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"/>
    </mc:Choice>
  </mc:AlternateContent>
  <xr:revisionPtr revIDLastSave="0" documentId="14_{6D327FE2-09DC-43E5-8C19-68E58F1BC208}" xr6:coauthVersionLast="47" xr6:coauthVersionMax="47" xr10:uidLastSave="{00000000-0000-0000-0000-000000000000}"/>
  <bookViews>
    <workbookView xWindow="3780" yWindow="765" windowWidth="23565" windowHeight="14595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5" r:id="rId31"/>
    <sheet name="PS_01 a PS_02 - U - Čerpa..." sheetId="26" r:id="rId32"/>
    <sheet name="Verdek" sheetId="34" r:id="rId33"/>
    <sheet name="PS_03 - Dálkový přenos" sheetId="27" r:id="rId34"/>
    <sheet name="Přenos" sheetId="36" r:id="rId35"/>
    <sheet name="VRN - Vedlejší rozpočtové..." sheetId="28" r:id="rId36"/>
  </sheets>
  <externalReferences>
    <externalReference r:id="rId37"/>
  </externalReference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A3 - 1....'!$C$129:$K$266</definedName>
    <definedName name="_xlnm._FilterDatabase" localSheetId="2" hidden="1">'SO_01.1.2 - Napojovací body'!$C$129:$K$237</definedName>
    <definedName name="_xlnm._FilterDatabase" localSheetId="3" hidden="1">'SO_01.2.1 - Stoka A3 - 2....'!$C$132:$K$432</definedName>
    <definedName name="_xlnm._FilterDatabase" localSheetId="4" hidden="1">'SO_01.2.1-N - Stoka A3 - ...'!$C$123:$K$165</definedName>
    <definedName name="_xlnm._FilterDatabase" localSheetId="5" hidden="1">'SO_01.2.2-N - Napojovací ...'!$C$129:$K$295</definedName>
    <definedName name="_xlnm._FilterDatabase" localSheetId="6" hidden="1">'SO_01.2.2-U - Napojovací ...'!$C$129:$K$287</definedName>
    <definedName name="_xlnm._FilterDatabase" localSheetId="7" hidden="1">'SO_01.3.1 - Stoka A3.1, A...'!$C$131:$K$663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ČS1'!$C$127:$K$318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stoky...'!$C$128:$K$312</definedName>
    <definedName name="_xlnm._FilterDatabase" localSheetId="23" hidden="1">'SO_04.1-U - Tlakové stoky...'!$C$128:$K$402</definedName>
    <definedName name="_xlnm._FilterDatabase" localSheetId="24" hidden="1">'SO_04.2 - Tlaková stoka T7'!$C$127:$K$323</definedName>
    <definedName name="_xlnm._FilterDatabase" localSheetId="25" hidden="1">'SO_05.1-N - Podružné tlak...'!$C$128:$K$341</definedName>
    <definedName name="_xlnm._FilterDatabase" localSheetId="26" hidden="1">'SO_05.1-U - Podružné tlak...'!$C$128:$K$353</definedName>
    <definedName name="_xlnm._FilterDatabase" localSheetId="27" hidden="1">'SO_06.1-N - DČS - neuznat...'!$C$126:$K$241</definedName>
    <definedName name="_xlnm._FilterDatabase" localSheetId="28" hidden="1">'SO_06.1-U - DČS - uznatelné'!$C$128:$K$286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A3 - 2....'!$132:$132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A...'!$131:$131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ČS1'!$127:$127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A3 - 1....'!$C$115:$J$266</definedName>
    <definedName name="_xlnm.Print_Area" localSheetId="2">'SO_01.1.2 - Napojovací body'!$C$4:$J$76,'SO_01.1.2 - Napojovací body'!$C$82:$J$109,'SO_01.1.2 - Napojovací body'!$C$115:$J$237</definedName>
    <definedName name="_xlnm.Print_Area" localSheetId="3">'SO_01.2.1 - Stoka A3 - 2....'!$C$4:$J$76,'SO_01.2.1 - Stoka A3 - 2....'!$C$82:$J$112,'SO_01.2.1 - Stoka A3 - 2....'!$C$118:$J$432</definedName>
    <definedName name="_xlnm.Print_Area" localSheetId="4">'SO_01.2.1-N - Stoka A3 - ...'!$C$4:$J$76,'SO_01.2.1-N - Stoka A3 - ...'!$C$82:$J$103,'SO_01.2.1-N - Stoka A3 - ...'!$C$109:$J$165</definedName>
    <definedName name="_xlnm.Print_Area" localSheetId="5">'SO_01.2.2-N - Napojovací ...'!$C$4:$J$76,'SO_01.2.2-N - Napojovací ...'!$C$82:$J$109,'SO_01.2.2-N - Napojovací ...'!$C$115:$J$295</definedName>
    <definedName name="_xlnm.Print_Area" localSheetId="6">'SO_01.2.2-U - Napojovací ...'!$C$4:$J$76,'SO_01.2.2-U - Napojovací ...'!$C$82:$J$109,'SO_01.2.2-U - Napojovací ...'!$C$115:$J$287</definedName>
    <definedName name="_xlnm.Print_Area" localSheetId="7">'SO_01.3.1 - Stoka A3.1, A...'!$C$4:$J$76,'SO_01.3.1 - Stoka A3.1, A...'!$C$82:$J$111,'SO_01.3.1 - Stoka A3.1, A...'!$C$117:$J$663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ČS1'!$C$82:$J$109,'SO_02 - Čerpací stanice ČS1'!$C$115:$J$318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stoky...'!$C$114:$J$312</definedName>
    <definedName name="_xlnm.Print_Area" localSheetId="23">'SO_04.1-U - Tlakové stoky...'!$C$4:$J$76,'SO_04.1-U - Tlakové stoky...'!$C$82:$J$108,'SO_04.1-U - Tlakové stoky...'!$C$114:$J$402</definedName>
    <definedName name="_xlnm.Print_Area" localSheetId="24">'SO_04.2 - Tlaková stoka T7'!$C$4:$J$76,'SO_04.2 - Tlaková stoka T7'!$C$82:$J$107,'SO_04.2 - Tlaková stoka T7'!$C$113:$J$323</definedName>
    <definedName name="_xlnm.Print_Area" localSheetId="25">'SO_05.1-N - Podružné tlak...'!$C$4:$J$76,'SO_05.1-N - Podružné tlak...'!$C$82:$J$108,'SO_05.1-N - Podružné tlak...'!$C$114:$J$341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neuznat...'!$C$112:$J$241</definedName>
    <definedName name="_xlnm.Print_Area" localSheetId="28">'SO_06.1-U - DČS - uznatelné'!$C$4:$J$76,'SO_06.1-U - DČS - uznatelné'!$C$82:$J$108,'SO_06.1-U - DČS - uznatelné'!$C$114:$J$286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J59" i="36" s="1"/>
  <c r="H60" i="36"/>
  <c r="L60" i="36" s="1"/>
  <c r="L59" i="36" s="1"/>
  <c r="H59" i="36"/>
  <c r="K56" i="36"/>
  <c r="J56" i="36"/>
  <c r="H56" i="36"/>
  <c r="L56" i="36" s="1"/>
  <c r="K54" i="36"/>
  <c r="J54" i="36"/>
  <c r="H54" i="36"/>
  <c r="K52" i="36"/>
  <c r="J52" i="36"/>
  <c r="H52" i="36"/>
  <c r="L52" i="36" s="1"/>
  <c r="K48" i="36"/>
  <c r="J48" i="36"/>
  <c r="H48" i="36"/>
  <c r="L48" i="36" s="1"/>
  <c r="K45" i="36"/>
  <c r="J45" i="36"/>
  <c r="H45" i="36"/>
  <c r="L45" i="36" s="1"/>
  <c r="K43" i="36"/>
  <c r="J43" i="36"/>
  <c r="H43" i="36"/>
  <c r="K40" i="36"/>
  <c r="J40" i="36"/>
  <c r="H40" i="36"/>
  <c r="L40" i="36" s="1"/>
  <c r="K35" i="36"/>
  <c r="J35" i="36"/>
  <c r="H35" i="36"/>
  <c r="L35" i="36" s="1"/>
  <c r="K32" i="36"/>
  <c r="J32" i="36"/>
  <c r="H32" i="36"/>
  <c r="L32" i="36" s="1"/>
  <c r="K30" i="36"/>
  <c r="J30" i="36"/>
  <c r="H30" i="36"/>
  <c r="L30" i="36" s="1"/>
  <c r="K26" i="36"/>
  <c r="J26" i="36"/>
  <c r="H26" i="36"/>
  <c r="L26" i="36" s="1"/>
  <c r="K24" i="36"/>
  <c r="J24" i="36"/>
  <c r="H24" i="36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H16" i="36"/>
  <c r="L16" i="36" s="1"/>
  <c r="K13" i="36"/>
  <c r="J13" i="36"/>
  <c r="J8" i="36" s="1"/>
  <c r="H13" i="36"/>
  <c r="K9" i="36"/>
  <c r="J9" i="36"/>
  <c r="H9" i="36"/>
  <c r="L9" i="36" s="1"/>
  <c r="G16" i="35"/>
  <c r="K12" i="35"/>
  <c r="J12" i="35"/>
  <c r="K11" i="35"/>
  <c r="J17" i="35" s="1"/>
  <c r="J11" i="35"/>
  <c r="J16" i="35" s="1"/>
  <c r="J18" i="35" s="1"/>
  <c r="I125" i="25" s="1"/>
  <c r="G18" i="34"/>
  <c r="K14" i="34"/>
  <c r="J14" i="34"/>
  <c r="K13" i="34"/>
  <c r="J13" i="34"/>
  <c r="K12" i="34"/>
  <c r="J12" i="34"/>
  <c r="K11" i="34"/>
  <c r="J19" i="34" s="1"/>
  <c r="J11" i="34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J99" i="31" s="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G74" i="29"/>
  <c r="K70" i="29"/>
  <c r="J70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34" i="29"/>
  <c r="J34" i="29"/>
  <c r="K33" i="29"/>
  <c r="J33" i="29"/>
  <c r="K32" i="29"/>
  <c r="J32" i="29"/>
  <c r="K31" i="29"/>
  <c r="J31" i="29"/>
  <c r="K27" i="29"/>
  <c r="J27" i="29"/>
  <c r="K26" i="29"/>
  <c r="J26" i="29"/>
  <c r="K25" i="29"/>
  <c r="J25" i="29"/>
  <c r="K24" i="29"/>
  <c r="J24" i="29"/>
  <c r="K23" i="29"/>
  <c r="J23" i="29"/>
  <c r="K22" i="29"/>
  <c r="J22" i="29"/>
  <c r="K20" i="29"/>
  <c r="J20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J37" i="28"/>
  <c r="J36" i="28"/>
  <c r="AY127" i="1"/>
  <c r="J35" i="28"/>
  <c r="AX127" i="1" s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F111" i="28"/>
  <c r="E109" i="28"/>
  <c r="F89" i="28"/>
  <c r="E87" i="28"/>
  <c r="J24" i="28"/>
  <c r="E24" i="28"/>
  <c r="J114" i="28" s="1"/>
  <c r="J23" i="28"/>
  <c r="J21" i="28"/>
  <c r="E21" i="28"/>
  <c r="J91" i="28"/>
  <c r="J20" i="28"/>
  <c r="J18" i="28"/>
  <c r="E18" i="28"/>
  <c r="F114" i="28" s="1"/>
  <c r="J17" i="28"/>
  <c r="J15" i="28"/>
  <c r="E15" i="28"/>
  <c r="F113" i="28"/>
  <c r="J14" i="28"/>
  <c r="J12" i="28"/>
  <c r="J89" i="28" s="1"/>
  <c r="E7" i="28"/>
  <c r="E107" i="28"/>
  <c r="J37" i="27"/>
  <c r="J36" i="27"/>
  <c r="AY126" i="1" s="1"/>
  <c r="J35" i="27"/>
  <c r="AX126" i="1" s="1"/>
  <c r="BI121" i="27"/>
  <c r="F37" i="27" s="1"/>
  <c r="BD126" i="1" s="1"/>
  <c r="BH121" i="27"/>
  <c r="F36" i="27" s="1"/>
  <c r="BC126" i="1" s="1"/>
  <c r="BG121" i="27"/>
  <c r="F35" i="27" s="1"/>
  <c r="BB126" i="1" s="1"/>
  <c r="BF121" i="27"/>
  <c r="J34" i="27" s="1"/>
  <c r="AW126" i="1" s="1"/>
  <c r="T121" i="27"/>
  <c r="T120" i="27" s="1"/>
  <c r="T119" i="27" s="1"/>
  <c r="T118" i="27" s="1"/>
  <c r="R121" i="27"/>
  <c r="R120" i="27"/>
  <c r="R119" i="27"/>
  <c r="R118" i="27" s="1"/>
  <c r="P121" i="27"/>
  <c r="P120" i="27"/>
  <c r="P119" i="27"/>
  <c r="P118" i="27" s="1"/>
  <c r="AU126" i="1" s="1"/>
  <c r="F112" i="27"/>
  <c r="E110" i="27"/>
  <c r="F89" i="27"/>
  <c r="E87" i="27"/>
  <c r="J24" i="27"/>
  <c r="E24" i="27"/>
  <c r="J92" i="27"/>
  <c r="J23" i="27"/>
  <c r="J21" i="27"/>
  <c r="E21" i="27"/>
  <c r="J114" i="27" s="1"/>
  <c r="J20" i="27"/>
  <c r="J18" i="27"/>
  <c r="E18" i="27"/>
  <c r="F115" i="27" s="1"/>
  <c r="J17" i="27"/>
  <c r="J15" i="27"/>
  <c r="E15" i="27"/>
  <c r="F91" i="27" s="1"/>
  <c r="J14" i="27"/>
  <c r="J12" i="27"/>
  <c r="J112" i="27"/>
  <c r="E7" i="27"/>
  <c r="E85" i="27" s="1"/>
  <c r="J39" i="26"/>
  <c r="J38" i="26"/>
  <c r="AY125" i="1"/>
  <c r="J37" i="26"/>
  <c r="AX125" i="1" s="1"/>
  <c r="BI125" i="26"/>
  <c r="BH125" i="26"/>
  <c r="F38" i="26" s="1"/>
  <c r="BC125" i="1" s="1"/>
  <c r="BG125" i="26"/>
  <c r="BF125" i="26"/>
  <c r="T125" i="26"/>
  <c r="T124" i="26" s="1"/>
  <c r="T123" i="26" s="1"/>
  <c r="T122" i="26" s="1"/>
  <c r="R125" i="26"/>
  <c r="R124" i="26" s="1"/>
  <c r="R123" i="26" s="1"/>
  <c r="R122" i="26" s="1"/>
  <c r="P125" i="26"/>
  <c r="P124" i="26" s="1"/>
  <c r="P123" i="26" s="1"/>
  <c r="P122" i="26" s="1"/>
  <c r="AU125" i="1" s="1"/>
  <c r="F116" i="26"/>
  <c r="E114" i="26"/>
  <c r="F91" i="26"/>
  <c r="E89" i="26"/>
  <c r="J26" i="26"/>
  <c r="E26" i="26"/>
  <c r="J119" i="26"/>
  <c r="J25" i="26"/>
  <c r="J23" i="26"/>
  <c r="E23" i="26"/>
  <c r="J118" i="26" s="1"/>
  <c r="J22" i="26"/>
  <c r="J20" i="26"/>
  <c r="E20" i="26"/>
  <c r="F94" i="26" s="1"/>
  <c r="J19" i="26"/>
  <c r="J17" i="26"/>
  <c r="E17" i="26"/>
  <c r="F118" i="26"/>
  <c r="J16" i="26"/>
  <c r="J14" i="26"/>
  <c r="J91" i="26" s="1"/>
  <c r="E7" i="26"/>
  <c r="E110" i="26"/>
  <c r="J39" i="25"/>
  <c r="J38" i="25"/>
  <c r="AY124" i="1"/>
  <c r="J37" i="25"/>
  <c r="AX124" i="1" s="1"/>
  <c r="BI125" i="25"/>
  <c r="BH125" i="25"/>
  <c r="BG125" i="25"/>
  <c r="BF125" i="25"/>
  <c r="T125" i="25"/>
  <c r="T124" i="25" s="1"/>
  <c r="T123" i="25" s="1"/>
  <c r="T122" i="25" s="1"/>
  <c r="R125" i="25"/>
  <c r="R124" i="25"/>
  <c r="R123" i="25" s="1"/>
  <c r="R122" i="25" s="1"/>
  <c r="P125" i="25"/>
  <c r="P124" i="25" s="1"/>
  <c r="P123" i="25" s="1"/>
  <c r="P122" i="25" s="1"/>
  <c r="AU124" i="1" s="1"/>
  <c r="F116" i="25"/>
  <c r="E114" i="25"/>
  <c r="F91" i="25"/>
  <c r="E89" i="25"/>
  <c r="J26" i="25"/>
  <c r="E26" i="25"/>
  <c r="J119" i="25" s="1"/>
  <c r="J25" i="25"/>
  <c r="J23" i="25"/>
  <c r="E23" i="25"/>
  <c r="J118" i="25" s="1"/>
  <c r="J22" i="25"/>
  <c r="J20" i="25"/>
  <c r="E20" i="25"/>
  <c r="F119" i="25"/>
  <c r="J19" i="25"/>
  <c r="J17" i="25"/>
  <c r="E17" i="25"/>
  <c r="F93" i="25" s="1"/>
  <c r="J16" i="25"/>
  <c r="J14" i="25"/>
  <c r="J116" i="25"/>
  <c r="E7" i="25"/>
  <c r="E110" i="25"/>
  <c r="J39" i="24"/>
  <c r="J38" i="24"/>
  <c r="AY122" i="1" s="1"/>
  <c r="J37" i="24"/>
  <c r="AX122" i="1" s="1"/>
  <c r="BI286" i="24"/>
  <c r="BH286" i="24"/>
  <c r="BG286" i="24"/>
  <c r="BF286" i="24"/>
  <c r="T286" i="24"/>
  <c r="T285" i="24"/>
  <c r="R286" i="24"/>
  <c r="R285" i="24" s="1"/>
  <c r="P286" i="24"/>
  <c r="P285" i="24" s="1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79" i="24"/>
  <c r="BH279" i="24"/>
  <c r="BG279" i="24"/>
  <c r="BF279" i="24"/>
  <c r="T279" i="24"/>
  <c r="R279" i="24"/>
  <c r="P279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2" i="24"/>
  <c r="BH272" i="24"/>
  <c r="BG272" i="24"/>
  <c r="BF272" i="24"/>
  <c r="T272" i="24"/>
  <c r="R272" i="24"/>
  <c r="P272" i="24"/>
  <c r="BI271" i="24"/>
  <c r="BH271" i="24"/>
  <c r="BG271" i="24"/>
  <c r="BF271" i="24"/>
  <c r="T271" i="24"/>
  <c r="R271" i="24"/>
  <c r="P271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9" i="24"/>
  <c r="BH259" i="24"/>
  <c r="BG259" i="24"/>
  <c r="BF259" i="24"/>
  <c r="T259" i="24"/>
  <c r="R259" i="24"/>
  <c r="P259" i="24"/>
  <c r="BI258" i="24"/>
  <c r="BH258" i="24"/>
  <c r="BG258" i="24"/>
  <c r="BF258" i="24"/>
  <c r="T258" i="24"/>
  <c r="R258" i="24"/>
  <c r="P258" i="24"/>
  <c r="BI257" i="24"/>
  <c r="BH257" i="24"/>
  <c r="BG257" i="24"/>
  <c r="BF257" i="24"/>
  <c r="T257" i="24"/>
  <c r="R257" i="24"/>
  <c r="P257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 s="1"/>
  <c r="R225" i="24"/>
  <c r="R224" i="24"/>
  <c r="P225" i="24"/>
  <c r="P224" i="24" s="1"/>
  <c r="BI222" i="24"/>
  <c r="BH222" i="24"/>
  <c r="BG222" i="24"/>
  <c r="BF222" i="24"/>
  <c r="T222" i="24"/>
  <c r="T221" i="24"/>
  <c r="R222" i="24"/>
  <c r="R221" i="24"/>
  <c r="P222" i="24"/>
  <c r="P221" i="24" s="1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126" i="24" s="1"/>
  <c r="J25" i="24"/>
  <c r="J23" i="24"/>
  <c r="E23" i="24"/>
  <c r="J93" i="24"/>
  <c r="J22" i="24"/>
  <c r="J20" i="24"/>
  <c r="E20" i="24"/>
  <c r="F126" i="24"/>
  <c r="J19" i="24"/>
  <c r="J17" i="24"/>
  <c r="E17" i="24"/>
  <c r="F125" i="24" s="1"/>
  <c r="J16" i="24"/>
  <c r="J14" i="24"/>
  <c r="J123" i="24" s="1"/>
  <c r="E7" i="24"/>
  <c r="E117" i="24" s="1"/>
  <c r="J39" i="23"/>
  <c r="J38" i="23"/>
  <c r="AY121" i="1" s="1"/>
  <c r="J37" i="23"/>
  <c r="AX121" i="1" s="1"/>
  <c r="BI241" i="23"/>
  <c r="BH241" i="23"/>
  <c r="BG241" i="23"/>
  <c r="BF241" i="23"/>
  <c r="T241" i="23"/>
  <c r="T240" i="23"/>
  <c r="R241" i="23"/>
  <c r="R240" i="23" s="1"/>
  <c r="P241" i="23"/>
  <c r="P240" i="23" s="1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 s="1"/>
  <c r="P207" i="23"/>
  <c r="P206" i="23"/>
  <c r="BI204" i="23"/>
  <c r="BH204" i="23"/>
  <c r="BG204" i="23"/>
  <c r="BF204" i="23"/>
  <c r="T204" i="23"/>
  <c r="T203" i="23" s="1"/>
  <c r="R204" i="23"/>
  <c r="R203" i="23" s="1"/>
  <c r="P204" i="23"/>
  <c r="P203" i="23" s="1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94" i="23" s="1"/>
  <c r="J25" i="23"/>
  <c r="J23" i="23"/>
  <c r="E23" i="23"/>
  <c r="J123" i="23" s="1"/>
  <c r="J22" i="23"/>
  <c r="J20" i="23"/>
  <c r="E20" i="23"/>
  <c r="F94" i="23"/>
  <c r="J19" i="23"/>
  <c r="J17" i="23"/>
  <c r="E17" i="23"/>
  <c r="F93" i="23" s="1"/>
  <c r="J16" i="23"/>
  <c r="J14" i="23"/>
  <c r="J91" i="23" s="1"/>
  <c r="E7" i="23"/>
  <c r="E85" i="23" s="1"/>
  <c r="J39" i="22"/>
  <c r="J38" i="22"/>
  <c r="AY119" i="1" s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/>
  <c r="R342" i="22"/>
  <c r="R341" i="22" s="1"/>
  <c r="P342" i="22"/>
  <c r="P341" i="22" s="1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/>
  <c r="R253" i="22"/>
  <c r="R252" i="22" s="1"/>
  <c r="P253" i="22"/>
  <c r="P252" i="22" s="1"/>
  <c r="BI251" i="22"/>
  <c r="BH251" i="22"/>
  <c r="BG251" i="22"/>
  <c r="BF251" i="22"/>
  <c r="T251" i="22"/>
  <c r="T250" i="22"/>
  <c r="R251" i="22"/>
  <c r="R250" i="22" s="1"/>
  <c r="P251" i="22"/>
  <c r="P250" i="22" s="1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126" i="22" s="1"/>
  <c r="J25" i="22"/>
  <c r="J23" i="22"/>
  <c r="E23" i="22"/>
  <c r="J125" i="22" s="1"/>
  <c r="J22" i="22"/>
  <c r="J20" i="22"/>
  <c r="E20" i="22"/>
  <c r="F126" i="22"/>
  <c r="J19" i="22"/>
  <c r="J17" i="22"/>
  <c r="E17" i="22"/>
  <c r="F125" i="22" s="1"/>
  <c r="J16" i="22"/>
  <c r="J14" i="22"/>
  <c r="J123" i="22"/>
  <c r="E7" i="22"/>
  <c r="E117" i="22" s="1"/>
  <c r="J39" i="21"/>
  <c r="J38" i="21"/>
  <c r="AY118" i="1" s="1"/>
  <c r="J37" i="21"/>
  <c r="AX118" i="1"/>
  <c r="BI340" i="21"/>
  <c r="BH340" i="21"/>
  <c r="BG340" i="21"/>
  <c r="BF340" i="21"/>
  <c r="T340" i="21"/>
  <c r="R340" i="21"/>
  <c r="P340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/>
  <c r="P325" i="21"/>
  <c r="P324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 s="1"/>
  <c r="P244" i="21"/>
  <c r="P243" i="21" s="1"/>
  <c r="BI242" i="21"/>
  <c r="BH242" i="21"/>
  <c r="BG242" i="21"/>
  <c r="BF242" i="21"/>
  <c r="T242" i="21"/>
  <c r="T241" i="21" s="1"/>
  <c r="R242" i="21"/>
  <c r="R241" i="21"/>
  <c r="P242" i="21"/>
  <c r="P241" i="21" s="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94" i="21" s="1"/>
  <c r="J25" i="21"/>
  <c r="J23" i="21"/>
  <c r="E23" i="21"/>
  <c r="J93" i="21"/>
  <c r="J22" i="21"/>
  <c r="J20" i="21"/>
  <c r="E20" i="21"/>
  <c r="F126" i="21" s="1"/>
  <c r="J19" i="21"/>
  <c r="J17" i="21"/>
  <c r="E17" i="21"/>
  <c r="F125" i="21" s="1"/>
  <c r="J16" i="21"/>
  <c r="J14" i="21"/>
  <c r="J123" i="21" s="1"/>
  <c r="E7" i="21"/>
  <c r="E117" i="21"/>
  <c r="J39" i="20"/>
  <c r="J38" i="20"/>
  <c r="AY116" i="1"/>
  <c r="J37" i="20"/>
  <c r="AX116" i="1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8" i="20"/>
  <c r="BH318" i="20"/>
  <c r="BG318" i="20"/>
  <c r="BF318" i="20"/>
  <c r="T318" i="20"/>
  <c r="R318" i="20"/>
  <c r="P318" i="20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/>
  <c r="P307" i="20"/>
  <c r="P306" i="20" s="1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 s="1"/>
  <c r="R221" i="20"/>
  <c r="R220" i="20" s="1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125" i="20"/>
  <c r="J25" i="20"/>
  <c r="J23" i="20"/>
  <c r="E23" i="20"/>
  <c r="J124" i="20" s="1"/>
  <c r="J22" i="20"/>
  <c r="J20" i="20"/>
  <c r="E20" i="20"/>
  <c r="F94" i="20"/>
  <c r="J19" i="20"/>
  <c r="J17" i="20"/>
  <c r="E17" i="20"/>
  <c r="F124" i="20" s="1"/>
  <c r="J16" i="20"/>
  <c r="J14" i="20"/>
  <c r="J91" i="20" s="1"/>
  <c r="E7" i="20"/>
  <c r="E85" i="20"/>
  <c r="J39" i="19"/>
  <c r="J38" i="19"/>
  <c r="AY115" i="1"/>
  <c r="J37" i="19"/>
  <c r="AX115" i="1" s="1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0" i="19"/>
  <c r="BH390" i="19"/>
  <c r="BG390" i="19"/>
  <c r="BF390" i="19"/>
  <c r="T390" i="19"/>
  <c r="R390" i="19"/>
  <c r="P390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 s="1"/>
  <c r="R386" i="19"/>
  <c r="R385" i="19" s="1"/>
  <c r="P386" i="19"/>
  <c r="P385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 s="1"/>
  <c r="P283" i="19"/>
  <c r="P282" i="19"/>
  <c r="BI281" i="19"/>
  <c r="BH281" i="19"/>
  <c r="BG281" i="19"/>
  <c r="BF281" i="19"/>
  <c r="T281" i="19"/>
  <c r="T280" i="19" s="1"/>
  <c r="R281" i="19"/>
  <c r="R280" i="19" s="1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126" i="19" s="1"/>
  <c r="J25" i="19"/>
  <c r="J23" i="19"/>
  <c r="E23" i="19"/>
  <c r="J125" i="19" s="1"/>
  <c r="J22" i="19"/>
  <c r="J20" i="19"/>
  <c r="E20" i="19"/>
  <c r="F126" i="19" s="1"/>
  <c r="J19" i="19"/>
  <c r="J17" i="19"/>
  <c r="E17" i="19"/>
  <c r="F125" i="19" s="1"/>
  <c r="J16" i="19"/>
  <c r="J14" i="19"/>
  <c r="J91" i="19" s="1"/>
  <c r="E7" i="19"/>
  <c r="E117" i="19" s="1"/>
  <c r="J39" i="18"/>
  <c r="J38" i="18"/>
  <c r="AY114" i="1" s="1"/>
  <c r="J37" i="18"/>
  <c r="AX114" i="1" s="1"/>
  <c r="BI311" i="18"/>
  <c r="BH311" i="18"/>
  <c r="BG311" i="18"/>
  <c r="BF311" i="18"/>
  <c r="T311" i="18"/>
  <c r="R311" i="18"/>
  <c r="P311" i="18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0" i="18"/>
  <c r="BH300" i="18"/>
  <c r="BG300" i="18"/>
  <c r="BF300" i="18"/>
  <c r="T300" i="18"/>
  <c r="R300" i="18"/>
  <c r="P300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 s="1"/>
  <c r="R296" i="18"/>
  <c r="R295" i="18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 s="1"/>
  <c r="R219" i="18"/>
  <c r="R218" i="18" s="1"/>
  <c r="P219" i="18"/>
  <c r="P218" i="18"/>
  <c r="BI217" i="18"/>
  <c r="BH217" i="18"/>
  <c r="BG217" i="18"/>
  <c r="BF217" i="18"/>
  <c r="T217" i="18"/>
  <c r="T216" i="18" s="1"/>
  <c r="R217" i="18"/>
  <c r="R216" i="18"/>
  <c r="P217" i="18"/>
  <c r="P216" i="18" s="1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126" i="18"/>
  <c r="J25" i="18"/>
  <c r="J23" i="18"/>
  <c r="E23" i="18"/>
  <c r="J93" i="18" s="1"/>
  <c r="J22" i="18"/>
  <c r="J20" i="18"/>
  <c r="E20" i="18"/>
  <c r="F94" i="18" s="1"/>
  <c r="J19" i="18"/>
  <c r="J17" i="18"/>
  <c r="E17" i="18"/>
  <c r="F125" i="18" s="1"/>
  <c r="J16" i="18"/>
  <c r="J14" i="18"/>
  <c r="J91" i="18" s="1"/>
  <c r="E7" i="18"/>
  <c r="E117" i="18" s="1"/>
  <c r="J39" i="17"/>
  <c r="J38" i="17"/>
  <c r="AY112" i="1"/>
  <c r="J37" i="17"/>
  <c r="AX112" i="1" s="1"/>
  <c r="BI125" i="17"/>
  <c r="F39" i="17" s="1"/>
  <c r="BD112" i="1" s="1"/>
  <c r="BH125" i="17"/>
  <c r="F38" i="17" s="1"/>
  <c r="BC112" i="1" s="1"/>
  <c r="BG125" i="17"/>
  <c r="F37" i="17" s="1"/>
  <c r="BB112" i="1" s="1"/>
  <c r="BF125" i="17"/>
  <c r="J36" i="17" s="1"/>
  <c r="AW112" i="1" s="1"/>
  <c r="T125" i="17"/>
  <c r="T124" i="17" s="1"/>
  <c r="T123" i="17" s="1"/>
  <c r="T122" i="17" s="1"/>
  <c r="R125" i="17"/>
  <c r="R124" i="17" s="1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119" i="17"/>
  <c r="J25" i="17"/>
  <c r="J23" i="17"/>
  <c r="E23" i="17"/>
  <c r="J118" i="17"/>
  <c r="J22" i="17"/>
  <c r="J20" i="17"/>
  <c r="E20" i="17"/>
  <c r="F119" i="17"/>
  <c r="J19" i="17"/>
  <c r="J17" i="17"/>
  <c r="E17" i="17"/>
  <c r="F93" i="17"/>
  <c r="J16" i="17"/>
  <c r="J14" i="17"/>
  <c r="J116" i="17" s="1"/>
  <c r="E7" i="17"/>
  <c r="E85" i="17"/>
  <c r="J39" i="16"/>
  <c r="J38" i="16"/>
  <c r="AY111" i="1"/>
  <c r="J37" i="16"/>
  <c r="AX111" i="1" s="1"/>
  <c r="BI125" i="16"/>
  <c r="F39" i="16" s="1"/>
  <c r="BD111" i="1" s="1"/>
  <c r="BH125" i="16"/>
  <c r="F38" i="16" s="1"/>
  <c r="BC111" i="1" s="1"/>
  <c r="BG125" i="16"/>
  <c r="F37" i="16" s="1"/>
  <c r="BB111" i="1" s="1"/>
  <c r="BF125" i="16"/>
  <c r="J36" i="16" s="1"/>
  <c r="AW111" i="1" s="1"/>
  <c r="T125" i="16"/>
  <c r="T124" i="16"/>
  <c r="T123" i="16"/>
  <c r="T122" i="16" s="1"/>
  <c r="R125" i="16"/>
  <c r="R124" i="16"/>
  <c r="R123" i="16" s="1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119" i="16" s="1"/>
  <c r="J25" i="16"/>
  <c r="J23" i="16"/>
  <c r="E23" i="16"/>
  <c r="J118" i="16" s="1"/>
  <c r="J22" i="16"/>
  <c r="J20" i="16"/>
  <c r="E20" i="16"/>
  <c r="F94" i="16"/>
  <c r="J19" i="16"/>
  <c r="J17" i="16"/>
  <c r="E17" i="16"/>
  <c r="F93" i="16" s="1"/>
  <c r="J16" i="16"/>
  <c r="J14" i="16"/>
  <c r="J91" i="16"/>
  <c r="E7" i="16"/>
  <c r="E85" i="16"/>
  <c r="J39" i="15"/>
  <c r="J38" i="15"/>
  <c r="AY110" i="1" s="1"/>
  <c r="J37" i="15"/>
  <c r="AX110" i="1"/>
  <c r="BI125" i="15"/>
  <c r="F39" i="15" s="1"/>
  <c r="BD110" i="1" s="1"/>
  <c r="BH125" i="15"/>
  <c r="F38" i="15" s="1"/>
  <c r="BC110" i="1" s="1"/>
  <c r="BG125" i="15"/>
  <c r="F37" i="15" s="1"/>
  <c r="BB110" i="1" s="1"/>
  <c r="BF125" i="15"/>
  <c r="F36" i="15" s="1"/>
  <c r="BA110" i="1" s="1"/>
  <c r="T125" i="15"/>
  <c r="T124" i="15"/>
  <c r="T123" i="15" s="1"/>
  <c r="T122" i="15" s="1"/>
  <c r="R125" i="15"/>
  <c r="R124" i="15" s="1"/>
  <c r="R123" i="15" s="1"/>
  <c r="R122" i="15" s="1"/>
  <c r="P125" i="15"/>
  <c r="P124" i="15" s="1"/>
  <c r="P123" i="15" s="1"/>
  <c r="P122" i="15" s="1"/>
  <c r="AU110" i="1" s="1"/>
  <c r="F116" i="15"/>
  <c r="E114" i="15"/>
  <c r="F91" i="15"/>
  <c r="E89" i="15"/>
  <c r="J26" i="15"/>
  <c r="E26" i="15"/>
  <c r="J119" i="15"/>
  <c r="J25" i="15"/>
  <c r="J23" i="15"/>
  <c r="E23" i="15"/>
  <c r="J93" i="15" s="1"/>
  <c r="J22" i="15"/>
  <c r="J20" i="15"/>
  <c r="E20" i="15"/>
  <c r="F119" i="15"/>
  <c r="J19" i="15"/>
  <c r="J17" i="15"/>
  <c r="E17" i="15"/>
  <c r="F118" i="15"/>
  <c r="J16" i="15"/>
  <c r="J14" i="15"/>
  <c r="J116" i="15"/>
  <c r="E7" i="15"/>
  <c r="E110" i="15"/>
  <c r="J39" i="14"/>
  <c r="J38" i="14"/>
  <c r="AY109" i="1"/>
  <c r="J37" i="14"/>
  <c r="AX109" i="1"/>
  <c r="BI125" i="14"/>
  <c r="F39" i="14" s="1"/>
  <c r="BD109" i="1" s="1"/>
  <c r="BH125" i="14"/>
  <c r="F38" i="14" s="1"/>
  <c r="BC109" i="1" s="1"/>
  <c r="BG125" i="14"/>
  <c r="F37" i="14" s="1"/>
  <c r="BB109" i="1" s="1"/>
  <c r="BF125" i="14"/>
  <c r="F36" i="14" s="1"/>
  <c r="T125" i="14"/>
  <c r="T124" i="14"/>
  <c r="T123" i="14"/>
  <c r="T122" i="14" s="1"/>
  <c r="R125" i="14"/>
  <c r="R124" i="14"/>
  <c r="R123" i="14"/>
  <c r="R122" i="14" s="1"/>
  <c r="P125" i="14"/>
  <c r="P124" i="14"/>
  <c r="P123" i="14"/>
  <c r="P122" i="14" s="1"/>
  <c r="AU109" i="1" s="1"/>
  <c r="F116" i="14"/>
  <c r="E114" i="14"/>
  <c r="F91" i="14"/>
  <c r="E89" i="14"/>
  <c r="J26" i="14"/>
  <c r="E26" i="14"/>
  <c r="J94" i="14" s="1"/>
  <c r="J25" i="14"/>
  <c r="J23" i="14"/>
  <c r="E23" i="14"/>
  <c r="J118" i="14" s="1"/>
  <c r="J22" i="14"/>
  <c r="J20" i="14"/>
  <c r="E20" i="14"/>
  <c r="F119" i="14" s="1"/>
  <c r="J19" i="14"/>
  <c r="J17" i="14"/>
  <c r="E17" i="14"/>
  <c r="F118" i="14" s="1"/>
  <c r="J16" i="14"/>
  <c r="J14" i="14"/>
  <c r="J91" i="14" s="1"/>
  <c r="E7" i="14"/>
  <c r="E85" i="14" s="1"/>
  <c r="J39" i="13"/>
  <c r="J38" i="13"/>
  <c r="AY108" i="1" s="1"/>
  <c r="J37" i="13"/>
  <c r="AX108" i="1"/>
  <c r="BI125" i="13"/>
  <c r="F39" i="13" s="1"/>
  <c r="BD108" i="1" s="1"/>
  <c r="BH125" i="13"/>
  <c r="BG125" i="13"/>
  <c r="F37" i="13" s="1"/>
  <c r="BB108" i="1" s="1"/>
  <c r="BF125" i="13"/>
  <c r="J36" i="13" s="1"/>
  <c r="AW108" i="1" s="1"/>
  <c r="T125" i="13"/>
  <c r="T124" i="13" s="1"/>
  <c r="T123" i="13" s="1"/>
  <c r="T122" i="13" s="1"/>
  <c r="R125" i="13"/>
  <c r="R124" i="13" s="1"/>
  <c r="R123" i="13" s="1"/>
  <c r="R122" i="13" s="1"/>
  <c r="P125" i="13"/>
  <c r="P124" i="13"/>
  <c r="P123" i="13" s="1"/>
  <c r="P122" i="13" s="1"/>
  <c r="AU108" i="1" s="1"/>
  <c r="F116" i="13"/>
  <c r="E114" i="13"/>
  <c r="F91" i="13"/>
  <c r="E89" i="13"/>
  <c r="J26" i="13"/>
  <c r="E26" i="13"/>
  <c r="J119" i="13"/>
  <c r="J25" i="13"/>
  <c r="J23" i="13"/>
  <c r="E23" i="13"/>
  <c r="J118" i="13"/>
  <c r="J22" i="13"/>
  <c r="J20" i="13"/>
  <c r="E20" i="13"/>
  <c r="F94" i="13"/>
  <c r="J19" i="13"/>
  <c r="J17" i="13"/>
  <c r="E17" i="13"/>
  <c r="F93" i="13" s="1"/>
  <c r="J16" i="13"/>
  <c r="J14" i="13"/>
  <c r="J116" i="13" s="1"/>
  <c r="E7" i="13"/>
  <c r="E110" i="13"/>
  <c r="J37" i="12"/>
  <c r="J36" i="12"/>
  <c r="AY106" i="1"/>
  <c r="J35" i="12"/>
  <c r="AX106" i="1" s="1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1" i="12"/>
  <c r="BH311" i="12"/>
  <c r="BG311" i="12"/>
  <c r="BF311" i="12"/>
  <c r="T311" i="12"/>
  <c r="R311" i="12"/>
  <c r="P311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4" i="12"/>
  <c r="BH304" i="12"/>
  <c r="BG304" i="12"/>
  <c r="BF304" i="12"/>
  <c r="T304" i="12"/>
  <c r="T303" i="12"/>
  <c r="R304" i="12"/>
  <c r="R303" i="12" s="1"/>
  <c r="P304" i="12"/>
  <c r="P303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7" i="12"/>
  <c r="BH297" i="12"/>
  <c r="BG297" i="12"/>
  <c r="BF297" i="12"/>
  <c r="T297" i="12"/>
  <c r="R297" i="12"/>
  <c r="P297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T287" i="12" s="1"/>
  <c r="R290" i="12"/>
  <c r="P290" i="12"/>
  <c r="P287" i="12" s="1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F122" i="12"/>
  <c r="E120" i="12"/>
  <c r="F89" i="12"/>
  <c r="E87" i="12"/>
  <c r="J24" i="12"/>
  <c r="E24" i="12"/>
  <c r="J92" i="12" s="1"/>
  <c r="J23" i="12"/>
  <c r="J21" i="12"/>
  <c r="E21" i="12"/>
  <c r="J91" i="12" s="1"/>
  <c r="J20" i="12"/>
  <c r="J18" i="12"/>
  <c r="E18" i="12"/>
  <c r="F125" i="12"/>
  <c r="J17" i="12"/>
  <c r="J15" i="12"/>
  <c r="E15" i="12"/>
  <c r="F124" i="12"/>
  <c r="J14" i="12"/>
  <c r="J12" i="12"/>
  <c r="J122" i="12"/>
  <c r="E7" i="12"/>
  <c r="E118" i="12" s="1"/>
  <c r="J39" i="11"/>
  <c r="J38" i="11"/>
  <c r="AY105" i="1" s="1"/>
  <c r="J37" i="11"/>
  <c r="AX105" i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/>
  <c r="R261" i="11"/>
  <c r="R260" i="11"/>
  <c r="P261" i="11"/>
  <c r="P260" i="11" s="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/>
  <c r="R206" i="11"/>
  <c r="R205" i="11" s="1"/>
  <c r="P206" i="11"/>
  <c r="P205" i="11"/>
  <c r="BI204" i="11"/>
  <c r="BH204" i="11"/>
  <c r="BG204" i="11"/>
  <c r="BF204" i="11"/>
  <c r="T204" i="11"/>
  <c r="T203" i="11"/>
  <c r="R204" i="11"/>
  <c r="R203" i="11"/>
  <c r="P204" i="11"/>
  <c r="P203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127" i="11" s="1"/>
  <c r="J25" i="11"/>
  <c r="J23" i="11"/>
  <c r="E23" i="11"/>
  <c r="J126" i="11" s="1"/>
  <c r="J22" i="11"/>
  <c r="J20" i="11"/>
  <c r="E20" i="11"/>
  <c r="F94" i="11" s="1"/>
  <c r="J19" i="11"/>
  <c r="J17" i="11"/>
  <c r="E17" i="11"/>
  <c r="F126" i="11"/>
  <c r="J16" i="11"/>
  <c r="J14" i="11"/>
  <c r="J91" i="11"/>
  <c r="E7" i="11"/>
  <c r="E118" i="11" s="1"/>
  <c r="J39" i="10"/>
  <c r="J38" i="10"/>
  <c r="AY104" i="1" s="1"/>
  <c r="J37" i="10"/>
  <c r="AX104" i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 s="1"/>
  <c r="R202" i="10"/>
  <c r="R201" i="10"/>
  <c r="P202" i="10"/>
  <c r="P201" i="10" s="1"/>
  <c r="BI200" i="10"/>
  <c r="BH200" i="10"/>
  <c r="BG200" i="10"/>
  <c r="BF200" i="10"/>
  <c r="T200" i="10"/>
  <c r="T199" i="10"/>
  <c r="R200" i="10"/>
  <c r="R199" i="10"/>
  <c r="P200" i="10"/>
  <c r="P199" i="10" s="1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 s="1"/>
  <c r="J25" i="10"/>
  <c r="J23" i="10"/>
  <c r="E23" i="10"/>
  <c r="J93" i="10"/>
  <c r="J22" i="10"/>
  <c r="J20" i="10"/>
  <c r="E20" i="10"/>
  <c r="F127" i="10" s="1"/>
  <c r="J19" i="10"/>
  <c r="J17" i="10"/>
  <c r="E17" i="10"/>
  <c r="F126" i="10" s="1"/>
  <c r="J16" i="10"/>
  <c r="J14" i="10"/>
  <c r="J91" i="10"/>
  <c r="E7" i="10"/>
  <c r="E118" i="10"/>
  <c r="J39" i="9"/>
  <c r="J38" i="9"/>
  <c r="AY103" i="1" s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/>
  <c r="R243" i="9"/>
  <c r="R242" i="9" s="1"/>
  <c r="P243" i="9"/>
  <c r="P242" i="9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122" i="9" s="1"/>
  <c r="J25" i="9"/>
  <c r="J23" i="9"/>
  <c r="E23" i="9"/>
  <c r="J121" i="9" s="1"/>
  <c r="J22" i="9"/>
  <c r="J20" i="9"/>
  <c r="E20" i="9"/>
  <c r="F122" i="9" s="1"/>
  <c r="J19" i="9"/>
  <c r="J17" i="9"/>
  <c r="E17" i="9"/>
  <c r="F93" i="9"/>
  <c r="J16" i="9"/>
  <c r="J14" i="9"/>
  <c r="J91" i="9"/>
  <c r="E7" i="9"/>
  <c r="E85" i="9" s="1"/>
  <c r="J39" i="8"/>
  <c r="J38" i="8"/>
  <c r="AY102" i="1" s="1"/>
  <c r="J37" i="8"/>
  <c r="AX102" i="1"/>
  <c r="BI663" i="8"/>
  <c r="BH663" i="8"/>
  <c r="BG663" i="8"/>
  <c r="BF663" i="8"/>
  <c r="T663" i="8"/>
  <c r="R663" i="8"/>
  <c r="P663" i="8"/>
  <c r="BI662" i="8"/>
  <c r="BH662" i="8"/>
  <c r="BG662" i="8"/>
  <c r="BF662" i="8"/>
  <c r="T662" i="8"/>
  <c r="R662" i="8"/>
  <c r="P662" i="8"/>
  <c r="BI660" i="8"/>
  <c r="BH660" i="8"/>
  <c r="BG660" i="8"/>
  <c r="BF660" i="8"/>
  <c r="T660" i="8"/>
  <c r="R660" i="8"/>
  <c r="P660" i="8"/>
  <c r="BI654" i="8"/>
  <c r="BH654" i="8"/>
  <c r="BG654" i="8"/>
  <c r="BF654" i="8"/>
  <c r="T654" i="8"/>
  <c r="R654" i="8"/>
  <c r="P654" i="8"/>
  <c r="BI650" i="8"/>
  <c r="BH650" i="8"/>
  <c r="BG650" i="8"/>
  <c r="BF650" i="8"/>
  <c r="T650" i="8"/>
  <c r="R650" i="8"/>
  <c r="P650" i="8"/>
  <c r="BI648" i="8"/>
  <c r="BH648" i="8"/>
  <c r="BG648" i="8"/>
  <c r="BF648" i="8"/>
  <c r="T648" i="8"/>
  <c r="R648" i="8"/>
  <c r="P648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3" i="8"/>
  <c r="BH643" i="8"/>
  <c r="BG643" i="8"/>
  <c r="BF643" i="8"/>
  <c r="T643" i="8"/>
  <c r="R643" i="8"/>
  <c r="P643" i="8"/>
  <c r="BI641" i="8"/>
  <c r="BH641" i="8"/>
  <c r="BG641" i="8"/>
  <c r="BF641" i="8"/>
  <c r="T641" i="8"/>
  <c r="R641" i="8"/>
  <c r="P641" i="8"/>
  <c r="BI639" i="8"/>
  <c r="BH639" i="8"/>
  <c r="BG639" i="8"/>
  <c r="BF639" i="8"/>
  <c r="T639" i="8"/>
  <c r="R639" i="8"/>
  <c r="P639" i="8"/>
  <c r="BI637" i="8"/>
  <c r="BH637" i="8"/>
  <c r="BG637" i="8"/>
  <c r="BF637" i="8"/>
  <c r="T637" i="8"/>
  <c r="R637" i="8"/>
  <c r="P637" i="8"/>
  <c r="BI635" i="8"/>
  <c r="BH635" i="8"/>
  <c r="BG635" i="8"/>
  <c r="BF635" i="8"/>
  <c r="T635" i="8"/>
  <c r="T634" i="8"/>
  <c r="R635" i="8"/>
  <c r="R634" i="8" s="1"/>
  <c r="P635" i="8"/>
  <c r="P634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31" i="8"/>
  <c r="BH631" i="8"/>
  <c r="BG631" i="8"/>
  <c r="BF631" i="8"/>
  <c r="T631" i="8"/>
  <c r="R631" i="8"/>
  <c r="P631" i="8"/>
  <c r="BI629" i="8"/>
  <c r="BH629" i="8"/>
  <c r="BG629" i="8"/>
  <c r="BF629" i="8"/>
  <c r="T629" i="8"/>
  <c r="R629" i="8"/>
  <c r="P629" i="8"/>
  <c r="BI628" i="8"/>
  <c r="BH628" i="8"/>
  <c r="BG628" i="8"/>
  <c r="BF628" i="8"/>
  <c r="T628" i="8"/>
  <c r="R628" i="8"/>
  <c r="P628" i="8"/>
  <c r="BI627" i="8"/>
  <c r="BH627" i="8"/>
  <c r="BG627" i="8"/>
  <c r="BF627" i="8"/>
  <c r="T627" i="8"/>
  <c r="R627" i="8"/>
  <c r="P627" i="8"/>
  <c r="BI626" i="8"/>
  <c r="BH626" i="8"/>
  <c r="BG626" i="8"/>
  <c r="BF626" i="8"/>
  <c r="T626" i="8"/>
  <c r="R626" i="8"/>
  <c r="P626" i="8"/>
  <c r="BI625" i="8"/>
  <c r="BH625" i="8"/>
  <c r="BG625" i="8"/>
  <c r="BF625" i="8"/>
  <c r="T625" i="8"/>
  <c r="R625" i="8"/>
  <c r="P625" i="8"/>
  <c r="BI624" i="8"/>
  <c r="BH624" i="8"/>
  <c r="BG624" i="8"/>
  <c r="BF624" i="8"/>
  <c r="T624" i="8"/>
  <c r="R624" i="8"/>
  <c r="P624" i="8"/>
  <c r="BI623" i="8"/>
  <c r="BH623" i="8"/>
  <c r="BG623" i="8"/>
  <c r="BF623" i="8"/>
  <c r="T623" i="8"/>
  <c r="R623" i="8"/>
  <c r="P623" i="8"/>
  <c r="BI622" i="8"/>
  <c r="BH622" i="8"/>
  <c r="BG622" i="8"/>
  <c r="BF622" i="8"/>
  <c r="T622" i="8"/>
  <c r="R622" i="8"/>
  <c r="P622" i="8"/>
  <c r="BI621" i="8"/>
  <c r="BH621" i="8"/>
  <c r="BG621" i="8"/>
  <c r="BF621" i="8"/>
  <c r="T621" i="8"/>
  <c r="R621" i="8"/>
  <c r="P621" i="8"/>
  <c r="BI620" i="8"/>
  <c r="BH620" i="8"/>
  <c r="BG620" i="8"/>
  <c r="BF620" i="8"/>
  <c r="T620" i="8"/>
  <c r="R620" i="8"/>
  <c r="P620" i="8"/>
  <c r="BI619" i="8"/>
  <c r="BH619" i="8"/>
  <c r="BG619" i="8"/>
  <c r="BF619" i="8"/>
  <c r="T619" i="8"/>
  <c r="R619" i="8"/>
  <c r="P619" i="8"/>
  <c r="BI618" i="8"/>
  <c r="BH618" i="8"/>
  <c r="BG618" i="8"/>
  <c r="BF618" i="8"/>
  <c r="T618" i="8"/>
  <c r="R618" i="8"/>
  <c r="P618" i="8"/>
  <c r="BI617" i="8"/>
  <c r="BH617" i="8"/>
  <c r="BG617" i="8"/>
  <c r="BF617" i="8"/>
  <c r="T617" i="8"/>
  <c r="R617" i="8"/>
  <c r="P617" i="8"/>
  <c r="BI616" i="8"/>
  <c r="BH616" i="8"/>
  <c r="BG616" i="8"/>
  <c r="BF616" i="8"/>
  <c r="T616" i="8"/>
  <c r="R616" i="8"/>
  <c r="P616" i="8"/>
  <c r="BI615" i="8"/>
  <c r="BH615" i="8"/>
  <c r="BG615" i="8"/>
  <c r="BF615" i="8"/>
  <c r="T615" i="8"/>
  <c r="R615" i="8"/>
  <c r="P615" i="8"/>
  <c r="BI613" i="8"/>
  <c r="BH613" i="8"/>
  <c r="BG613" i="8"/>
  <c r="BF613" i="8"/>
  <c r="T613" i="8"/>
  <c r="R613" i="8"/>
  <c r="P613" i="8"/>
  <c r="BI611" i="8"/>
  <c r="BH611" i="8"/>
  <c r="BG611" i="8"/>
  <c r="BF611" i="8"/>
  <c r="T611" i="8"/>
  <c r="R611" i="8"/>
  <c r="P611" i="8"/>
  <c r="BI609" i="8"/>
  <c r="BH609" i="8"/>
  <c r="BG609" i="8"/>
  <c r="BF609" i="8"/>
  <c r="T609" i="8"/>
  <c r="R609" i="8"/>
  <c r="P609" i="8"/>
  <c r="BI608" i="8"/>
  <c r="BH608" i="8"/>
  <c r="BG608" i="8"/>
  <c r="BF608" i="8"/>
  <c r="T608" i="8"/>
  <c r="R608" i="8"/>
  <c r="P608" i="8"/>
  <c r="BI607" i="8"/>
  <c r="BH607" i="8"/>
  <c r="BG607" i="8"/>
  <c r="BF607" i="8"/>
  <c r="T607" i="8"/>
  <c r="R607" i="8"/>
  <c r="P607" i="8"/>
  <c r="BI606" i="8"/>
  <c r="BH606" i="8"/>
  <c r="BG606" i="8"/>
  <c r="BF606" i="8"/>
  <c r="T606" i="8"/>
  <c r="R606" i="8"/>
  <c r="P606" i="8"/>
  <c r="BI604" i="8"/>
  <c r="BH604" i="8"/>
  <c r="BG604" i="8"/>
  <c r="BF604" i="8"/>
  <c r="T604" i="8"/>
  <c r="R604" i="8"/>
  <c r="P604" i="8"/>
  <c r="BI602" i="8"/>
  <c r="BH602" i="8"/>
  <c r="BG602" i="8"/>
  <c r="BF602" i="8"/>
  <c r="T602" i="8"/>
  <c r="R602" i="8"/>
  <c r="P602" i="8"/>
  <c r="BI600" i="8"/>
  <c r="BH600" i="8"/>
  <c r="BG600" i="8"/>
  <c r="BF600" i="8"/>
  <c r="T600" i="8"/>
  <c r="R600" i="8"/>
  <c r="P600" i="8"/>
  <c r="BI599" i="8"/>
  <c r="BH599" i="8"/>
  <c r="BG599" i="8"/>
  <c r="BF599" i="8"/>
  <c r="T599" i="8"/>
  <c r="R599" i="8"/>
  <c r="P599" i="8"/>
  <c r="BI597" i="8"/>
  <c r="BH597" i="8"/>
  <c r="BG597" i="8"/>
  <c r="BF597" i="8"/>
  <c r="T597" i="8"/>
  <c r="R597" i="8"/>
  <c r="P597" i="8"/>
  <c r="BI596" i="8"/>
  <c r="BH596" i="8"/>
  <c r="BG596" i="8"/>
  <c r="BF596" i="8"/>
  <c r="T596" i="8"/>
  <c r="R596" i="8"/>
  <c r="P596" i="8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R590" i="8"/>
  <c r="P590" i="8"/>
  <c r="BI589" i="8"/>
  <c r="BH589" i="8"/>
  <c r="BG589" i="8"/>
  <c r="BF589" i="8"/>
  <c r="T589" i="8"/>
  <c r="R589" i="8"/>
  <c r="P589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R584" i="8"/>
  <c r="P584" i="8"/>
  <c r="BI582" i="8"/>
  <c r="BH582" i="8"/>
  <c r="BG582" i="8"/>
  <c r="BF582" i="8"/>
  <c r="T582" i="8"/>
  <c r="R582" i="8"/>
  <c r="P582" i="8"/>
  <c r="BI577" i="8"/>
  <c r="BH577" i="8"/>
  <c r="BG577" i="8"/>
  <c r="BF577" i="8"/>
  <c r="T577" i="8"/>
  <c r="R577" i="8"/>
  <c r="P577" i="8"/>
  <c r="BI568" i="8"/>
  <c r="BH568" i="8"/>
  <c r="BG568" i="8"/>
  <c r="BF568" i="8"/>
  <c r="T568" i="8"/>
  <c r="R568" i="8"/>
  <c r="P568" i="8"/>
  <c r="BI559" i="8"/>
  <c r="BH559" i="8"/>
  <c r="BG559" i="8"/>
  <c r="BF559" i="8"/>
  <c r="T559" i="8"/>
  <c r="R559" i="8"/>
  <c r="P559" i="8"/>
  <c r="BI549" i="8"/>
  <c r="BH549" i="8"/>
  <c r="BG549" i="8"/>
  <c r="BF549" i="8"/>
  <c r="T549" i="8"/>
  <c r="R549" i="8"/>
  <c r="P549" i="8"/>
  <c r="BI531" i="8"/>
  <c r="BH531" i="8"/>
  <c r="BG531" i="8"/>
  <c r="BF531" i="8"/>
  <c r="T531" i="8"/>
  <c r="R531" i="8"/>
  <c r="P531" i="8"/>
  <c r="BI513" i="8"/>
  <c r="BH513" i="8"/>
  <c r="BG513" i="8"/>
  <c r="BF513" i="8"/>
  <c r="T513" i="8"/>
  <c r="R513" i="8"/>
  <c r="P513" i="8"/>
  <c r="BI503" i="8"/>
  <c r="BH503" i="8"/>
  <c r="BG503" i="8"/>
  <c r="BF503" i="8"/>
  <c r="T503" i="8"/>
  <c r="R503" i="8"/>
  <c r="P503" i="8"/>
  <c r="BI494" i="8"/>
  <c r="BH494" i="8"/>
  <c r="BG494" i="8"/>
  <c r="BF494" i="8"/>
  <c r="T494" i="8"/>
  <c r="R494" i="8"/>
  <c r="P494" i="8"/>
  <c r="BI484" i="8"/>
  <c r="BH484" i="8"/>
  <c r="BG484" i="8"/>
  <c r="BF484" i="8"/>
  <c r="T484" i="8"/>
  <c r="R484" i="8"/>
  <c r="P484" i="8"/>
  <c r="BI474" i="8"/>
  <c r="BH474" i="8"/>
  <c r="BG474" i="8"/>
  <c r="BF474" i="8"/>
  <c r="T474" i="8"/>
  <c r="R474" i="8"/>
  <c r="P474" i="8"/>
  <c r="BI464" i="8"/>
  <c r="BH464" i="8"/>
  <c r="BG464" i="8"/>
  <c r="BF464" i="8"/>
  <c r="T464" i="8"/>
  <c r="R464" i="8"/>
  <c r="P464" i="8"/>
  <c r="BI451" i="8"/>
  <c r="BH451" i="8"/>
  <c r="BG451" i="8"/>
  <c r="BF451" i="8"/>
  <c r="T451" i="8"/>
  <c r="R451" i="8"/>
  <c r="P451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25" i="8"/>
  <c r="BH425" i="8"/>
  <c r="BG425" i="8"/>
  <c r="BF425" i="8"/>
  <c r="T425" i="8"/>
  <c r="R425" i="8"/>
  <c r="P425" i="8"/>
  <c r="BI422" i="8"/>
  <c r="BH422" i="8"/>
  <c r="BG422" i="8"/>
  <c r="BF422" i="8"/>
  <c r="T422" i="8"/>
  <c r="R422" i="8"/>
  <c r="P422" i="8"/>
  <c r="BI421" i="8"/>
  <c r="BH421" i="8"/>
  <c r="BG421" i="8"/>
  <c r="BF421" i="8"/>
  <c r="T421" i="8"/>
  <c r="R421" i="8"/>
  <c r="P421" i="8"/>
  <c r="BI419" i="8"/>
  <c r="BH419" i="8"/>
  <c r="BG419" i="8"/>
  <c r="BF419" i="8"/>
  <c r="T419" i="8"/>
  <c r="R419" i="8"/>
  <c r="P419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3" i="8"/>
  <c r="BH413" i="8"/>
  <c r="BG413" i="8"/>
  <c r="BF413" i="8"/>
  <c r="T413" i="8"/>
  <c r="R413" i="8"/>
  <c r="P413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407" i="8"/>
  <c r="BH407" i="8"/>
  <c r="BG407" i="8"/>
  <c r="BF407" i="8"/>
  <c r="T407" i="8"/>
  <c r="R407" i="8"/>
  <c r="P407" i="8"/>
  <c r="BI405" i="8"/>
  <c r="BH405" i="8"/>
  <c r="BG405" i="8"/>
  <c r="BF405" i="8"/>
  <c r="T405" i="8"/>
  <c r="T404" i="8"/>
  <c r="R405" i="8"/>
  <c r="R404" i="8"/>
  <c r="P405" i="8"/>
  <c r="P404" i="8"/>
  <c r="BI402" i="8"/>
  <c r="BH402" i="8"/>
  <c r="BG402" i="8"/>
  <c r="BF402" i="8"/>
  <c r="T402" i="8"/>
  <c r="R402" i="8"/>
  <c r="P402" i="8"/>
  <c r="BI401" i="8"/>
  <c r="BH401" i="8"/>
  <c r="BG401" i="8"/>
  <c r="BF401" i="8"/>
  <c r="T401" i="8"/>
  <c r="R401" i="8"/>
  <c r="P401" i="8"/>
  <c r="BI399" i="8"/>
  <c r="BH399" i="8"/>
  <c r="BG399" i="8"/>
  <c r="BF399" i="8"/>
  <c r="T399" i="8"/>
  <c r="R399" i="8"/>
  <c r="P399" i="8"/>
  <c r="BI397" i="8"/>
  <c r="BH397" i="8"/>
  <c r="BG397" i="8"/>
  <c r="BF397" i="8"/>
  <c r="T397" i="8"/>
  <c r="R397" i="8"/>
  <c r="P397" i="8"/>
  <c r="BI391" i="8"/>
  <c r="BH391" i="8"/>
  <c r="BG391" i="8"/>
  <c r="BF391" i="8"/>
  <c r="T391" i="8"/>
  <c r="R391" i="8"/>
  <c r="P391" i="8"/>
  <c r="BI389" i="8"/>
  <c r="BH389" i="8"/>
  <c r="BG389" i="8"/>
  <c r="BF389" i="8"/>
  <c r="T389" i="8"/>
  <c r="R389" i="8"/>
  <c r="P389" i="8"/>
  <c r="BI383" i="8"/>
  <c r="BH383" i="8"/>
  <c r="BG383" i="8"/>
  <c r="BF383" i="8"/>
  <c r="T383" i="8"/>
  <c r="R383" i="8"/>
  <c r="P383" i="8"/>
  <c r="BI376" i="8"/>
  <c r="BH376" i="8"/>
  <c r="BG376" i="8"/>
  <c r="BF376" i="8"/>
  <c r="T376" i="8"/>
  <c r="R376" i="8"/>
  <c r="P376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6" i="8"/>
  <c r="BH356" i="8"/>
  <c r="BG356" i="8"/>
  <c r="BF356" i="8"/>
  <c r="T356" i="8"/>
  <c r="R356" i="8"/>
  <c r="P356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8" i="8"/>
  <c r="BH348" i="8"/>
  <c r="BG348" i="8"/>
  <c r="BF348" i="8"/>
  <c r="T348" i="8"/>
  <c r="R348" i="8"/>
  <c r="P348" i="8"/>
  <c r="BI346" i="8"/>
  <c r="BH346" i="8"/>
  <c r="BG346" i="8"/>
  <c r="BF346" i="8"/>
  <c r="T346" i="8"/>
  <c r="R346" i="8"/>
  <c r="P346" i="8"/>
  <c r="BI343" i="8"/>
  <c r="BH343" i="8"/>
  <c r="BG343" i="8"/>
  <c r="BF343" i="8"/>
  <c r="T343" i="8"/>
  <c r="R343" i="8"/>
  <c r="P343" i="8"/>
  <c r="BI339" i="8"/>
  <c r="BH339" i="8"/>
  <c r="BG339" i="8"/>
  <c r="BF339" i="8"/>
  <c r="T339" i="8"/>
  <c r="R339" i="8"/>
  <c r="P339" i="8"/>
  <c r="BI338" i="8"/>
  <c r="BH338" i="8"/>
  <c r="BG338" i="8"/>
  <c r="BF338" i="8"/>
  <c r="T338" i="8"/>
  <c r="R338" i="8"/>
  <c r="P338" i="8"/>
  <c r="BI326" i="8"/>
  <c r="BH326" i="8"/>
  <c r="BG326" i="8"/>
  <c r="BF326" i="8"/>
  <c r="T326" i="8"/>
  <c r="R326" i="8"/>
  <c r="P326" i="8"/>
  <c r="BI324" i="8"/>
  <c r="BH324" i="8"/>
  <c r="BG324" i="8"/>
  <c r="BF324" i="8"/>
  <c r="T324" i="8"/>
  <c r="R324" i="8"/>
  <c r="P324" i="8"/>
  <c r="BI310" i="8"/>
  <c r="BH310" i="8"/>
  <c r="BG310" i="8"/>
  <c r="BF310" i="8"/>
  <c r="T310" i="8"/>
  <c r="R310" i="8"/>
  <c r="P310" i="8"/>
  <c r="BI296" i="8"/>
  <c r="BH296" i="8"/>
  <c r="BG296" i="8"/>
  <c r="BF296" i="8"/>
  <c r="T296" i="8"/>
  <c r="R296" i="8"/>
  <c r="P296" i="8"/>
  <c r="BI282" i="8"/>
  <c r="BH282" i="8"/>
  <c r="BG282" i="8"/>
  <c r="BF282" i="8"/>
  <c r="T282" i="8"/>
  <c r="R282" i="8"/>
  <c r="P282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42" i="8"/>
  <c r="BH242" i="8"/>
  <c r="BG242" i="8"/>
  <c r="BF242" i="8"/>
  <c r="T242" i="8"/>
  <c r="R242" i="8"/>
  <c r="P242" i="8"/>
  <c r="BI233" i="8"/>
  <c r="BH233" i="8"/>
  <c r="BG233" i="8"/>
  <c r="BF233" i="8"/>
  <c r="T233" i="8"/>
  <c r="R233" i="8"/>
  <c r="P233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183" i="8"/>
  <c r="BH183" i="8"/>
  <c r="BG183" i="8"/>
  <c r="BF183" i="8"/>
  <c r="T183" i="8"/>
  <c r="R183" i="8"/>
  <c r="P183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35" i="8"/>
  <c r="BH135" i="8"/>
  <c r="BG135" i="8"/>
  <c r="BF135" i="8"/>
  <c r="T135" i="8"/>
  <c r="R135" i="8"/>
  <c r="P135" i="8"/>
  <c r="F126" i="8"/>
  <c r="E124" i="8"/>
  <c r="F91" i="8"/>
  <c r="E89" i="8"/>
  <c r="J26" i="8"/>
  <c r="E26" i="8"/>
  <c r="J94" i="8" s="1"/>
  <c r="J25" i="8"/>
  <c r="J23" i="8"/>
  <c r="E23" i="8"/>
  <c r="J93" i="8"/>
  <c r="J22" i="8"/>
  <c r="J20" i="8"/>
  <c r="E20" i="8"/>
  <c r="F129" i="8"/>
  <c r="J19" i="8"/>
  <c r="J17" i="8"/>
  <c r="E17" i="8"/>
  <c r="F93" i="8" s="1"/>
  <c r="J16" i="8"/>
  <c r="J14" i="8"/>
  <c r="J126" i="8"/>
  <c r="E7" i="8"/>
  <c r="E85" i="8"/>
  <c r="J39" i="7"/>
  <c r="J38" i="7"/>
  <c r="AY101" i="1" s="1"/>
  <c r="J37" i="7"/>
  <c r="AX101" i="1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/>
  <c r="R271" i="7"/>
  <c r="R270" i="7" s="1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 s="1"/>
  <c r="R202" i="7"/>
  <c r="R201" i="7"/>
  <c r="P202" i="7"/>
  <c r="P201" i="7"/>
  <c r="BI200" i="7"/>
  <c r="BH200" i="7"/>
  <c r="BG200" i="7"/>
  <c r="BF200" i="7"/>
  <c r="T200" i="7"/>
  <c r="T199" i="7" s="1"/>
  <c r="R200" i="7"/>
  <c r="R199" i="7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127" i="7"/>
  <c r="J25" i="7"/>
  <c r="J23" i="7"/>
  <c r="E23" i="7"/>
  <c r="J126" i="7" s="1"/>
  <c r="J22" i="7"/>
  <c r="J20" i="7"/>
  <c r="E20" i="7"/>
  <c r="F127" i="7" s="1"/>
  <c r="J19" i="7"/>
  <c r="J17" i="7"/>
  <c r="E17" i="7"/>
  <c r="F126" i="7"/>
  <c r="J16" i="7"/>
  <c r="J14" i="7"/>
  <c r="J91" i="7" s="1"/>
  <c r="E7" i="7"/>
  <c r="E118" i="7" s="1"/>
  <c r="J39" i="6"/>
  <c r="J38" i="6"/>
  <c r="AY100" i="1"/>
  <c r="J37" i="6"/>
  <c r="AX100" i="1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 s="1"/>
  <c r="R279" i="6"/>
  <c r="R278" i="6" s="1"/>
  <c r="P279" i="6"/>
  <c r="P278" i="6" s="1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/>
  <c r="R205" i="6"/>
  <c r="R204" i="6" s="1"/>
  <c r="P205" i="6"/>
  <c r="P204" i="6"/>
  <c r="BI203" i="6"/>
  <c r="BH203" i="6"/>
  <c r="BG203" i="6"/>
  <c r="BF203" i="6"/>
  <c r="T203" i="6"/>
  <c r="T202" i="6" s="1"/>
  <c r="R203" i="6"/>
  <c r="R202" i="6"/>
  <c r="P203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94" i="6" s="1"/>
  <c r="J25" i="6"/>
  <c r="J23" i="6"/>
  <c r="E23" i="6"/>
  <c r="J93" i="6"/>
  <c r="J22" i="6"/>
  <c r="J20" i="6"/>
  <c r="E20" i="6"/>
  <c r="F127" i="6" s="1"/>
  <c r="J19" i="6"/>
  <c r="J17" i="6"/>
  <c r="E17" i="6"/>
  <c r="F126" i="6"/>
  <c r="J16" i="6"/>
  <c r="J14" i="6"/>
  <c r="J91" i="6" s="1"/>
  <c r="E7" i="6"/>
  <c r="E118" i="6" s="1"/>
  <c r="J39" i="5"/>
  <c r="J38" i="5"/>
  <c r="AY99" i="1" s="1"/>
  <c r="J37" i="5"/>
  <c r="AX99" i="1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/>
  <c r="R127" i="5"/>
  <c r="R126" i="5" s="1"/>
  <c r="P127" i="5"/>
  <c r="P126" i="5"/>
  <c r="F118" i="5"/>
  <c r="E116" i="5"/>
  <c r="F91" i="5"/>
  <c r="E89" i="5"/>
  <c r="J26" i="5"/>
  <c r="E26" i="5"/>
  <c r="J94" i="5"/>
  <c r="J25" i="5"/>
  <c r="J23" i="5"/>
  <c r="E23" i="5"/>
  <c r="J120" i="5" s="1"/>
  <c r="J22" i="5"/>
  <c r="J20" i="5"/>
  <c r="E20" i="5"/>
  <c r="F121" i="5" s="1"/>
  <c r="J19" i="5"/>
  <c r="J17" i="5"/>
  <c r="E17" i="5"/>
  <c r="F120" i="5" s="1"/>
  <c r="J16" i="5"/>
  <c r="J14" i="5"/>
  <c r="J91" i="5" s="1"/>
  <c r="E7" i="5"/>
  <c r="E85" i="5" s="1"/>
  <c r="J39" i="4"/>
  <c r="J38" i="4"/>
  <c r="AY98" i="1"/>
  <c r="J37" i="4"/>
  <c r="AX98" i="1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15" i="4"/>
  <c r="BH415" i="4"/>
  <c r="BG415" i="4"/>
  <c r="BF415" i="4"/>
  <c r="T415" i="4"/>
  <c r="R415" i="4"/>
  <c r="P415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T395" i="4" s="1"/>
  <c r="R396" i="4"/>
  <c r="R395" i="4"/>
  <c r="P396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1" i="4"/>
  <c r="BH291" i="4"/>
  <c r="BG291" i="4"/>
  <c r="BF291" i="4"/>
  <c r="T291" i="4"/>
  <c r="R291" i="4"/>
  <c r="P291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T230" i="4"/>
  <c r="R231" i="4"/>
  <c r="R230" i="4" s="1"/>
  <c r="P231" i="4"/>
  <c r="P230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 s="1"/>
  <c r="J25" i="4"/>
  <c r="J23" i="4"/>
  <c r="E23" i="4"/>
  <c r="J129" i="4"/>
  <c r="J22" i="4"/>
  <c r="J20" i="4"/>
  <c r="E20" i="4"/>
  <c r="F130" i="4"/>
  <c r="J19" i="4"/>
  <c r="J17" i="4"/>
  <c r="E17" i="4"/>
  <c r="F129" i="4" s="1"/>
  <c r="J16" i="4"/>
  <c r="J14" i="4"/>
  <c r="J127" i="4"/>
  <c r="E7" i="4"/>
  <c r="E121" i="4"/>
  <c r="J39" i="3"/>
  <c r="J38" i="3"/>
  <c r="AY97" i="1"/>
  <c r="J37" i="3"/>
  <c r="AX97" i="1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/>
  <c r="R221" i="3"/>
  <c r="R220" i="3" s="1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/>
  <c r="R181" i="3"/>
  <c r="R180" i="3"/>
  <c r="P181" i="3"/>
  <c r="P180" i="3" s="1"/>
  <c r="BI179" i="3"/>
  <c r="BH179" i="3"/>
  <c r="BG179" i="3"/>
  <c r="BF179" i="3"/>
  <c r="T179" i="3"/>
  <c r="T178" i="3" s="1"/>
  <c r="R179" i="3"/>
  <c r="R178" i="3" s="1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94" i="3"/>
  <c r="J25" i="3"/>
  <c r="J23" i="3"/>
  <c r="E23" i="3"/>
  <c r="J93" i="3"/>
  <c r="J22" i="3"/>
  <c r="J20" i="3"/>
  <c r="E20" i="3"/>
  <c r="F127" i="3" s="1"/>
  <c r="J19" i="3"/>
  <c r="J17" i="3"/>
  <c r="E17" i="3"/>
  <c r="F126" i="3" s="1"/>
  <c r="J16" i="3"/>
  <c r="J14" i="3"/>
  <c r="J124" i="3" s="1"/>
  <c r="E7" i="3"/>
  <c r="E118" i="3"/>
  <c r="J39" i="2"/>
  <c r="J38" i="2"/>
  <c r="AY96" i="1"/>
  <c r="J37" i="2"/>
  <c r="AX96" i="1" s="1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T249" i="2"/>
  <c r="R250" i="2"/>
  <c r="R249" i="2" s="1"/>
  <c r="P250" i="2"/>
  <c r="P249" i="2" s="1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T193" i="2"/>
  <c r="R194" i="2"/>
  <c r="R193" i="2" s="1"/>
  <c r="P194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/>
  <c r="J25" i="2"/>
  <c r="J23" i="2"/>
  <c r="E23" i="2"/>
  <c r="J126" i="2"/>
  <c r="J22" i="2"/>
  <c r="J20" i="2"/>
  <c r="E20" i="2"/>
  <c r="F127" i="2" s="1"/>
  <c r="J19" i="2"/>
  <c r="J17" i="2"/>
  <c r="E17" i="2"/>
  <c r="F126" i="2" s="1"/>
  <c r="J16" i="2"/>
  <c r="J14" i="2"/>
  <c r="J91" i="2" s="1"/>
  <c r="E7" i="2"/>
  <c r="E85" i="2"/>
  <c r="L90" i="1"/>
  <c r="AM90" i="1"/>
  <c r="AM89" i="1"/>
  <c r="L89" i="1"/>
  <c r="AM87" i="1"/>
  <c r="L87" i="1"/>
  <c r="L85" i="1"/>
  <c r="L84" i="1"/>
  <c r="BK265" i="2"/>
  <c r="J252" i="2"/>
  <c r="BK219" i="2"/>
  <c r="J211" i="2"/>
  <c r="BK202" i="2"/>
  <c r="J196" i="2"/>
  <c r="BK184" i="2"/>
  <c r="J163" i="2"/>
  <c r="J146" i="2"/>
  <c r="J202" i="2"/>
  <c r="BK172" i="2"/>
  <c r="J144" i="2"/>
  <c r="J213" i="2"/>
  <c r="BK169" i="2"/>
  <c r="BK141" i="2"/>
  <c r="BK263" i="2"/>
  <c r="BK250" i="2"/>
  <c r="BK245" i="2"/>
  <c r="J241" i="2"/>
  <c r="J239" i="2"/>
  <c r="J237" i="2"/>
  <c r="J232" i="2"/>
  <c r="BK229" i="2"/>
  <c r="BK226" i="2"/>
  <c r="J219" i="2"/>
  <c r="J209" i="2"/>
  <c r="J203" i="2"/>
  <c r="BK186" i="2"/>
  <c r="J159" i="2"/>
  <c r="BK146" i="2"/>
  <c r="AS107" i="1"/>
  <c r="BK200" i="3"/>
  <c r="J165" i="3"/>
  <c r="BK232" i="3"/>
  <c r="BK221" i="3"/>
  <c r="J210" i="3"/>
  <c r="J136" i="3"/>
  <c r="J212" i="3"/>
  <c r="BK234" i="3"/>
  <c r="BK229" i="3"/>
  <c r="BK216" i="3"/>
  <c r="J209" i="3"/>
  <c r="J189" i="3"/>
  <c r="J206" i="3"/>
  <c r="J175" i="3"/>
  <c r="BK211" i="3"/>
  <c r="J200" i="3"/>
  <c r="BK185" i="3"/>
  <c r="J149" i="3"/>
  <c r="BK179" i="3"/>
  <c r="J153" i="3"/>
  <c r="BK143" i="3"/>
  <c r="BK154" i="3"/>
  <c r="J402" i="4"/>
  <c r="BK379" i="4"/>
  <c r="J361" i="4"/>
  <c r="J246" i="4"/>
  <c r="BK407" i="4"/>
  <c r="J386" i="4"/>
  <c r="BK297" i="4"/>
  <c r="BK402" i="4"/>
  <c r="BK314" i="4"/>
  <c r="J228" i="4"/>
  <c r="BK394" i="4"/>
  <c r="BK375" i="4"/>
  <c r="BK364" i="4"/>
  <c r="J329" i="4"/>
  <c r="J407" i="4"/>
  <c r="BK291" i="4"/>
  <c r="J181" i="4"/>
  <c r="J299" i="4"/>
  <c r="BK360" i="4"/>
  <c r="J429" i="4"/>
  <c r="BK383" i="4"/>
  <c r="J313" i="4"/>
  <c r="BK247" i="4"/>
  <c r="BK411" i="4"/>
  <c r="J364" i="4"/>
  <c r="J136" i="4"/>
  <c r="BK415" i="4"/>
  <c r="J339" i="4"/>
  <c r="BK347" i="4"/>
  <c r="BK209" i="4"/>
  <c r="BK136" i="4"/>
  <c r="J406" i="4"/>
  <c r="BK331" i="4"/>
  <c r="J249" i="4"/>
  <c r="J366" i="4"/>
  <c r="J234" i="4"/>
  <c r="BK212" i="4"/>
  <c r="J345" i="4"/>
  <c r="J312" i="4"/>
  <c r="BK284" i="4"/>
  <c r="BK373" i="4"/>
  <c r="BK330" i="4"/>
  <c r="J277" i="4"/>
  <c r="BK200" i="4"/>
  <c r="J352" i="4"/>
  <c r="J343" i="4"/>
  <c r="J239" i="4"/>
  <c r="J212" i="4"/>
  <c r="J360" i="4"/>
  <c r="BK341" i="4"/>
  <c r="BK325" i="4"/>
  <c r="J251" i="4"/>
  <c r="BK172" i="4"/>
  <c r="BK164" i="5"/>
  <c r="BK159" i="5"/>
  <c r="J157" i="5"/>
  <c r="J135" i="5"/>
  <c r="J127" i="5"/>
  <c r="J277" i="6"/>
  <c r="BK269" i="6"/>
  <c r="BK294" i="6"/>
  <c r="BK283" i="6"/>
  <c r="BK268" i="6"/>
  <c r="J221" i="6"/>
  <c r="J227" i="6"/>
  <c r="J287" i="6"/>
  <c r="J267" i="6"/>
  <c r="J270" i="6"/>
  <c r="BK259" i="6"/>
  <c r="J250" i="6"/>
  <c r="BK230" i="6"/>
  <c r="J234" i="6"/>
  <c r="BK266" i="6"/>
  <c r="J166" i="6"/>
  <c r="BK213" i="6"/>
  <c r="BK200" i="6"/>
  <c r="J140" i="6"/>
  <c r="J218" i="6"/>
  <c r="BK177" i="6"/>
  <c r="J249" i="6"/>
  <c r="J169" i="6"/>
  <c r="J183" i="6"/>
  <c r="J195" i="6"/>
  <c r="J211" i="6"/>
  <c r="J190" i="6"/>
  <c r="J257" i="7"/>
  <c r="J251" i="7"/>
  <c r="BK188" i="7"/>
  <c r="J149" i="7"/>
  <c r="J155" i="7"/>
  <c r="J259" i="7"/>
  <c r="J168" i="7"/>
  <c r="BK273" i="7"/>
  <c r="J264" i="7"/>
  <c r="J277" i="7"/>
  <c r="J266" i="7"/>
  <c r="BK254" i="7"/>
  <c r="J222" i="7"/>
  <c r="BK194" i="7"/>
  <c r="BK259" i="7"/>
  <c r="BK251" i="7"/>
  <c r="J194" i="7"/>
  <c r="BK286" i="7"/>
  <c r="BK242" i="7"/>
  <c r="BK207" i="7"/>
  <c r="BK192" i="7"/>
  <c r="BK133" i="7"/>
  <c r="BK237" i="7"/>
  <c r="J200" i="7"/>
  <c r="BK140" i="7"/>
  <c r="J233" i="7"/>
  <c r="J202" i="7"/>
  <c r="BK176" i="7"/>
  <c r="J140" i="7"/>
  <c r="J248" i="7"/>
  <c r="BK220" i="7"/>
  <c r="BK164" i="7"/>
  <c r="J633" i="8"/>
  <c r="BK405" i="8"/>
  <c r="BK282" i="8"/>
  <c r="J474" i="8"/>
  <c r="BK399" i="8"/>
  <c r="BK621" i="8"/>
  <c r="J611" i="8"/>
  <c r="BK410" i="8"/>
  <c r="J155" i="8"/>
  <c r="BK623" i="8"/>
  <c r="BK604" i="8"/>
  <c r="BK397" i="8"/>
  <c r="BK155" i="8"/>
  <c r="BK611" i="8"/>
  <c r="BK559" i="8"/>
  <c r="BK641" i="8"/>
  <c r="BK206" i="8"/>
  <c r="J422" i="8"/>
  <c r="BK296" i="8"/>
  <c r="BK663" i="8"/>
  <c r="J242" i="8"/>
  <c r="BK402" i="8"/>
  <c r="BK183" i="8"/>
  <c r="J592" i="8"/>
  <c r="J451" i="8"/>
  <c r="BK607" i="8"/>
  <c r="J203" i="8"/>
  <c r="J417" i="8"/>
  <c r="BK252" i="9"/>
  <c r="J247" i="9"/>
  <c r="J246" i="9"/>
  <c r="J243" i="9"/>
  <c r="J249" i="9"/>
  <c r="BK175" i="9"/>
  <c r="J177" i="9"/>
  <c r="J238" i="9"/>
  <c r="BK252" i="10"/>
  <c r="BK239" i="10"/>
  <c r="BK229" i="10"/>
  <c r="J143" i="10"/>
  <c r="J255" i="10"/>
  <c r="J239" i="10"/>
  <c r="J228" i="10"/>
  <c r="BK202" i="10"/>
  <c r="J155" i="10"/>
  <c r="J258" i="10"/>
  <c r="J217" i="10"/>
  <c r="J202" i="10"/>
  <c r="BK158" i="10"/>
  <c r="BK173" i="10"/>
  <c r="J233" i="10"/>
  <c r="J253" i="10"/>
  <c r="BK250" i="10"/>
  <c r="BK137" i="10"/>
  <c r="J163" i="10"/>
  <c r="J236" i="10"/>
  <c r="J230" i="10"/>
  <c r="BK181" i="10"/>
  <c r="J227" i="10"/>
  <c r="BK217" i="10"/>
  <c r="BK196" i="10"/>
  <c r="J158" i="10"/>
  <c r="BK155" i="10"/>
  <c r="J188" i="10"/>
  <c r="BK133" i="10"/>
  <c r="J175" i="10"/>
  <c r="BK212" i="11"/>
  <c r="J147" i="11"/>
  <c r="J201" i="11"/>
  <c r="J261" i="11"/>
  <c r="J249" i="11"/>
  <c r="J239" i="11"/>
  <c r="BK183" i="11"/>
  <c r="J264" i="11"/>
  <c r="J217" i="11"/>
  <c r="J169" i="11"/>
  <c r="J153" i="11"/>
  <c r="BK143" i="11"/>
  <c r="BK162" i="11"/>
  <c r="J162" i="11"/>
  <c r="BK266" i="11"/>
  <c r="J159" i="11"/>
  <c r="J183" i="11"/>
  <c r="J271" i="11"/>
  <c r="BK253" i="11"/>
  <c r="J243" i="11"/>
  <c r="J198" i="11"/>
  <c r="BK165" i="11"/>
  <c r="BK141" i="11"/>
  <c r="J238" i="11"/>
  <c r="BK247" i="11"/>
  <c r="BK139" i="11"/>
  <c r="BK240" i="11"/>
  <c r="J210" i="11"/>
  <c r="J245" i="11"/>
  <c r="J242" i="11"/>
  <c r="BK225" i="11"/>
  <c r="J175" i="11"/>
  <c r="J141" i="11"/>
  <c r="BK262" i="12"/>
  <c r="J245" i="12"/>
  <c r="J158" i="12"/>
  <c r="J247" i="12"/>
  <c r="J203" i="12"/>
  <c r="BK288" i="12"/>
  <c r="BK242" i="12"/>
  <c r="BK290" i="12"/>
  <c r="J242" i="12"/>
  <c r="J201" i="12"/>
  <c r="J318" i="12"/>
  <c r="BK203" i="12"/>
  <c r="BK274" i="12"/>
  <c r="BK248" i="12"/>
  <c r="J307" i="12"/>
  <c r="BK277" i="12"/>
  <c r="BK198" i="12"/>
  <c r="BK283" i="12"/>
  <c r="BK275" i="12"/>
  <c r="BK201" i="12"/>
  <c r="BK181" i="12"/>
  <c r="J151" i="12"/>
  <c r="BK302" i="18"/>
  <c r="BK259" i="18"/>
  <c r="BK209" i="18"/>
  <c r="J278" i="18"/>
  <c r="J184" i="18"/>
  <c r="BK309" i="18"/>
  <c r="BK262" i="18"/>
  <c r="BK253" i="18"/>
  <c r="J291" i="18"/>
  <c r="BK266" i="18"/>
  <c r="BK196" i="18"/>
  <c r="J214" i="18"/>
  <c r="BK291" i="18"/>
  <c r="BK235" i="18"/>
  <c r="BK276" i="18"/>
  <c r="J190" i="18"/>
  <c r="BK267" i="18"/>
  <c r="BK173" i="18"/>
  <c r="J269" i="18"/>
  <c r="J187" i="18"/>
  <c r="J271" i="18"/>
  <c r="J161" i="18"/>
  <c r="J294" i="18"/>
  <c r="BK270" i="18"/>
  <c r="J163" i="18"/>
  <c r="J302" i="18"/>
  <c r="J195" i="18"/>
  <c r="J273" i="18"/>
  <c r="BK284" i="18"/>
  <c r="BK240" i="18"/>
  <c r="BK257" i="18"/>
  <c r="BK373" i="19"/>
  <c r="BK334" i="19"/>
  <c r="BK367" i="19"/>
  <c r="BK353" i="19"/>
  <c r="J302" i="19"/>
  <c r="J267" i="19"/>
  <c r="J239" i="19"/>
  <c r="J152" i="19"/>
  <c r="J315" i="19"/>
  <c r="BK386" i="19"/>
  <c r="J334" i="19"/>
  <c r="J257" i="19"/>
  <c r="J209" i="19"/>
  <c r="J339" i="19"/>
  <c r="BK311" i="19"/>
  <c r="BK223" i="19"/>
  <c r="BK146" i="19"/>
  <c r="J273" i="19"/>
  <c r="BK185" i="19"/>
  <c r="BK175" i="19"/>
  <c r="J171" i="19"/>
  <c r="J344" i="19"/>
  <c r="J345" i="19"/>
  <c r="BK244" i="19"/>
  <c r="J132" i="19"/>
  <c r="J355" i="19"/>
  <c r="J240" i="19"/>
  <c r="J203" i="19"/>
  <c r="J367" i="19"/>
  <c r="J360" i="19"/>
  <c r="BK349" i="19"/>
  <c r="BK315" i="19"/>
  <c r="BK304" i="19"/>
  <c r="BK347" i="19"/>
  <c r="J397" i="19"/>
  <c r="BK273" i="19"/>
  <c r="J143" i="19"/>
  <c r="BK372" i="19"/>
  <c r="J290" i="19"/>
  <c r="J155" i="19"/>
  <c r="J386" i="19"/>
  <c r="BK359" i="19"/>
  <c r="J278" i="19"/>
  <c r="J390" i="19"/>
  <c r="BK315" i="20"/>
  <c r="J295" i="20"/>
  <c r="J276" i="20"/>
  <c r="BK281" i="20"/>
  <c r="BK199" i="20"/>
  <c r="J171" i="20"/>
  <c r="J244" i="20"/>
  <c r="J272" i="20"/>
  <c r="BK214" i="20"/>
  <c r="J278" i="20"/>
  <c r="BK197" i="20"/>
  <c r="BK286" i="20"/>
  <c r="BK302" i="20"/>
  <c r="BK203" i="20"/>
  <c r="J285" i="20"/>
  <c r="BK268" i="20"/>
  <c r="J226" i="20"/>
  <c r="BK277" i="20"/>
  <c r="BK285" i="20"/>
  <c r="J161" i="20"/>
  <c r="BK290" i="20"/>
  <c r="BK292" i="20"/>
  <c r="BK263" i="20"/>
  <c r="BK226" i="20"/>
  <c r="J318" i="20"/>
  <c r="BK270" i="20"/>
  <c r="J248" i="20"/>
  <c r="J183" i="20"/>
  <c r="J273" i="20"/>
  <c r="BK171" i="20"/>
  <c r="BK244" i="20"/>
  <c r="BK169" i="20"/>
  <c r="BK215" i="21"/>
  <c r="BK340" i="21"/>
  <c r="J317" i="21"/>
  <c r="J307" i="21"/>
  <c r="BK202" i="21"/>
  <c r="BK331" i="21"/>
  <c r="BK304" i="21"/>
  <c r="J244" i="21"/>
  <c r="BK244" i="21"/>
  <c r="J214" i="21"/>
  <c r="J197" i="21"/>
  <c r="J295" i="21"/>
  <c r="J215" i="21"/>
  <c r="J340" i="21"/>
  <c r="J132" i="21"/>
  <c r="J321" i="21"/>
  <c r="BK303" i="21"/>
  <c r="BK138" i="21"/>
  <c r="J298" i="21"/>
  <c r="J277" i="21"/>
  <c r="J221" i="21"/>
  <c r="J166" i="21"/>
  <c r="BK329" i="21"/>
  <c r="BK238" i="21"/>
  <c r="J185" i="21"/>
  <c r="BK179" i="21"/>
  <c r="BK162" i="21"/>
  <c r="BK201" i="21"/>
  <c r="BK190" i="21"/>
  <c r="BK147" i="21"/>
  <c r="J138" i="21"/>
  <c r="J322" i="22"/>
  <c r="BK289" i="22"/>
  <c r="BK183" i="22"/>
  <c r="BK345" i="22"/>
  <c r="BK335" i="22"/>
  <c r="J334" i="22"/>
  <c r="J258" i="22"/>
  <c r="J210" i="22"/>
  <c r="BK310" i="22"/>
  <c r="J289" i="22"/>
  <c r="J330" i="22"/>
  <c r="BK322" i="22"/>
  <c r="BK219" i="22"/>
  <c r="BK319" i="22"/>
  <c r="BK171" i="22"/>
  <c r="BK330" i="22"/>
  <c r="BK327" i="22"/>
  <c r="J283" i="22"/>
  <c r="BK143" i="22"/>
  <c r="J338" i="22"/>
  <c r="J268" i="22"/>
  <c r="BK155" i="22"/>
  <c r="BK344" i="22"/>
  <c r="BK247" i="22"/>
  <c r="BK324" i="22"/>
  <c r="J186" i="22"/>
  <c r="J323" i="22"/>
  <c r="J276" i="22"/>
  <c r="BK232" i="22"/>
  <c r="J200" i="22"/>
  <c r="BK243" i="22"/>
  <c r="J314" i="22"/>
  <c r="J206" i="22"/>
  <c r="J230" i="23"/>
  <c r="J221" i="23"/>
  <c r="J216" i="23"/>
  <c r="J184" i="23"/>
  <c r="BK233" i="23"/>
  <c r="J194" i="23"/>
  <c r="J175" i="23"/>
  <c r="BK222" i="23"/>
  <c r="BK165" i="23"/>
  <c r="BK238" i="23"/>
  <c r="J207" i="23"/>
  <c r="J200" i="23"/>
  <c r="J238" i="23"/>
  <c r="BK201" i="23"/>
  <c r="J173" i="23"/>
  <c r="BK141" i="23"/>
  <c r="J189" i="23"/>
  <c r="BK175" i="23"/>
  <c r="J145" i="23"/>
  <c r="J187" i="23"/>
  <c r="BK214" i="23"/>
  <c r="J150" i="23"/>
  <c r="J286" i="24"/>
  <c r="J272" i="24"/>
  <c r="BK234" i="24"/>
  <c r="BK187" i="24"/>
  <c r="BK165" i="24"/>
  <c r="BK132" i="24"/>
  <c r="BK225" i="24"/>
  <c r="J190" i="24"/>
  <c r="J151" i="24"/>
  <c r="BK265" i="24"/>
  <c r="BK239" i="24"/>
  <c r="J147" i="24"/>
  <c r="BK218" i="24"/>
  <c r="J153" i="24"/>
  <c r="BK222" i="24"/>
  <c r="J262" i="24"/>
  <c r="J258" i="24"/>
  <c r="BK271" i="24"/>
  <c r="BK242" i="24"/>
  <c r="BK210" i="24"/>
  <c r="BK276" i="24"/>
  <c r="BK205" i="24"/>
  <c r="BK238" i="24"/>
  <c r="J185" i="24"/>
  <c r="BK153" i="24"/>
  <c r="J275" i="24"/>
  <c r="BK251" i="24"/>
  <c r="BK171" i="24"/>
  <c r="J210" i="24"/>
  <c r="BK143" i="24"/>
  <c r="F39" i="26"/>
  <c r="BD125" i="1" s="1"/>
  <c r="BK140" i="28"/>
  <c r="J136" i="28"/>
  <c r="J139" i="28"/>
  <c r="BK120" i="28"/>
  <c r="BK143" i="28"/>
  <c r="BK127" i="28"/>
  <c r="J128" i="28"/>
  <c r="BK119" i="28"/>
  <c r="BK128" i="28"/>
  <c r="J119" i="28"/>
  <c r="J254" i="2"/>
  <c r="BK213" i="2"/>
  <c r="BK201" i="2"/>
  <c r="J191" i="2"/>
  <c r="BK175" i="2"/>
  <c r="BK199" i="2"/>
  <c r="J179" i="2"/>
  <c r="J152" i="2"/>
  <c r="J233" i="2"/>
  <c r="BK191" i="2"/>
  <c r="BK157" i="2"/>
  <c r="AS123" i="1"/>
  <c r="J258" i="2"/>
  <c r="J248" i="2"/>
  <c r="BK241" i="2"/>
  <c r="BK238" i="2"/>
  <c r="BK235" i="2"/>
  <c r="J231" i="2"/>
  <c r="J228" i="2"/>
  <c r="J223" i="2"/>
  <c r="BK211" i="2"/>
  <c r="BK204" i="2"/>
  <c r="J188" i="2"/>
  <c r="BK163" i="2"/>
  <c r="BK152" i="2"/>
  <c r="J141" i="2"/>
  <c r="J236" i="3"/>
  <c r="J225" i="3"/>
  <c r="J211" i="3"/>
  <c r="J187" i="3"/>
  <c r="J144" i="3"/>
  <c r="J234" i="3"/>
  <c r="BK214" i="3"/>
  <c r="J204" i="3"/>
  <c r="J223" i="3"/>
  <c r="BK194" i="3"/>
  <c r="BK236" i="3"/>
  <c r="BK136" i="3"/>
  <c r="BK218" i="3"/>
  <c r="J208" i="3"/>
  <c r="BK149" i="3"/>
  <c r="J218" i="3"/>
  <c r="J199" i="3"/>
  <c r="J154" i="3"/>
  <c r="BK189" i="3"/>
  <c r="J160" i="3"/>
  <c r="J196" i="3"/>
  <c r="BK169" i="3"/>
  <c r="J146" i="3"/>
  <c r="J185" i="3"/>
  <c r="J143" i="3"/>
  <c r="BK139" i="3"/>
  <c r="J371" i="4"/>
  <c r="BK333" i="4"/>
  <c r="J231" i="4"/>
  <c r="J404" i="4"/>
  <c r="J379" i="4"/>
  <c r="BK311" i="4"/>
  <c r="BK181" i="4"/>
  <c r="BK277" i="4"/>
  <c r="BK148" i="4"/>
  <c r="BK386" i="4"/>
  <c r="BK370" i="4"/>
  <c r="BK358" i="4"/>
  <c r="BK173" i="4"/>
  <c r="J353" i="4"/>
  <c r="BK256" i="4"/>
  <c r="J175" i="4"/>
  <c r="BK271" i="4"/>
  <c r="J297" i="4"/>
  <c r="J411" i="4"/>
  <c r="BK367" i="4"/>
  <c r="J341" i="4"/>
  <c r="BK303" i="4"/>
  <c r="BK177" i="4"/>
  <c r="BK349" i="4"/>
  <c r="BK429" i="4"/>
  <c r="BK409" i="4"/>
  <c r="J333" i="4"/>
  <c r="J362" i="4"/>
  <c r="J283" i="4"/>
  <c r="J190" i="4"/>
  <c r="J374" i="4"/>
  <c r="BK283" i="4"/>
  <c r="J373" i="4"/>
  <c r="J350" i="4"/>
  <c r="BK322" i="4"/>
  <c r="J285" i="4"/>
  <c r="J203" i="4"/>
  <c r="J154" i="4"/>
  <c r="BK313" i="4"/>
  <c r="BK285" i="4"/>
  <c r="J216" i="4"/>
  <c r="BK353" i="4"/>
  <c r="BK329" i="4"/>
  <c r="J256" i="4"/>
  <c r="J372" i="4"/>
  <c r="BK345" i="4"/>
  <c r="J309" i="4"/>
  <c r="BK265" i="4"/>
  <c r="BK368" i="4"/>
  <c r="BK357" i="4"/>
  <c r="BK346" i="4"/>
  <c r="J321" i="4"/>
  <c r="BK253" i="4"/>
  <c r="BK223" i="4"/>
  <c r="BK163" i="5"/>
  <c r="BK141" i="5"/>
  <c r="J163" i="5"/>
  <c r="BK127" i="5"/>
  <c r="BK147" i="5"/>
  <c r="J289" i="6"/>
  <c r="BK274" i="6"/>
  <c r="J264" i="6"/>
  <c r="J285" i="6"/>
  <c r="J265" i="6"/>
  <c r="BK265" i="6"/>
  <c r="J279" i="6"/>
  <c r="BK260" i="6"/>
  <c r="BK267" i="6"/>
  <c r="J253" i="6"/>
  <c r="J159" i="6"/>
  <c r="BK137" i="6"/>
  <c r="BK262" i="6"/>
  <c r="J178" i="6"/>
  <c r="J199" i="6"/>
  <c r="BK169" i="6"/>
  <c r="BK221" i="6"/>
  <c r="BK197" i="6"/>
  <c r="J256" i="6"/>
  <c r="J243" i="6"/>
  <c r="BK155" i="6"/>
  <c r="BK254" i="6"/>
  <c r="BK211" i="6"/>
  <c r="J137" i="7"/>
  <c r="BK226" i="7"/>
  <c r="BK196" i="7"/>
  <c r="J153" i="7"/>
  <c r="BK249" i="7"/>
  <c r="J159" i="7"/>
  <c r="BK202" i="7"/>
  <c r="BK269" i="7"/>
  <c r="J261" i="7"/>
  <c r="J632" i="8"/>
  <c r="J582" i="8"/>
  <c r="J577" i="8"/>
  <c r="J421" i="8"/>
  <c r="J631" i="8"/>
  <c r="J604" i="8"/>
  <c r="J559" i="8"/>
  <c r="J356" i="8"/>
  <c r="BK258" i="8"/>
  <c r="J615" i="8"/>
  <c r="J587" i="8"/>
  <c r="BK435" i="8"/>
  <c r="BK360" i="8"/>
  <c r="J258" i="8"/>
  <c r="J584" i="8"/>
  <c r="J412" i="8"/>
  <c r="J606" i="8"/>
  <c r="BK451" i="8"/>
  <c r="BK633" i="8"/>
  <c r="J494" i="8"/>
  <c r="BK415" i="8"/>
  <c r="J650" i="8"/>
  <c r="J419" i="8"/>
  <c r="J625" i="8"/>
  <c r="BK602" i="8"/>
  <c r="J376" i="8"/>
  <c r="BK597" i="8"/>
  <c r="J503" i="8"/>
  <c r="BK168" i="8"/>
  <c r="BK617" i="8"/>
  <c r="J407" i="8"/>
  <c r="BK246" i="9"/>
  <c r="BK228" i="9"/>
  <c r="BK128" i="9"/>
  <c r="BK238" i="9"/>
  <c r="J208" i="9"/>
  <c r="J218" i="9"/>
  <c r="BK131" i="9"/>
  <c r="BK162" i="9"/>
  <c r="BK245" i="10"/>
  <c r="J232" i="10"/>
  <c r="J220" i="10"/>
  <c r="J141" i="10"/>
  <c r="J247" i="10"/>
  <c r="J240" i="10"/>
  <c r="BK204" i="10"/>
  <c r="J165" i="10"/>
  <c r="J139" i="10"/>
  <c r="BK241" i="10"/>
  <c r="J196" i="10"/>
  <c r="BK166" i="10"/>
  <c r="J260" i="10"/>
  <c r="J238" i="10"/>
  <c r="BK256" i="10"/>
  <c r="BK242" i="10"/>
  <c r="J229" i="10"/>
  <c r="J237" i="10"/>
  <c r="J133" i="10"/>
  <c r="BK220" i="10"/>
  <c r="J185" i="11"/>
  <c r="BK239" i="11"/>
  <c r="J314" i="12"/>
  <c r="BK246" i="12"/>
  <c r="J131" i="12"/>
  <c r="BK257" i="12"/>
  <c r="BK312" i="12"/>
  <c r="J261" i="12"/>
  <c r="BK218" i="12"/>
  <c r="BK173" i="12"/>
  <c r="BK266" i="12"/>
  <c r="BK311" i="12"/>
  <c r="BK304" i="12"/>
  <c r="BK271" i="12"/>
  <c r="J207" i="12"/>
  <c r="BK255" i="12"/>
  <c r="BK216" i="12"/>
  <c r="J285" i="12"/>
  <c r="J268" i="12"/>
  <c r="J264" i="12"/>
  <c r="BK234" i="12"/>
  <c r="J183" i="12"/>
  <c r="BK174" i="12"/>
  <c r="J277" i="12"/>
  <c r="J209" i="12"/>
  <c r="BK168" i="12"/>
  <c r="J258" i="12"/>
  <c r="J198" i="12"/>
  <c r="J294" i="12"/>
  <c r="J180" i="12"/>
  <c r="BK280" i="12"/>
  <c r="BK256" i="12"/>
  <c r="J216" i="12"/>
  <c r="BK158" i="12"/>
  <c r="J134" i="12"/>
  <c r="J301" i="12"/>
  <c r="BK264" i="12"/>
  <c r="BK260" i="12"/>
  <c r="BK287" i="18"/>
  <c r="J257" i="18"/>
  <c r="J171" i="18"/>
  <c r="J262" i="18"/>
  <c r="BK190" i="18"/>
  <c r="J176" i="18"/>
  <c r="J286" i="18"/>
  <c r="BK213" i="18"/>
  <c r="J279" i="18"/>
  <c r="J211" i="18"/>
  <c r="J137" i="18"/>
  <c r="BK289" i="18"/>
  <c r="J213" i="18"/>
  <c r="BK274" i="18"/>
  <c r="BK183" i="18"/>
  <c r="J284" i="18"/>
  <c r="J267" i="18"/>
  <c r="J155" i="18"/>
  <c r="BK261" i="18"/>
  <c r="BK161" i="18"/>
  <c r="J265" i="18"/>
  <c r="J255" i="18"/>
  <c r="J200" i="18"/>
  <c r="BK260" i="18"/>
  <c r="J207" i="18"/>
  <c r="J342" i="19"/>
  <c r="BK203" i="19"/>
  <c r="BK360" i="19"/>
  <c r="J352" i="19"/>
  <c r="J299" i="19"/>
  <c r="J283" i="19"/>
  <c r="BK253" i="19"/>
  <c r="J163" i="19"/>
  <c r="BK325" i="19"/>
  <c r="BK163" i="19"/>
  <c r="BK363" i="19"/>
  <c r="BK294" i="19"/>
  <c r="BK239" i="19"/>
  <c r="BK344" i="19"/>
  <c r="BK299" i="19"/>
  <c r="BK217" i="19"/>
  <c r="BK191" i="19"/>
  <c r="BK350" i="19"/>
  <c r="BK249" i="19"/>
  <c r="BK183" i="19"/>
  <c r="BK143" i="19"/>
  <c r="BK368" i="19"/>
  <c r="J343" i="19"/>
  <c r="J251" i="19"/>
  <c r="BK152" i="19"/>
  <c r="J392" i="19"/>
  <c r="BK327" i="19"/>
  <c r="J229" i="19"/>
  <c r="BK197" i="19"/>
  <c r="J366" i="19"/>
  <c r="J258" i="20"/>
  <c r="BK159" i="20"/>
  <c r="BK218" i="20"/>
  <c r="J279" i="20"/>
  <c r="BK275" i="20"/>
  <c r="J187" i="20"/>
  <c r="BK221" i="20"/>
  <c r="J287" i="20"/>
  <c r="BK320" i="20"/>
  <c r="J214" i="20"/>
  <c r="J192" i="20"/>
  <c r="J280" i="20"/>
  <c r="J234" i="20"/>
  <c r="BK139" i="20"/>
  <c r="J159" i="20"/>
  <c r="BK280" i="20"/>
  <c r="BK301" i="20"/>
  <c r="J294" i="20"/>
  <c r="J203" i="20"/>
  <c r="BK272" i="20"/>
  <c r="J314" i="21"/>
  <c r="BK249" i="21"/>
  <c r="BK325" i="21"/>
  <c r="BK327" i="21"/>
  <c r="BK234" i="21"/>
  <c r="BK182" i="21"/>
  <c r="J141" i="21"/>
  <c r="BK239" i="21"/>
  <c r="BK214" i="21"/>
  <c r="BK185" i="21"/>
  <c r="BK176" i="21"/>
  <c r="J164" i="21"/>
  <c r="J205" i="21"/>
  <c r="J239" i="21"/>
  <c r="BK199" i="21"/>
  <c r="BK325" i="22"/>
  <c r="J303" i="22"/>
  <c r="BK211" i="22"/>
  <c r="J352" i="22"/>
  <c r="BK337" i="22"/>
  <c r="BK338" i="22"/>
  <c r="BK280" i="22"/>
  <c r="J251" i="22"/>
  <c r="BK169" i="22"/>
  <c r="J307" i="22"/>
  <c r="J183" i="22"/>
  <c r="BK328" i="22"/>
  <c r="J248" i="22"/>
  <c r="BK206" i="22"/>
  <c r="BK195" i="22"/>
  <c r="BK173" i="22"/>
  <c r="J310" i="22"/>
  <c r="J189" i="22"/>
  <c r="BK225" i="22"/>
  <c r="J321" i="22"/>
  <c r="BK152" i="22"/>
  <c r="J342" i="22"/>
  <c r="J197" i="22"/>
  <c r="BK265" i="22"/>
  <c r="J177" i="22"/>
  <c r="J312" i="22"/>
  <c r="BK245" i="22"/>
  <c r="J223" i="22"/>
  <c r="J320" i="22"/>
  <c r="BK205" i="22"/>
  <c r="BK189" i="22"/>
  <c r="J232" i="22"/>
  <c r="BK192" i="23"/>
  <c r="J139" i="23"/>
  <c r="BK218" i="23"/>
  <c r="BK213" i="23"/>
  <c r="BK176" i="23"/>
  <c r="BK181" i="23"/>
  <c r="BK153" i="23"/>
  <c r="BK220" i="23"/>
  <c r="J156" i="23"/>
  <c r="J234" i="23"/>
  <c r="BK196" i="23"/>
  <c r="J226" i="23"/>
  <c r="J233" i="23"/>
  <c r="J162" i="23"/>
  <c r="J228" i="23"/>
  <c r="J171" i="23"/>
  <c r="BK187" i="23"/>
  <c r="BK204" i="23"/>
  <c r="BK134" i="23"/>
  <c r="BK162" i="23"/>
  <c r="BK246" i="24"/>
  <c r="BK260" i="24"/>
  <c r="BK236" i="24"/>
  <c r="J193" i="24"/>
  <c r="J144" i="24"/>
  <c r="J191" i="24"/>
  <c r="BK147" i="24"/>
  <c r="J187" i="24"/>
  <c r="J239" i="24"/>
  <c r="BK168" i="24"/>
  <c r="BK151" i="24"/>
  <c r="J261" i="24"/>
  <c r="J253" i="24"/>
  <c r="J248" i="24"/>
  <c r="J269" i="24"/>
  <c r="J278" i="24"/>
  <c r="BK269" i="24"/>
  <c r="BK248" i="24"/>
  <c r="J225" i="24"/>
  <c r="BK185" i="24"/>
  <c r="J265" i="24"/>
  <c r="J200" i="24"/>
  <c r="J236" i="24"/>
  <c r="J212" i="24"/>
  <c r="BK137" i="24"/>
  <c r="J271" i="24"/>
  <c r="J246" i="24"/>
  <c r="J281" i="24"/>
  <c r="BK214" i="24"/>
  <c r="J149" i="24"/>
  <c r="F38" i="25"/>
  <c r="BC124" i="1"/>
  <c r="J36" i="26"/>
  <c r="AW125" i="1" s="1"/>
  <c r="BK138" i="28"/>
  <c r="BK139" i="28"/>
  <c r="BK141" i="28"/>
  <c r="J142" i="28"/>
  <c r="BK135" i="28"/>
  <c r="BK142" i="28"/>
  <c r="J134" i="28"/>
  <c r="J125" i="28"/>
  <c r="BK254" i="2"/>
  <c r="BK222" i="2"/>
  <c r="J205" i="2"/>
  <c r="J199" i="2"/>
  <c r="J190" i="2"/>
  <c r="BK167" i="2"/>
  <c r="BK150" i="2"/>
  <c r="J194" i="2"/>
  <c r="J148" i="2"/>
  <c r="J265" i="2"/>
  <c r="BK188" i="2"/>
  <c r="BK144" i="2"/>
  <c r="BK261" i="2"/>
  <c r="BK260" i="2"/>
  <c r="BK248" i="2"/>
  <c r="BK243" i="2"/>
  <c r="BK240" i="2"/>
  <c r="J238" i="2"/>
  <c r="J234" i="2"/>
  <c r="BK227" i="2"/>
  <c r="BK225" i="2"/>
  <c r="J215" i="2"/>
  <c r="BK196" i="2"/>
  <c r="J170" i="2"/>
  <c r="BK148" i="2"/>
  <c r="BK136" i="2"/>
  <c r="J231" i="3"/>
  <c r="J214" i="3"/>
  <c r="BK204" i="3"/>
  <c r="J173" i="3"/>
  <c r="BK140" i="3"/>
  <c r="J229" i="3"/>
  <c r="J213" i="3"/>
  <c r="J139" i="3"/>
  <c r="J207" i="3"/>
  <c r="J162" i="3"/>
  <c r="BK144" i="3"/>
  <c r="BK227" i="3"/>
  <c r="BK202" i="3"/>
  <c r="BK208" i="3"/>
  <c r="BK210" i="3"/>
  <c r="J221" i="3"/>
  <c r="BK207" i="3"/>
  <c r="BK187" i="3"/>
  <c r="J169" i="3"/>
  <c r="BK146" i="3"/>
  <c r="BK175" i="3"/>
  <c r="J194" i="3"/>
  <c r="BK157" i="3"/>
  <c r="BK165" i="3"/>
  <c r="J141" i="3"/>
  <c r="J376" i="4"/>
  <c r="J325" i="4"/>
  <c r="J142" i="4"/>
  <c r="J319" i="4"/>
  <c r="J259" i="4"/>
  <c r="BK188" i="4"/>
  <c r="J253" i="4"/>
  <c r="BK396" i="4"/>
  <c r="J380" i="4"/>
  <c r="J359" i="4"/>
  <c r="J336" i="4"/>
  <c r="BK361" i="4"/>
  <c r="J247" i="4"/>
  <c r="J166" i="4"/>
  <c r="J205" i="4"/>
  <c r="BK249" i="4"/>
  <c r="BK404" i="4"/>
  <c r="J348" i="4"/>
  <c r="J307" i="4"/>
  <c r="J209" i="4"/>
  <c r="BK388" i="4"/>
  <c r="BK179" i="4"/>
  <c r="J393" i="4"/>
  <c r="BK350" i="4"/>
  <c r="BK380" i="4"/>
  <c r="BK310" i="4"/>
  <c r="BK203" i="4"/>
  <c r="BK378" i="4"/>
  <c r="BK299" i="4"/>
  <c r="BK372" i="4"/>
  <c r="J346" i="4"/>
  <c r="BK228" i="4"/>
  <c r="J195" i="4"/>
  <c r="J324" i="4"/>
  <c r="J302" i="4"/>
  <c r="J223" i="4"/>
  <c r="J358" i="4"/>
  <c r="BK337" i="4"/>
  <c r="BK300" i="4"/>
  <c r="J283" i="6"/>
  <c r="BK159" i="6"/>
  <c r="J271" i="6"/>
  <c r="BK140" i="6"/>
  <c r="J272" i="6"/>
  <c r="BK250" i="6"/>
  <c r="J168" i="6"/>
  <c r="BK248" i="6"/>
  <c r="J200" i="6"/>
  <c r="J205" i="6"/>
  <c r="J177" i="6"/>
  <c r="J155" i="6"/>
  <c r="BK227" i="6"/>
  <c r="J257" i="6"/>
  <c r="BK153" i="6"/>
  <c r="J251" i="6"/>
  <c r="J157" i="6"/>
  <c r="J153" i="6"/>
  <c r="J240" i="6"/>
  <c r="J197" i="6"/>
  <c r="BK209" i="6"/>
  <c r="BK157" i="6"/>
  <c r="J172" i="6"/>
  <c r="J181" i="7"/>
  <c r="BK277" i="7"/>
  <c r="BK137" i="7"/>
  <c r="J250" i="7"/>
  <c r="J176" i="7"/>
  <c r="BK282" i="7"/>
  <c r="BK261" i="7"/>
  <c r="J269" i="7"/>
  <c r="BK257" i="7"/>
  <c r="J247" i="7"/>
  <c r="BK217" i="7"/>
  <c r="J263" i="7"/>
  <c r="J252" i="7"/>
  <c r="BK224" i="7"/>
  <c r="BK166" i="7"/>
  <c r="J281" i="7"/>
  <c r="J224" i="7"/>
  <c r="BK200" i="7"/>
  <c r="BK149" i="7"/>
  <c r="J242" i="7"/>
  <c r="J209" i="7"/>
  <c r="BK279" i="7"/>
  <c r="J226" i="7"/>
  <c r="BK181" i="7"/>
  <c r="BK168" i="7"/>
  <c r="BK252" i="7"/>
  <c r="J133" i="7"/>
  <c r="J643" i="8"/>
  <c r="J616" i="8"/>
  <c r="J326" i="8"/>
  <c r="BK503" i="8"/>
  <c r="BK358" i="8"/>
  <c r="J627" i="8"/>
  <c r="BK606" i="8"/>
  <c r="J597" i="8"/>
  <c r="J513" i="8"/>
  <c r="BK339" i="8"/>
  <c r="J622" i="8"/>
  <c r="J602" i="8"/>
  <c r="BK582" i="8"/>
  <c r="BK419" i="8"/>
  <c r="J358" i="8"/>
  <c r="J256" i="8"/>
  <c r="BK417" i="8"/>
  <c r="J324" i="8"/>
  <c r="J260" i="8"/>
  <c r="BK351" i="8"/>
  <c r="J282" i="8"/>
  <c r="J206" i="8"/>
  <c r="J233" i="8"/>
  <c r="J646" i="8"/>
  <c r="BK635" i="8"/>
  <c r="BK628" i="8"/>
  <c r="J613" i="8"/>
  <c r="BK407" i="8"/>
  <c r="J383" i="8"/>
  <c r="J629" i="8"/>
  <c r="BK362" i="8"/>
  <c r="J135" i="8"/>
  <c r="BK599" i="8"/>
  <c r="BK549" i="8"/>
  <c r="BK639" i="8"/>
  <c r="J549" i="8"/>
  <c r="BK662" i="8"/>
  <c r="BK346" i="8"/>
  <c r="BK646" i="8"/>
  <c r="J254" i="8"/>
  <c r="BK615" i="8"/>
  <c r="J243" i="10"/>
  <c r="BK238" i="10"/>
  <c r="BK219" i="10"/>
  <c r="J166" i="10"/>
  <c r="BK135" i="10"/>
  <c r="BK240" i="10"/>
  <c r="BK197" i="10"/>
  <c r="J149" i="10"/>
  <c r="J179" i="10"/>
  <c r="BK139" i="10"/>
  <c r="J224" i="10"/>
  <c r="J248" i="10"/>
  <c r="BK230" i="10"/>
  <c r="BK171" i="10"/>
  <c r="J208" i="10"/>
  <c r="BK227" i="10"/>
  <c r="BK176" i="10"/>
  <c r="BK192" i="10"/>
  <c r="BK231" i="10"/>
  <c r="BK206" i="10"/>
  <c r="BK188" i="10"/>
  <c r="J184" i="10"/>
  <c r="J178" i="10"/>
  <c r="BK184" i="10"/>
  <c r="BK178" i="10"/>
  <c r="BK271" i="11"/>
  <c r="BK182" i="11"/>
  <c r="J223" i="11"/>
  <c r="J266" i="11"/>
  <c r="J253" i="11"/>
  <c r="BK238" i="11"/>
  <c r="BK151" i="11"/>
  <c r="BK252" i="11"/>
  <c r="J214" i="11"/>
  <c r="BK177" i="11"/>
  <c r="BK156" i="11"/>
  <c r="J156" i="11"/>
  <c r="BK210" i="11"/>
  <c r="J139" i="11"/>
  <c r="BK258" i="11"/>
  <c r="J235" i="11"/>
  <c r="BK149" i="11"/>
  <c r="J180" i="11"/>
  <c r="J263" i="11"/>
  <c r="J252" i="11"/>
  <c r="J246" i="11"/>
  <c r="J206" i="11"/>
  <c r="BK180" i="11"/>
  <c r="BK259" i="11"/>
  <c r="BK188" i="11"/>
  <c r="BK241" i="11"/>
  <c r="J259" i="11"/>
  <c r="J233" i="11"/>
  <c r="J204" i="11"/>
  <c r="BK204" i="11"/>
  <c r="J227" i="11"/>
  <c r="BK196" i="11"/>
  <c r="BK235" i="11"/>
  <c r="BK261" i="12"/>
  <c r="J236" i="12"/>
  <c r="BK207" i="12"/>
  <c r="J283" i="12"/>
  <c r="BK197" i="12"/>
  <c r="BK318" i="12"/>
  <c r="J155" i="12"/>
  <c r="BK258" i="12"/>
  <c r="J205" i="12"/>
  <c r="BK222" i="12"/>
  <c r="BK299" i="12"/>
  <c r="BK253" i="12"/>
  <c r="BK309" i="12"/>
  <c r="J304" i="12"/>
  <c r="J210" i="12"/>
  <c r="J297" i="12"/>
  <c r="J252" i="12"/>
  <c r="J168" i="12"/>
  <c r="BK279" i="12"/>
  <c r="J266" i="12"/>
  <c r="J239" i="12"/>
  <c r="J215" i="12"/>
  <c r="BK178" i="12"/>
  <c r="J171" i="12"/>
  <c r="BK231" i="12"/>
  <c r="BK189" i="12"/>
  <c r="BK292" i="12"/>
  <c r="BK235" i="12"/>
  <c r="BK215" i="12"/>
  <c r="BK180" i="12"/>
  <c r="J231" i="12"/>
  <c r="J281" i="12"/>
  <c r="J257" i="12"/>
  <c r="J174" i="12"/>
  <c r="BK151" i="12"/>
  <c r="J254" i="12"/>
  <c r="BK285" i="12"/>
  <c r="J290" i="12"/>
  <c r="BK140" i="12"/>
  <c r="F38" i="13"/>
  <c r="BC108" i="1" s="1"/>
  <c r="BK304" i="18"/>
  <c r="BK293" i="18"/>
  <c r="BK219" i="18"/>
  <c r="BK300" i="18"/>
  <c r="BK211" i="18"/>
  <c r="J173" i="18"/>
  <c r="BK306" i="18"/>
  <c r="J259" i="18"/>
  <c r="J232" i="18"/>
  <c r="BK275" i="18"/>
  <c r="BK254" i="18"/>
  <c r="BK225" i="18"/>
  <c r="BK155" i="18"/>
  <c r="BK277" i="18"/>
  <c r="BK294" i="18"/>
  <c r="J209" i="18"/>
  <c r="J152" i="18"/>
  <c r="J243" i="18"/>
  <c r="J198" i="18"/>
  <c r="J268" i="18"/>
  <c r="J276" i="18"/>
  <c r="BK232" i="18"/>
  <c r="J140" i="18"/>
  <c r="J275" i="18"/>
  <c r="J183" i="18"/>
  <c r="BK157" i="18"/>
  <c r="J263" i="18"/>
  <c r="BK194" i="18"/>
  <c r="J146" i="18"/>
  <c r="J134" i="18"/>
  <c r="J256" i="18"/>
  <c r="BK280" i="18"/>
  <c r="BK246" i="18"/>
  <c r="J379" i="19"/>
  <c r="J363" i="19"/>
  <c r="BK348" i="19"/>
  <c r="BK397" i="19"/>
  <c r="BK394" i="19"/>
  <c r="J347" i="19"/>
  <c r="J233" i="19"/>
  <c r="BK392" i="19"/>
  <c r="J371" i="19"/>
  <c r="BK362" i="19"/>
  <c r="BK352" i="19"/>
  <c r="J311" i="19"/>
  <c r="BK365" i="19"/>
  <c r="BK255" i="19"/>
  <c r="J357" i="19"/>
  <c r="J169" i="19"/>
  <c r="J399" i="19"/>
  <c r="J362" i="19"/>
  <c r="BK247" i="19"/>
  <c r="J370" i="19"/>
  <c r="BK357" i="19"/>
  <c r="BK302" i="19"/>
  <c r="J197" i="19"/>
  <c r="J247" i="19"/>
  <c r="J286" i="20"/>
  <c r="BK293" i="20"/>
  <c r="BK201" i="20"/>
  <c r="BK183" i="20"/>
  <c r="BK271" i="20"/>
  <c r="J239" i="20"/>
  <c r="J271" i="20"/>
  <c r="BK208" i="20"/>
  <c r="BK276" i="20"/>
  <c r="BK188" i="20"/>
  <c r="BK163" i="20"/>
  <c r="BK131" i="20"/>
  <c r="BK295" i="20"/>
  <c r="BK193" i="20"/>
  <c r="J284" i="20"/>
  <c r="BK231" i="20"/>
  <c r="BK136" i="20"/>
  <c r="BK307" i="20"/>
  <c r="BK298" i="20"/>
  <c r="BK313" i="20"/>
  <c r="BK274" i="20"/>
  <c r="BK287" i="20"/>
  <c r="BK239" i="20"/>
  <c r="J139" i="20"/>
  <c r="BK296" i="20"/>
  <c r="BK253" i="20"/>
  <c r="BK279" i="20"/>
  <c r="J177" i="20"/>
  <c r="J289" i="20"/>
  <c r="BK336" i="21"/>
  <c r="BK307" i="21"/>
  <c r="J209" i="21"/>
  <c r="J338" i="21"/>
  <c r="BK315" i="21"/>
  <c r="J305" i="21"/>
  <c r="BK156" i="21"/>
  <c r="J306" i="21"/>
  <c r="J262" i="21"/>
  <c r="J322" i="21"/>
  <c r="BK213" i="21"/>
  <c r="J196" i="21"/>
  <c r="BK218" i="21"/>
  <c r="J287" i="21"/>
  <c r="BK311" i="21"/>
  <c r="BK132" i="21"/>
  <c r="BK310" i="21"/>
  <c r="BK350" i="22"/>
  <c r="BK334" i="22"/>
  <c r="J325" i="22"/>
  <c r="BK223" i="22"/>
  <c r="J228" i="22"/>
  <c r="J327" i="22"/>
  <c r="BK210" i="22"/>
  <c r="BK163" i="22"/>
  <c r="J345" i="22"/>
  <c r="J253" i="22"/>
  <c r="J169" i="22"/>
  <c r="BK283" i="22"/>
  <c r="BK348" i="22"/>
  <c r="BK203" i="22"/>
  <c r="J262" i="22"/>
  <c r="BK329" i="22"/>
  <c r="J226" i="22"/>
  <c r="BK132" i="22"/>
  <c r="BK208" i="22"/>
  <c r="J335" i="22"/>
  <c r="J221" i="22"/>
  <c r="J324" i="22"/>
  <c r="BK320" i="22"/>
  <c r="BK221" i="22"/>
  <c r="J245" i="22"/>
  <c r="BK312" i="22"/>
  <c r="J155" i="22"/>
  <c r="J222" i="23"/>
  <c r="BK216" i="23"/>
  <c r="BK228" i="23"/>
  <c r="J217" i="23"/>
  <c r="BK182" i="23"/>
  <c r="J231" i="23"/>
  <c r="BK179" i="23"/>
  <c r="J241" i="23"/>
  <c r="BK140" i="24"/>
  <c r="BK191" i="24"/>
  <c r="BK208" i="24"/>
  <c r="BK244" i="24"/>
  <c r="BK273" i="24"/>
  <c r="J208" i="24"/>
  <c r="BK275" i="24"/>
  <c r="F39" i="25"/>
  <c r="BD124" i="1" s="1"/>
  <c r="J140" i="28"/>
  <c r="J143" i="28"/>
  <c r="J138" i="28"/>
  <c r="J130" i="28"/>
  <c r="J124" i="28"/>
  <c r="J133" i="28"/>
  <c r="BK129" i="28"/>
  <c r="AS120" i="1"/>
  <c r="BK223" i="2"/>
  <c r="BK215" i="2"/>
  <c r="J204" i="2"/>
  <c r="BK194" i="2"/>
  <c r="BK182" i="2"/>
  <c r="J172" i="2"/>
  <c r="BK159" i="2"/>
  <c r="J133" i="2"/>
  <c r="J184" i="2"/>
  <c r="J157" i="2"/>
  <c r="J260" i="2"/>
  <c r="BK203" i="2"/>
  <c r="J182" i="2"/>
  <c r="J136" i="2"/>
  <c r="J250" i="2"/>
  <c r="J245" i="2"/>
  <c r="BK242" i="2"/>
  <c r="J236" i="2"/>
  <c r="BK232" i="2"/>
  <c r="BK230" i="2"/>
  <c r="BK225" i="3"/>
  <c r="BK196" i="3"/>
  <c r="J216" i="3"/>
  <c r="BK199" i="3"/>
  <c r="J171" i="3"/>
  <c r="J140" i="3"/>
  <c r="J179" i="3"/>
  <c r="BK198" i="3"/>
  <c r="J159" i="3"/>
  <c r="J151" i="3"/>
  <c r="J157" i="3"/>
  <c r="J388" i="4"/>
  <c r="BK259" i="4"/>
  <c r="BK207" i="4"/>
  <c r="BK343" i="4"/>
  <c r="BK312" i="4"/>
  <c r="J173" i="4"/>
  <c r="BK376" i="4"/>
  <c r="J363" i="4"/>
  <c r="J337" i="4"/>
  <c r="J172" i="4"/>
  <c r="J331" i="4"/>
  <c r="J200" i="4"/>
  <c r="BK339" i="4"/>
  <c r="J365" i="4"/>
  <c r="J415" i="4"/>
  <c r="J396" i="4"/>
  <c r="BK340" i="4"/>
  <c r="J265" i="4"/>
  <c r="BK175" i="4"/>
  <c r="BK246" i="4"/>
  <c r="BK400" i="4"/>
  <c r="J375" i="4"/>
  <c r="J310" i="4"/>
  <c r="BK319" i="4"/>
  <c r="BK205" i="4"/>
  <c r="BK431" i="4"/>
  <c r="J356" i="4"/>
  <c r="BK241" i="4"/>
  <c r="J368" i="4"/>
  <c r="J347" i="4"/>
  <c r="J291" i="4"/>
  <c r="J161" i="5"/>
  <c r="J141" i="5"/>
  <c r="J281" i="6"/>
  <c r="BK270" i="6"/>
  <c r="J294" i="6"/>
  <c r="BK289" i="6"/>
  <c r="BK277" i="6"/>
  <c r="J260" i="6"/>
  <c r="BK216" i="6"/>
  <c r="J137" i="6"/>
  <c r="BK285" i="6"/>
  <c r="J262" i="6"/>
  <c r="BK272" i="6"/>
  <c r="BK256" i="6"/>
  <c r="J133" i="6"/>
  <c r="BK258" i="6"/>
  <c r="J245" i="6"/>
  <c r="J209" i="6"/>
  <c r="BK195" i="6"/>
  <c r="BK133" i="6"/>
  <c r="BK199" i="6"/>
  <c r="J203" i="6"/>
  <c r="BK238" i="6"/>
  <c r="BK149" i="6"/>
  <c r="J149" i="6"/>
  <c r="BK252" i="6"/>
  <c r="BK205" i="6"/>
  <c r="J216" i="6"/>
  <c r="J175" i="6"/>
  <c r="BK164" i="6"/>
  <c r="J254" i="7"/>
  <c r="J220" i="7"/>
  <c r="J144" i="7"/>
  <c r="BK264" i="7"/>
  <c r="BK178" i="7"/>
  <c r="BK174" i="7"/>
  <c r="BK157" i="7"/>
  <c r="J271" i="7"/>
  <c r="J273" i="7"/>
  <c r="BK262" i="7"/>
  <c r="J253" i="7"/>
  <c r="J244" i="7"/>
  <c r="J207" i="7"/>
  <c r="BK256" i="7"/>
  <c r="BK239" i="7"/>
  <c r="BK172" i="7"/>
  <c r="BK281" i="7"/>
  <c r="J229" i="7"/>
  <c r="J205" i="7"/>
  <c r="J275" i="7"/>
  <c r="J282" i="7"/>
  <c r="J192" i="7"/>
  <c r="J157" i="7"/>
  <c r="BK229" i="7"/>
  <c r="BK211" i="7"/>
  <c r="J174" i="7"/>
  <c r="BK250" i="7"/>
  <c r="J239" i="7"/>
  <c r="J211" i="7"/>
  <c r="J169" i="7"/>
  <c r="BK271" i="7"/>
  <c r="BK263" i="7"/>
  <c r="BK625" i="8"/>
  <c r="BK310" i="8"/>
  <c r="J531" i="8"/>
  <c r="J425" i="8"/>
  <c r="J348" i="8"/>
  <c r="BK618" i="8"/>
  <c r="J600" i="8"/>
  <c r="J596" i="8"/>
  <c r="J484" i="8"/>
  <c r="BK354" i="8"/>
  <c r="BK254" i="8"/>
  <c r="BK616" i="8"/>
  <c r="J590" i="8"/>
  <c r="BK464" i="8"/>
  <c r="J401" i="8"/>
  <c r="J349" i="8"/>
  <c r="J641" i="8"/>
  <c r="J410" i="8"/>
  <c r="J338" i="8"/>
  <c r="J266" i="8"/>
  <c r="BK233" i="8"/>
  <c r="BK338" i="8"/>
  <c r="J654" i="8"/>
  <c r="BK637" i="8"/>
  <c r="BK620" i="8"/>
  <c r="J415" i="8"/>
  <c r="J389" i="8"/>
  <c r="J662" i="8"/>
  <c r="BK626" i="8"/>
  <c r="J594" i="8"/>
  <c r="J391" i="8"/>
  <c r="J660" i="8"/>
  <c r="J609" i="8"/>
  <c r="BK584" i="8"/>
  <c r="BK326" i="8"/>
  <c r="BK592" i="8"/>
  <c r="BK389" i="8"/>
  <c r="J645" i="8"/>
  <c r="BK660" i="8"/>
  <c r="J608" i="8"/>
  <c r="BK383" i="8"/>
  <c r="BK135" i="8"/>
  <c r="BK587" i="8"/>
  <c r="BK422" i="8"/>
  <c r="BK266" i="8"/>
  <c r="J586" i="8"/>
  <c r="J354" i="8"/>
  <c r="J162" i="9"/>
  <c r="BK187" i="9"/>
  <c r="BK250" i="9"/>
  <c r="BK208" i="9"/>
  <c r="J228" i="9"/>
  <c r="J197" i="9"/>
  <c r="BK141" i="9"/>
  <c r="BK197" i="9"/>
  <c r="BK248" i="10"/>
  <c r="J234" i="10"/>
  <c r="BK222" i="10"/>
  <c r="BK149" i="10"/>
  <c r="BK260" i="10"/>
  <c r="J250" i="10"/>
  <c r="J231" i="10"/>
  <c r="BK210" i="10"/>
  <c r="J171" i="10"/>
  <c r="BK147" i="10"/>
  <c r="J245" i="10"/>
  <c r="J210" i="10"/>
  <c r="J192" i="10"/>
  <c r="J145" i="10"/>
  <c r="BK145" i="10"/>
  <c r="BK232" i="10"/>
  <c r="BK258" i="10"/>
  <c r="BK236" i="10"/>
  <c r="J241" i="10"/>
  <c r="J169" i="10"/>
  <c r="BK247" i="10"/>
  <c r="J215" i="10"/>
  <c r="BK161" i="10"/>
  <c r="BK224" i="10"/>
  <c r="BK213" i="10"/>
  <c r="BK194" i="10"/>
  <c r="J147" i="10"/>
  <c r="BK175" i="10"/>
  <c r="J206" i="10"/>
  <c r="J161" i="10"/>
  <c r="BK179" i="10"/>
  <c r="BK223" i="11"/>
  <c r="BK145" i="11"/>
  <c r="J269" i="11"/>
  <c r="J258" i="11"/>
  <c r="BK242" i="11"/>
  <c r="J231" i="11"/>
  <c r="BK170" i="11"/>
  <c r="BK263" i="11"/>
  <c r="J248" i="11"/>
  <c r="BK206" i="11"/>
  <c r="BK167" i="11"/>
  <c r="J219" i="11"/>
  <c r="J188" i="11"/>
  <c r="BK248" i="11"/>
  <c r="BK135" i="11"/>
  <c r="BK214" i="11"/>
  <c r="BK147" i="11"/>
  <c r="BK175" i="11"/>
  <c r="BK256" i="11"/>
  <c r="J247" i="11"/>
  <c r="BK221" i="11"/>
  <c r="J182" i="11"/>
  <c r="BK159" i="11"/>
  <c r="J256" i="11"/>
  <c r="BK153" i="11"/>
  <c r="J244" i="11"/>
  <c r="BK249" i="11"/>
  <c r="BK227" i="11"/>
  <c r="J143" i="11"/>
  <c r="J133" i="11"/>
  <c r="BK201" i="11"/>
  <c r="J173" i="11"/>
  <c r="BK233" i="11"/>
  <c r="BK185" i="11"/>
  <c r="J235" i="12"/>
  <c r="BK131" i="12"/>
  <c r="J263" i="12"/>
  <c r="BK161" i="12"/>
  <c r="J256" i="12"/>
  <c r="J248" i="12"/>
  <c r="BK239" i="12"/>
  <c r="J176" i="12"/>
  <c r="BK268" i="12"/>
  <c r="J153" i="12"/>
  <c r="BK272" i="12"/>
  <c r="J311" i="12"/>
  <c r="J218" i="12"/>
  <c r="J279" i="12"/>
  <c r="J222" i="12"/>
  <c r="BK296" i="12"/>
  <c r="J272" i="12"/>
  <c r="BK265" i="12"/>
  <c r="BK236" i="12"/>
  <c r="BK205" i="12"/>
  <c r="J181" i="12"/>
  <c r="BK170" i="12"/>
  <c r="BK269" i="12"/>
  <c r="BK156" i="12"/>
  <c r="BK297" i="12"/>
  <c r="J265" i="12"/>
  <c r="BK183" i="12"/>
  <c r="J260" i="12"/>
  <c r="BK153" i="12"/>
  <c r="J253" i="12"/>
  <c r="J213" i="12"/>
  <c r="J167" i="12"/>
  <c r="J137" i="12"/>
  <c r="BK163" i="12"/>
  <c r="J286" i="12"/>
  <c r="J296" i="12"/>
  <c r="J234" i="12"/>
  <c r="J191" i="12"/>
  <c r="J178" i="12"/>
  <c r="BK148" i="12"/>
  <c r="BK264" i="18"/>
  <c r="J217" i="18"/>
  <c r="BK298" i="18"/>
  <c r="BK192" i="18"/>
  <c r="BK132" i="18"/>
  <c r="J289" i="18"/>
  <c r="J260" i="18"/>
  <c r="BK250" i="18"/>
  <c r="J280" i="18"/>
  <c r="J229" i="18"/>
  <c r="BK140" i="18"/>
  <c r="BK184" i="18"/>
  <c r="J287" i="18"/>
  <c r="J309" i="18"/>
  <c r="BK258" i="18"/>
  <c r="BK198" i="18"/>
  <c r="BK134" i="18"/>
  <c r="J240" i="18"/>
  <c r="BK281" i="18"/>
  <c r="BK271" i="18"/>
  <c r="J179" i="18"/>
  <c r="BK243" i="18"/>
  <c r="BK146" i="18"/>
  <c r="BK272" i="18"/>
  <c r="J181" i="18"/>
  <c r="BK152" i="18"/>
  <c r="J246" i="18"/>
  <c r="J298" i="18"/>
  <c r="J132" i="18"/>
  <c r="BK203" i="18"/>
  <c r="BK226" i="18"/>
  <c r="J277" i="18"/>
  <c r="J235" i="18"/>
  <c r="BK383" i="19"/>
  <c r="J341" i="19"/>
  <c r="BK370" i="19"/>
  <c r="J359" i="19"/>
  <c r="BK319" i="19"/>
  <c r="BK278" i="19"/>
  <c r="J231" i="19"/>
  <c r="BK331" i="19"/>
  <c r="J277" i="19"/>
  <c r="BK341" i="19"/>
  <c r="J306" i="19"/>
  <c r="BK237" i="19"/>
  <c r="BK155" i="19"/>
  <c r="BK275" i="19"/>
  <c r="BK233" i="19"/>
  <c r="J138" i="19"/>
  <c r="J244" i="19"/>
  <c r="BK177" i="19"/>
  <c r="BK173" i="19"/>
  <c r="J383" i="19"/>
  <c r="J356" i="19"/>
  <c r="BK231" i="19"/>
  <c r="BK240" i="19"/>
  <c r="BK379" i="19"/>
  <c r="J340" i="19"/>
  <c r="J237" i="19"/>
  <c r="J373" i="19"/>
  <c r="J364" i="19"/>
  <c r="BK355" i="19"/>
  <c r="J346" i="19"/>
  <c r="BK306" i="19"/>
  <c r="J396" i="19"/>
  <c r="J354" i="19"/>
  <c r="BK399" i="19"/>
  <c r="J351" i="19"/>
  <c r="J235" i="19"/>
  <c r="BK401" i="19"/>
  <c r="J325" i="19"/>
  <c r="J249" i="19"/>
  <c r="BK388" i="19"/>
  <c r="BK366" i="19"/>
  <c r="BK283" i="19"/>
  <c r="BK171" i="19"/>
  <c r="J394" i="19"/>
  <c r="BK300" i="20"/>
  <c r="J282" i="20"/>
  <c r="J313" i="20"/>
  <c r="J231" i="20"/>
  <c r="BK192" i="20"/>
  <c r="J270" i="20"/>
  <c r="J320" i="20"/>
  <c r="J268" i="20"/>
  <c r="J205" i="20"/>
  <c r="J277" i="20"/>
  <c r="J193" i="20"/>
  <c r="BK284" i="20"/>
  <c r="J290" i="20"/>
  <c r="J296" i="20"/>
  <c r="J197" i="20"/>
  <c r="BK288" i="20"/>
  <c r="BK248" i="20"/>
  <c r="BK161" i="20"/>
  <c r="J131" i="20"/>
  <c r="J288" i="20"/>
  <c r="BK282" i="20"/>
  <c r="J301" i="20"/>
  <c r="J315" i="20"/>
  <c r="J199" i="20"/>
  <c r="J253" i="20"/>
  <c r="BK205" i="20"/>
  <c r="J307" i="20"/>
  <c r="BK258" i="20"/>
  <c r="J221" i="20"/>
  <c r="BK157" i="20"/>
  <c r="BK187" i="20"/>
  <c r="J298" i="20"/>
  <c r="BK177" i="20"/>
  <c r="BK152" i="20"/>
  <c r="BK317" i="21"/>
  <c r="BK228" i="21"/>
  <c r="BK188" i="21"/>
  <c r="BK321" i="21"/>
  <c r="BK309" i="21"/>
  <c r="BK295" i="21"/>
  <c r="BK150" i="21"/>
  <c r="J315" i="21"/>
  <c r="BK277" i="21"/>
  <c r="J203" i="21"/>
  <c r="J238" i="21"/>
  <c r="BK203" i="21"/>
  <c r="BK193" i="21"/>
  <c r="BK281" i="21"/>
  <c r="J234" i="21"/>
  <c r="J170" i="21"/>
  <c r="J162" i="21"/>
  <c r="BK262" i="21"/>
  <c r="BK197" i="21"/>
  <c r="BK196" i="21"/>
  <c r="J331" i="21"/>
  <c r="J329" i="21"/>
  <c r="J273" i="21"/>
  <c r="BK258" i="21"/>
  <c r="BK338" i="21"/>
  <c r="BK273" i="21"/>
  <c r="J270" i="21"/>
  <c r="J190" i="21"/>
  <c r="J179" i="21"/>
  <c r="J176" i="21"/>
  <c r="J173" i="21"/>
  <c r="BK166" i="21"/>
  <c r="J281" i="21"/>
  <c r="BK270" i="21"/>
  <c r="J228" i="21"/>
  <c r="J193" i="21"/>
  <c r="J327" i="21"/>
  <c r="BK322" i="21"/>
  <c r="BK314" i="21"/>
  <c r="J309" i="21"/>
  <c r="BK232" i="21"/>
  <c r="J217" i="21"/>
  <c r="J156" i="21"/>
  <c r="J304" i="21"/>
  <c r="J188" i="21"/>
  <c r="J266" i="21"/>
  <c r="J147" i="21"/>
  <c r="BK312" i="21"/>
  <c r="BK287" i="21"/>
  <c r="J232" i="21"/>
  <c r="BK170" i="21"/>
  <c r="BK333" i="21"/>
  <c r="J242" i="21"/>
  <c r="BK217" i="21"/>
  <c r="BK205" i="21"/>
  <c r="J182" i="21"/>
  <c r="BK173" i="21"/>
  <c r="J255" i="21"/>
  <c r="BK298" i="21"/>
  <c r="BK248" i="22"/>
  <c r="BK180" i="22"/>
  <c r="J339" i="22"/>
  <c r="J344" i="22"/>
  <c r="BK331" i="22"/>
  <c r="J265" i="22"/>
  <c r="J180" i="22"/>
  <c r="J152" i="22"/>
  <c r="BK134" i="22"/>
  <c r="BK326" i="22"/>
  <c r="BK239" i="22"/>
  <c r="J205" i="22"/>
  <c r="J229" i="22"/>
  <c r="BK175" i="22"/>
  <c r="J350" i="22"/>
  <c r="BK307" i="22"/>
  <c r="BK251" i="22"/>
  <c r="J163" i="22"/>
  <c r="J293" i="22"/>
  <c r="J212" i="22"/>
  <c r="J347" i="22"/>
  <c r="J331" i="22"/>
  <c r="BK228" i="22"/>
  <c r="J143" i="22"/>
  <c r="BK339" i="22"/>
  <c r="BK200" i="22"/>
  <c r="J239" i="22"/>
  <c r="J134" i="22"/>
  <c r="J280" i="22"/>
  <c r="J243" i="22"/>
  <c r="BK226" i="22"/>
  <c r="BK197" i="22"/>
  <c r="J272" i="22"/>
  <c r="J192" i="22"/>
  <c r="J299" i="22"/>
  <c r="J224" i="23"/>
  <c r="BK217" i="23"/>
  <c r="J165" i="23"/>
  <c r="J220" i="23"/>
  <c r="J212" i="23"/>
  <c r="J137" i="23"/>
  <c r="J192" i="23"/>
  <c r="BK159" i="23"/>
  <c r="BK221" i="23"/>
  <c r="J182" i="23"/>
  <c r="BK150" i="23"/>
  <c r="BK230" i="23"/>
  <c r="BK137" i="23"/>
  <c r="J213" i="23"/>
  <c r="J223" i="23"/>
  <c r="J176" i="23"/>
  <c r="BK145" i="23"/>
  <c r="BK212" i="23"/>
  <c r="BK130" i="23"/>
  <c r="BK186" i="23"/>
  <c r="J186" i="23"/>
  <c r="BK148" i="23"/>
  <c r="J159" i="23"/>
  <c r="BK156" i="23"/>
  <c r="BK283" i="24"/>
  <c r="J279" i="24"/>
  <c r="BK252" i="24"/>
  <c r="J198" i="24"/>
  <c r="J143" i="24"/>
  <c r="J188" i="24"/>
  <c r="BK219" i="24"/>
  <c r="BK162" i="24"/>
  <c r="J242" i="24"/>
  <c r="J196" i="24"/>
  <c r="J214" i="24"/>
  <c r="J168" i="24"/>
  <c r="BK263" i="24"/>
  <c r="BK255" i="24"/>
  <c r="J251" i="24"/>
  <c r="J273" i="24"/>
  <c r="BK177" i="24"/>
  <c r="BK257" i="24"/>
  <c r="BK261" i="24"/>
  <c r="BK232" i="24"/>
  <c r="BK193" i="24"/>
  <c r="BK286" i="24"/>
  <c r="J202" i="24"/>
  <c r="BK279" i="24"/>
  <c r="BK198" i="24"/>
  <c r="BK149" i="24"/>
  <c r="BK272" i="24"/>
  <c r="J183" i="24"/>
  <c r="J255" i="24"/>
  <c r="J205" i="24"/>
  <c r="BK253" i="24"/>
  <c r="F37" i="25"/>
  <c r="BB124" i="1" s="1"/>
  <c r="J141" i="28"/>
  <c r="BK137" i="28"/>
  <c r="J135" i="28"/>
  <c r="BK134" i="28"/>
  <c r="BK136" i="28"/>
  <c r="J131" i="28"/>
  <c r="BK132" i="28"/>
  <c r="BK121" i="28"/>
  <c r="J137" i="28"/>
  <c r="BK125" i="28"/>
  <c r="BK258" i="2"/>
  <c r="J225" i="2"/>
  <c r="J217" i="2"/>
  <c r="BK209" i="2"/>
  <c r="BK197" i="2"/>
  <c r="J186" i="2"/>
  <c r="BK170" i="2"/>
  <c r="J154" i="2"/>
  <c r="AS117" i="1"/>
  <c r="AS95" i="1"/>
  <c r="J261" i="2"/>
  <c r="BK256" i="2"/>
  <c r="J246" i="2"/>
  <c r="J243" i="2"/>
  <c r="BK239" i="2"/>
  <c r="BK236" i="2"/>
  <c r="J235" i="2"/>
  <c r="J230" i="2"/>
  <c r="BK228" i="2"/>
  <c r="J226" i="2"/>
  <c r="BK217" i="2"/>
  <c r="BK205" i="2"/>
  <c r="BK190" i="2"/>
  <c r="J175" i="2"/>
  <c r="BK154" i="2"/>
  <c r="BK139" i="2"/>
  <c r="J232" i="3"/>
  <c r="BK219" i="3"/>
  <c r="BK209" i="3"/>
  <c r="J176" i="3"/>
  <c r="BK160" i="3"/>
  <c r="BK133" i="3"/>
  <c r="J219" i="3"/>
  <c r="J205" i="3"/>
  <c r="J227" i="3"/>
  <c r="J202" i="3"/>
  <c r="BK176" i="3"/>
  <c r="BK192" i="3"/>
  <c r="BK223" i="3"/>
  <c r="BK213" i="3"/>
  <c r="BK173" i="3"/>
  <c r="BK205" i="3"/>
  <c r="BK181" i="3"/>
  <c r="BK206" i="3"/>
  <c r="J198" i="3"/>
  <c r="BK183" i="3"/>
  <c r="BK159" i="3"/>
  <c r="J183" i="3"/>
  <c r="BK162" i="3"/>
  <c r="J133" i="3"/>
  <c r="J181" i="3"/>
  <c r="BK153" i="3"/>
  <c r="BK151" i="3"/>
  <c r="BK393" i="4"/>
  <c r="J383" i="4"/>
  <c r="J369" i="4"/>
  <c r="BK255" i="4"/>
  <c r="J398" i="4"/>
  <c r="J315" i="4"/>
  <c r="BK195" i="4"/>
  <c r="J342" i="4"/>
  <c r="BK398" i="4"/>
  <c r="J378" i="4"/>
  <c r="BK365" i="4"/>
  <c r="BK342" i="4"/>
  <c r="J177" i="4"/>
  <c r="BK406" i="4"/>
  <c r="BK251" i="4"/>
  <c r="BK142" i="4"/>
  <c r="BK377" i="4"/>
  <c r="J432" i="4"/>
  <c r="J400" i="4"/>
  <c r="J344" i="4"/>
  <c r="BK309" i="4"/>
  <c r="BK190" i="4"/>
  <c r="BK315" i="4"/>
  <c r="J431" i="4"/>
  <c r="BK354" i="4"/>
  <c r="BK344" i="4"/>
  <c r="J370" i="4"/>
  <c r="J207" i="4"/>
  <c r="BK432" i="4"/>
  <c r="BK369" i="4"/>
  <c r="J377" i="4"/>
  <c r="J351" i="4"/>
  <c r="BK324" i="4"/>
  <c r="J314" i="4"/>
  <c r="BK216" i="4"/>
  <c r="J179" i="4"/>
  <c r="J322" i="4"/>
  <c r="BK305" i="4"/>
  <c r="BK374" i="4"/>
  <c r="BK352" i="4"/>
  <c r="BK327" i="4"/>
  <c r="J271" i="4"/>
  <c r="BK371" i="4"/>
  <c r="BK351" i="4"/>
  <c r="BK321" i="4"/>
  <c r="J255" i="4"/>
  <c r="BK362" i="4"/>
  <c r="J354" i="4"/>
  <c r="J330" i="4"/>
  <c r="J305" i="4"/>
  <c r="BK231" i="4"/>
  <c r="BK161" i="5"/>
  <c r="J164" i="5"/>
  <c r="J159" i="5"/>
  <c r="J147" i="5"/>
  <c r="BK135" i="5"/>
  <c r="J276" i="6"/>
  <c r="J164" i="6"/>
  <c r="BK292" i="6"/>
  <c r="BK279" i="6"/>
  <c r="J223" i="6"/>
  <c r="J290" i="6"/>
  <c r="BK161" i="6"/>
  <c r="BK281" i="6"/>
  <c r="J268" i="6"/>
  <c r="BK144" i="6"/>
  <c r="J266" i="6"/>
  <c r="BK183" i="6"/>
  <c r="J238" i="6"/>
  <c r="J255" i="6"/>
  <c r="BK264" i="6"/>
  <c r="BK249" i="6"/>
  <c r="BK223" i="6"/>
  <c r="BK172" i="6"/>
  <c r="J259" i="6"/>
  <c r="J252" i="6"/>
  <c r="J254" i="6"/>
  <c r="BK240" i="6"/>
  <c r="BK245" i="6"/>
  <c r="J144" i="6"/>
  <c r="BK243" i="6"/>
  <c r="J207" i="6"/>
  <c r="J213" i="6"/>
  <c r="J225" i="6"/>
  <c r="J161" i="6"/>
  <c r="BK253" i="7"/>
  <c r="BK214" i="7"/>
  <c r="BK159" i="7"/>
  <c r="J161" i="7"/>
  <c r="BK197" i="7"/>
  <c r="BK161" i="7"/>
  <c r="J256" i="7"/>
  <c r="BK247" i="7"/>
  <c r="BK209" i="7"/>
  <c r="BK153" i="7"/>
  <c r="J624" i="8"/>
  <c r="BK401" i="8"/>
  <c r="J568" i="8"/>
  <c r="BK437" i="8"/>
  <c r="BK356" i="8"/>
  <c r="J626" i="8"/>
  <c r="J607" i="8"/>
  <c r="BK589" i="8"/>
  <c r="BK494" i="8"/>
  <c r="J352" i="8"/>
  <c r="BK624" i="8"/>
  <c r="BK608" i="8"/>
  <c r="BK513" i="8"/>
  <c r="BK348" i="8"/>
  <c r="BK629" i="8"/>
  <c r="J405" i="8"/>
  <c r="BK268" i="8"/>
  <c r="BK421" i="8"/>
  <c r="BK349" i="8"/>
  <c r="BK242" i="8"/>
  <c r="BK352" i="8"/>
  <c r="J619" i="8"/>
  <c r="J639" i="8"/>
  <c r="BK627" i="8"/>
  <c r="J464" i="8"/>
  <c r="J399" i="8"/>
  <c r="BK654" i="8"/>
  <c r="J628" i="8"/>
  <c r="BK622" i="8"/>
  <c r="BK590" i="8"/>
  <c r="J183" i="8"/>
  <c r="BK600" i="8"/>
  <c r="J648" i="8"/>
  <c r="BK632" i="8"/>
  <c r="BK260" i="8"/>
  <c r="J617" i="8"/>
  <c r="BK324" i="8"/>
  <c r="J621" i="8"/>
  <c r="BK391" i="8"/>
  <c r="BK203" i="8"/>
  <c r="BK531" i="8"/>
  <c r="BK474" i="8"/>
  <c r="J268" i="8"/>
  <c r="BK264" i="8"/>
  <c r="BK613" i="8"/>
  <c r="BK254" i="9"/>
  <c r="J254" i="9"/>
  <c r="BK247" i="9"/>
  <c r="J250" i="9"/>
  <c r="J131" i="9"/>
  <c r="J151" i="9"/>
  <c r="J187" i="9"/>
  <c r="J141" i="9"/>
  <c r="BK235" i="10"/>
  <c r="J173" i="10"/>
  <c r="J194" i="10"/>
  <c r="J235" i="10"/>
  <c r="BK208" i="10"/>
  <c r="BK169" i="10"/>
  <c r="J135" i="10"/>
  <c r="J152" i="10"/>
  <c r="BK200" i="10"/>
  <c r="BK143" i="10"/>
  <c r="BK267" i="11"/>
  <c r="J179" i="11"/>
  <c r="J135" i="11"/>
  <c r="J267" i="11"/>
  <c r="BK254" i="11"/>
  <c r="J241" i="11"/>
  <c r="J225" i="11"/>
  <c r="BK137" i="11"/>
  <c r="BK251" i="11"/>
  <c r="BK208" i="11"/>
  <c r="J170" i="11"/>
  <c r="J165" i="11"/>
  <c r="J149" i="11"/>
  <c r="BK179" i="11"/>
  <c r="BK244" i="11"/>
  <c r="J254" i="11"/>
  <c r="J196" i="11"/>
  <c r="BK264" i="11"/>
  <c r="BK133" i="11"/>
  <c r="J251" i="11"/>
  <c r="J229" i="11"/>
  <c r="J192" i="11"/>
  <c r="BK173" i="11"/>
  <c r="J137" i="11"/>
  <c r="BK229" i="11"/>
  <c r="BK245" i="11"/>
  <c r="J250" i="11"/>
  <c r="BK231" i="11"/>
  <c r="J200" i="11"/>
  <c r="J240" i="11"/>
  <c r="BK198" i="11"/>
  <c r="BK169" i="11"/>
  <c r="BK217" i="11"/>
  <c r="BK247" i="12"/>
  <c r="BK210" i="12"/>
  <c r="BK137" i="12"/>
  <c r="J312" i="12"/>
  <c r="BK245" i="12"/>
  <c r="J275" i="12"/>
  <c r="BK209" i="12"/>
  <c r="J292" i="12"/>
  <c r="BK228" i="12"/>
  <c r="BK193" i="12"/>
  <c r="BK316" i="12"/>
  <c r="BK191" i="12"/>
  <c r="J165" i="12"/>
  <c r="BK307" i="12"/>
  <c r="BK219" i="12"/>
  <c r="BK314" i="12"/>
  <c r="J228" i="12"/>
  <c r="J288" i="12"/>
  <c r="J280" i="12"/>
  <c r="BK267" i="12"/>
  <c r="J251" i="12"/>
  <c r="BK225" i="12"/>
  <c r="J195" i="12"/>
  <c r="BK176" i="12"/>
  <c r="BK167" i="12"/>
  <c r="J271" i="12"/>
  <c r="BK171" i="12"/>
  <c r="J316" i="12"/>
  <c r="BK251" i="12"/>
  <c r="J197" i="12"/>
  <c r="J250" i="12"/>
  <c r="BK165" i="12"/>
  <c r="J262" i="12"/>
  <c r="BK252" i="12"/>
  <c r="J170" i="12"/>
  <c r="J148" i="12"/>
  <c r="J299" i="12"/>
  <c r="BK294" i="12"/>
  <c r="BK263" i="12"/>
  <c r="J193" i="12"/>
  <c r="J173" i="12"/>
  <c r="BK265" i="18"/>
  <c r="J222" i="18"/>
  <c r="J307" i="18"/>
  <c r="J293" i="18"/>
  <c r="BK187" i="18"/>
  <c r="BK159" i="18"/>
  <c r="J283" i="18"/>
  <c r="J258" i="18"/>
  <c r="BK248" i="18"/>
  <c r="BK279" i="18"/>
  <c r="J248" i="18"/>
  <c r="BK195" i="18"/>
  <c r="BK229" i="18"/>
  <c r="BK237" i="18"/>
  <c r="J143" i="18"/>
  <c r="BK268" i="18"/>
  <c r="BK207" i="18"/>
  <c r="J306" i="18"/>
  <c r="J226" i="18"/>
  <c r="BK278" i="18"/>
  <c r="J192" i="18"/>
  <c r="BK163" i="18"/>
  <c r="BK181" i="18"/>
  <c r="J304" i="18"/>
  <c r="BK269" i="18"/>
  <c r="BK176" i="18"/>
  <c r="BK143" i="18"/>
  <c r="J253" i="18"/>
  <c r="BK168" i="18"/>
  <c r="BK214" i="18"/>
  <c r="J225" i="18"/>
  <c r="J300" i="18"/>
  <c r="J219" i="18"/>
  <c r="J254" i="18"/>
  <c r="J255" i="19"/>
  <c r="J368" i="19"/>
  <c r="BK354" i="19"/>
  <c r="J294" i="19"/>
  <c r="BK257" i="19"/>
  <c r="J369" i="19"/>
  <c r="J281" i="19"/>
  <c r="BK340" i="19"/>
  <c r="BK267" i="19"/>
  <c r="BK229" i="19"/>
  <c r="BK375" i="19"/>
  <c r="BK260" i="19"/>
  <c r="BK215" i="19"/>
  <c r="BK132" i="19"/>
  <c r="BK251" i="19"/>
  <c r="J183" i="19"/>
  <c r="J175" i="19"/>
  <c r="BK138" i="19"/>
  <c r="BK346" i="19"/>
  <c r="J350" i="19"/>
  <c r="BK339" i="19"/>
  <c r="BK351" i="19"/>
  <c r="J223" i="19"/>
  <c r="J191" i="19"/>
  <c r="J372" i="19"/>
  <c r="J358" i="19"/>
  <c r="BK343" i="19"/>
  <c r="BK290" i="19"/>
  <c r="BK364" i="19"/>
  <c r="BK277" i="19"/>
  <c r="J361" i="19"/>
  <c r="J253" i="19"/>
  <c r="J384" i="19"/>
  <c r="J327" i="19"/>
  <c r="J252" i="19"/>
  <c r="J146" i="19"/>
  <c r="BK384" i="19"/>
  <c r="BK361" i="19"/>
  <c r="J331" i="19"/>
  <c r="BK376" i="19"/>
  <c r="BK311" i="20"/>
  <c r="J291" i="20"/>
  <c r="J275" i="20"/>
  <c r="BK278" i="20"/>
  <c r="J195" i="20"/>
  <c r="J136" i="20"/>
  <c r="BK144" i="20"/>
  <c r="BK234" i="20"/>
  <c r="BK317" i="20"/>
  <c r="J274" i="20"/>
  <c r="J157" i="20"/>
  <c r="J293" i="20"/>
  <c r="J169" i="20"/>
  <c r="J300" i="20"/>
  <c r="J201" i="20"/>
  <c r="J317" i="20"/>
  <c r="BK273" i="20"/>
  <c r="J163" i="20"/>
  <c r="J152" i="20"/>
  <c r="J309" i="20"/>
  <c r="BK318" i="20"/>
  <c r="J281" i="20"/>
  <c r="BK269" i="20"/>
  <c r="J218" i="20"/>
  <c r="J311" i="20"/>
  <c r="J269" i="20"/>
  <c r="J208" i="20"/>
  <c r="J188" i="20"/>
  <c r="J302" i="20"/>
  <c r="BK195" i="20"/>
  <c r="J283" i="20"/>
  <c r="J310" i="21"/>
  <c r="J201" i="21"/>
  <c r="BK335" i="21"/>
  <c r="J312" i="21"/>
  <c r="BK209" i="21"/>
  <c r="BK141" i="21"/>
  <c r="BK305" i="21"/>
  <c r="BK266" i="21"/>
  <c r="J336" i="21"/>
  <c r="BK221" i="21"/>
  <c r="J202" i="21"/>
  <c r="J291" i="21"/>
  <c r="BK255" i="21"/>
  <c r="BK306" i="21"/>
  <c r="J325" i="21"/>
  <c r="J333" i="21"/>
  <c r="J335" i="21"/>
  <c r="J258" i="21"/>
  <c r="J211" i="21"/>
  <c r="BK164" i="21"/>
  <c r="J249" i="21"/>
  <c r="J218" i="21"/>
  <c r="J213" i="21"/>
  <c r="J303" i="21"/>
  <c r="J199" i="21"/>
  <c r="BK242" i="21"/>
  <c r="BK291" i="21"/>
  <c r="BK347" i="22"/>
  <c r="BK314" i="22"/>
  <c r="BK258" i="22"/>
  <c r="J171" i="22"/>
  <c r="BK342" i="22"/>
  <c r="J348" i="22"/>
  <c r="J332" i="22"/>
  <c r="BK253" i="22"/>
  <c r="J175" i="22"/>
  <c r="BK299" i="22"/>
  <c r="J329" i="22"/>
  <c r="BK272" i="22"/>
  <c r="BK212" i="22"/>
  <c r="J173" i="22"/>
  <c r="BK186" i="22"/>
  <c r="J146" i="22"/>
  <c r="BK268" i="22"/>
  <c r="J328" i="22"/>
  <c r="J195" i="22"/>
  <c r="BK352" i="22"/>
  <c r="J326" i="22"/>
  <c r="J219" i="22"/>
  <c r="J132" i="22"/>
  <c r="BK216" i="22"/>
  <c r="BK177" i="22"/>
  <c r="BK229" i="22"/>
  <c r="BK323" i="22"/>
  <c r="J319" i="22"/>
  <c r="J211" i="22"/>
  <c r="BK276" i="22"/>
  <c r="J203" i="22"/>
  <c r="J247" i="22"/>
  <c r="J140" i="22"/>
  <c r="BK219" i="23"/>
  <c r="BK178" i="23"/>
  <c r="BK226" i="23"/>
  <c r="J218" i="23"/>
  <c r="BK200" i="23"/>
  <c r="J134" i="23"/>
  <c r="J201" i="23"/>
  <c r="J168" i="23"/>
  <c r="BK224" i="23"/>
  <c r="J219" i="23"/>
  <c r="BK241" i="23"/>
  <c r="BK215" i="23"/>
  <c r="BK194" i="23"/>
  <c r="BK231" i="23"/>
  <c r="J179" i="23"/>
  <c r="BK168" i="23"/>
  <c r="BK139" i="23"/>
  <c r="J204" i="23"/>
  <c r="J181" i="23"/>
  <c r="BK207" i="23"/>
  <c r="BK184" i="23"/>
  <c r="J178" i="23"/>
  <c r="J214" i="23"/>
  <c r="J256" i="24"/>
  <c r="BK202" i="24"/>
  <c r="J174" i="24"/>
  <c r="BK136" i="24"/>
  <c r="BK190" i="24"/>
  <c r="J194" i="24"/>
  <c r="J165" i="24"/>
  <c r="J244" i="24"/>
  <c r="BK157" i="24"/>
  <c r="J260" i="24"/>
  <c r="J218" i="24"/>
  <c r="BK254" i="24"/>
  <c r="BK180" i="24"/>
  <c r="J162" i="24"/>
  <c r="BK281" i="24"/>
  <c r="J254" i="24"/>
  <c r="J230" i="24"/>
  <c r="BK188" i="24"/>
  <c r="J222" i="24"/>
  <c r="J132" i="24"/>
  <c r="BK230" i="24"/>
  <c r="J177" i="24"/>
  <c r="J136" i="24"/>
  <c r="J252" i="24"/>
  <c r="J263" i="24"/>
  <c r="BK212" i="24"/>
  <c r="J259" i="24"/>
  <c r="J36" i="25"/>
  <c r="AW124" i="1" s="1"/>
  <c r="F37" i="26"/>
  <c r="BB125" i="1" s="1"/>
  <c r="J126" i="28"/>
  <c r="J121" i="28"/>
  <c r="BK122" i="28"/>
  <c r="BK131" i="28"/>
  <c r="BK124" i="28"/>
  <c r="J120" i="28"/>
  <c r="BK130" i="28"/>
  <c r="J122" i="28"/>
  <c r="BK252" i="2"/>
  <c r="J207" i="2"/>
  <c r="J164" i="2"/>
  <c r="J139" i="2"/>
  <c r="J167" i="2"/>
  <c r="BK234" i="2"/>
  <c r="J197" i="2"/>
  <c r="BK164" i="2"/>
  <c r="BK133" i="2"/>
  <c r="J263" i="2"/>
  <c r="J256" i="2"/>
  <c r="BK246" i="2"/>
  <c r="J242" i="2"/>
  <c r="J240" i="2"/>
  <c r="BK237" i="2"/>
  <c r="BK233" i="2"/>
  <c r="BK231" i="2"/>
  <c r="J229" i="2"/>
  <c r="J227" i="2"/>
  <c r="J222" i="2"/>
  <c r="BK207" i="2"/>
  <c r="J201" i="2"/>
  <c r="BK179" i="2"/>
  <c r="J169" i="2"/>
  <c r="J150" i="2"/>
  <c r="AS113" i="1"/>
  <c r="BK212" i="3"/>
  <c r="J192" i="3"/>
  <c r="BK171" i="3"/>
  <c r="BK141" i="3"/>
  <c r="BK231" i="3"/>
  <c r="BK384" i="4"/>
  <c r="BK363" i="4"/>
  <c r="BK307" i="4"/>
  <c r="J409" i="4"/>
  <c r="J394" i="4"/>
  <c r="BK302" i="4"/>
  <c r="BK166" i="4"/>
  <c r="J384" i="4"/>
  <c r="J367" i="4"/>
  <c r="J340" i="4"/>
  <c r="BK154" i="4"/>
  <c r="J349" i="4"/>
  <c r="BK317" i="4"/>
  <c r="J241" i="4"/>
  <c r="BK221" i="4"/>
  <c r="J148" i="4"/>
  <c r="J311" i="4"/>
  <c r="J300" i="4"/>
  <c r="J221" i="4"/>
  <c r="J357" i="4"/>
  <c r="BK336" i="4"/>
  <c r="J317" i="4"/>
  <c r="J188" i="4"/>
  <c r="BK348" i="4"/>
  <c r="J284" i="4"/>
  <c r="BK234" i="4"/>
  <c r="BK366" i="4"/>
  <c r="BK356" i="4"/>
  <c r="J327" i="4"/>
  <c r="J303" i="4"/>
  <c r="BK239" i="4"/>
  <c r="BK359" i="4"/>
  <c r="J155" i="5"/>
  <c r="BK157" i="5"/>
  <c r="BK155" i="5"/>
  <c r="BK287" i="6"/>
  <c r="BK271" i="6"/>
  <c r="BK178" i="6"/>
  <c r="BK290" i="6"/>
  <c r="J274" i="6"/>
  <c r="J258" i="6"/>
  <c r="BK207" i="6"/>
  <c r="BK255" i="6"/>
  <c r="J292" i="6"/>
  <c r="BK276" i="6"/>
  <c r="J269" i="6"/>
  <c r="BK257" i="6"/>
  <c r="J263" i="6"/>
  <c r="J248" i="6"/>
  <c r="BK263" i="6"/>
  <c r="BK190" i="6"/>
  <c r="BK218" i="6"/>
  <c r="BK203" i="6"/>
  <c r="BK166" i="6"/>
  <c r="J230" i="6"/>
  <c r="BK168" i="6"/>
  <c r="BK180" i="6"/>
  <c r="BK253" i="6"/>
  <c r="BK234" i="6"/>
  <c r="BK225" i="6"/>
  <c r="J180" i="6"/>
  <c r="BK251" i="6"/>
  <c r="BK175" i="6"/>
  <c r="J255" i="7"/>
  <c r="BK244" i="7"/>
  <c r="BK169" i="7"/>
  <c r="J164" i="7"/>
  <c r="BK275" i="7"/>
  <c r="J249" i="7"/>
  <c r="J172" i="7"/>
  <c r="J286" i="7"/>
  <c r="BK266" i="7"/>
  <c r="BK258" i="7"/>
  <c r="BK268" i="7"/>
  <c r="J258" i="7"/>
  <c r="BK248" i="7"/>
  <c r="J237" i="7"/>
  <c r="J197" i="7"/>
  <c r="BK255" i="7"/>
  <c r="BK205" i="7"/>
  <c r="BK155" i="7"/>
  <c r="J279" i="7"/>
  <c r="J217" i="7"/>
  <c r="J188" i="7"/>
  <c r="BK144" i="7"/>
  <c r="BK284" i="7"/>
  <c r="J214" i="7"/>
  <c r="J166" i="7"/>
  <c r="J262" i="7"/>
  <c r="BK222" i="7"/>
  <c r="J178" i="7"/>
  <c r="J284" i="7"/>
  <c r="BK233" i="7"/>
  <c r="J196" i="7"/>
  <c r="J268" i="7"/>
  <c r="J635" i="8"/>
  <c r="J618" i="8"/>
  <c r="BK376" i="8"/>
  <c r="J408" i="8"/>
  <c r="J637" i="8"/>
  <c r="J599" i="8"/>
  <c r="BK568" i="8"/>
  <c r="J397" i="8"/>
  <c r="BK262" i="8"/>
  <c r="J623" i="8"/>
  <c r="BK596" i="8"/>
  <c r="BK484" i="8"/>
  <c r="J402" i="8"/>
  <c r="J351" i="8"/>
  <c r="J346" i="8"/>
  <c r="BK577" i="8"/>
  <c r="J339" i="8"/>
  <c r="J262" i="8"/>
  <c r="J362" i="8"/>
  <c r="J343" i="8"/>
  <c r="J264" i="8"/>
  <c r="BK343" i="8"/>
  <c r="J663" i="8"/>
  <c r="BK645" i="8"/>
  <c r="BK631" i="8"/>
  <c r="BK619" i="8"/>
  <c r="BK609" i="8"/>
  <c r="BK412" i="8"/>
  <c r="J360" i="8"/>
  <c r="BK643" i="8"/>
  <c r="J620" i="8"/>
  <c r="J437" i="8"/>
  <c r="J310" i="8"/>
  <c r="BK650" i="8"/>
  <c r="J589" i="8"/>
  <c r="BK256" i="8"/>
  <c r="BK586" i="8"/>
  <c r="BK648" i="8"/>
  <c r="BK413" i="8"/>
  <c r="J435" i="8"/>
  <c r="J413" i="8"/>
  <c r="J296" i="8"/>
  <c r="BK594" i="8"/>
  <c r="BK425" i="8"/>
  <c r="J168" i="8"/>
  <c r="BK408" i="8"/>
  <c r="J252" i="9"/>
  <c r="BK249" i="9"/>
  <c r="BK177" i="9"/>
  <c r="BK243" i="9"/>
  <c r="J175" i="9"/>
  <c r="BK218" i="9"/>
  <c r="J128" i="9"/>
  <c r="BK151" i="9"/>
  <c r="BK253" i="10"/>
  <c r="BK243" i="10"/>
  <c r="BK228" i="10"/>
  <c r="BK215" i="10"/>
  <c r="J256" i="10"/>
  <c r="J242" i="10"/>
  <c r="J222" i="10"/>
  <c r="J200" i="10"/>
  <c r="BK152" i="10"/>
  <c r="BK255" i="10"/>
  <c r="J213" i="10"/>
  <c r="J181" i="10"/>
  <c r="BK141" i="10"/>
  <c r="J252" i="10"/>
  <c r="J197" i="10"/>
  <c r="BK237" i="10"/>
  <c r="BK233" i="10"/>
  <c r="BK234" i="10"/>
  <c r="J137" i="10"/>
  <c r="J219" i="10"/>
  <c r="BK165" i="10"/>
  <c r="BK163" i="10"/>
  <c r="J204" i="10"/>
  <c r="J176" i="10"/>
  <c r="BK261" i="11"/>
  <c r="BK250" i="11"/>
  <c r="J212" i="11"/>
  <c r="J177" i="11"/>
  <c r="J145" i="11"/>
  <c r="BK243" i="11"/>
  <c r="BK269" i="11"/>
  <c r="J167" i="11"/>
  <c r="BK246" i="11"/>
  <c r="BK219" i="11"/>
  <c r="BK192" i="11"/>
  <c r="BK200" i="11"/>
  <c r="J208" i="11"/>
  <c r="J151" i="11"/>
  <c r="J221" i="11"/>
  <c r="J246" i="12"/>
  <c r="J225" i="12"/>
  <c r="J156" i="12"/>
  <c r="BK286" i="12"/>
  <c r="BK134" i="12"/>
  <c r="J269" i="12"/>
  <c r="BK195" i="12"/>
  <c r="J255" i="12"/>
  <c r="J219" i="12"/>
  <c r="J161" i="12"/>
  <c r="BK254" i="12"/>
  <c r="J140" i="12"/>
  <c r="J267" i="12"/>
  <c r="BK250" i="12"/>
  <c r="J309" i="12"/>
  <c r="BK301" i="12"/>
  <c r="BK213" i="12"/>
  <c r="BK155" i="12"/>
  <c r="J274" i="12"/>
  <c r="BK281" i="12"/>
  <c r="J189" i="12"/>
  <c r="J163" i="12"/>
  <c r="J261" i="18"/>
  <c r="J311" i="18"/>
  <c r="BK296" i="18"/>
  <c r="J194" i="18"/>
  <c r="BK165" i="18"/>
  <c r="BK307" i="18"/>
  <c r="BK263" i="18"/>
  <c r="BK256" i="18"/>
  <c r="BK311" i="18"/>
  <c r="J274" i="18"/>
  <c r="J203" i="18"/>
  <c r="BK217" i="18"/>
  <c r="BK171" i="18"/>
  <c r="J270" i="18"/>
  <c r="BK222" i="18"/>
  <c r="J281" i="18"/>
  <c r="BK255" i="18"/>
  <c r="BK200" i="18"/>
  <c r="J296" i="18"/>
  <c r="BK286" i="18"/>
  <c r="BK273" i="18"/>
  <c r="J165" i="18"/>
  <c r="J250" i="18"/>
  <c r="BK179" i="18"/>
  <c r="BK283" i="18"/>
  <c r="J266" i="18"/>
  <c r="J168" i="18"/>
  <c r="J264" i="18"/>
  <c r="BK137" i="18"/>
  <c r="J237" i="18"/>
  <c r="J272" i="18"/>
  <c r="J159" i="18"/>
  <c r="J157" i="18"/>
  <c r="J196" i="18"/>
  <c r="J375" i="19"/>
  <c r="BK371" i="19"/>
  <c r="BK358" i="19"/>
  <c r="BK308" i="19"/>
  <c r="J260" i="19"/>
  <c r="J388" i="19"/>
  <c r="J304" i="19"/>
  <c r="BK369" i="19"/>
  <c r="J319" i="19"/>
  <c r="BK252" i="19"/>
  <c r="J376" i="19"/>
  <c r="BK235" i="19"/>
  <c r="BK209" i="19"/>
  <c r="J349" i="19"/>
  <c r="J185" i="19"/>
  <c r="J177" i="19"/>
  <c r="J173" i="19"/>
  <c r="BK396" i="19"/>
  <c r="J217" i="19"/>
  <c r="BK169" i="19"/>
  <c r="BK342" i="19"/>
  <c r="BK390" i="19"/>
  <c r="J275" i="19"/>
  <c r="J215" i="19"/>
  <c r="J365" i="19"/>
  <c r="BK356" i="19"/>
  <c r="J348" i="19"/>
  <c r="J308" i="19"/>
  <c r="BK281" i="19"/>
  <c r="J353" i="19"/>
  <c r="J401" i="19"/>
  <c r="BK345" i="19"/>
  <c r="BK291" i="20"/>
  <c r="BK322" i="20"/>
  <c r="BK294" i="20"/>
  <c r="BK289" i="20"/>
  <c r="J263" i="20"/>
  <c r="J144" i="20"/>
  <c r="J292" i="20"/>
  <c r="BK283" i="20"/>
  <c r="BK309" i="20"/>
  <c r="J322" i="20"/>
  <c r="J150" i="21"/>
  <c r="BK211" i="21"/>
  <c r="BK308" i="21"/>
  <c r="BK207" i="21"/>
  <c r="J311" i="21"/>
  <c r="J207" i="21"/>
  <c r="J308" i="21"/>
  <c r="BK293" i="22"/>
  <c r="BK332" i="22"/>
  <c r="BK321" i="22"/>
  <c r="J216" i="22"/>
  <c r="J208" i="22"/>
  <c r="BK192" i="22"/>
  <c r="BK140" i="22"/>
  <c r="BK303" i="22"/>
  <c r="J225" i="22"/>
  <c r="BK146" i="22"/>
  <c r="J337" i="22"/>
  <c r="BK262" i="22"/>
  <c r="BK236" i="23"/>
  <c r="BK223" i="23"/>
  <c r="J130" i="23"/>
  <c r="J236" i="23"/>
  <c r="J196" i="23"/>
  <c r="BK171" i="23"/>
  <c r="BK234" i="23"/>
  <c r="J141" i="23"/>
  <c r="BK189" i="23"/>
  <c r="J215" i="23"/>
  <c r="J153" i="23"/>
  <c r="BK173" i="23"/>
  <c r="J148" i="23"/>
  <c r="J238" i="24"/>
  <c r="J257" i="24"/>
  <c r="J232" i="24"/>
  <c r="J180" i="24"/>
  <c r="J137" i="24"/>
  <c r="J283" i="24"/>
  <c r="BK196" i="24"/>
  <c r="J157" i="24"/>
  <c r="BK200" i="24"/>
  <c r="J171" i="24"/>
  <c r="J160" i="24"/>
  <c r="BK256" i="24"/>
  <c r="BK160" i="24"/>
  <c r="BK194" i="24"/>
  <c r="BK278" i="24"/>
  <c r="J276" i="24"/>
  <c r="BK259" i="24"/>
  <c r="J219" i="24"/>
  <c r="J140" i="24"/>
  <c r="BK203" i="24"/>
  <c r="J234" i="24"/>
  <c r="BK183" i="24"/>
  <c r="BK144" i="24"/>
  <c r="BK258" i="24"/>
  <c r="BK174" i="24"/>
  <c r="BK262" i="24"/>
  <c r="J203" i="24"/>
  <c r="J127" i="28"/>
  <c r="J132" i="28"/>
  <c r="BK133" i="28"/>
  <c r="J129" i="28"/>
  <c r="BK123" i="28"/>
  <c r="BK126" i="28"/>
  <c r="J123" i="28"/>
  <c r="J39" i="36" l="1"/>
  <c r="J7" i="36" s="1"/>
  <c r="L54" i="36"/>
  <c r="L43" i="36"/>
  <c r="L24" i="36"/>
  <c r="H8" i="36"/>
  <c r="J18" i="34"/>
  <c r="J20" i="34" s="1"/>
  <c r="I125" i="26" s="1"/>
  <c r="BK125" i="25"/>
  <c r="J125" i="25"/>
  <c r="I69" i="33"/>
  <c r="J30" i="32"/>
  <c r="J72" i="32"/>
  <c r="J26" i="31"/>
  <c r="J67" i="31"/>
  <c r="J101" i="31"/>
  <c r="I140" i="31"/>
  <c r="J68" i="30"/>
  <c r="J36" i="14"/>
  <c r="J30" i="29"/>
  <c r="J28" i="29"/>
  <c r="J74" i="29"/>
  <c r="J75" i="29"/>
  <c r="L39" i="36"/>
  <c r="L13" i="36"/>
  <c r="L8" i="36" s="1"/>
  <c r="H39" i="36"/>
  <c r="H7" i="36" s="1"/>
  <c r="J28" i="33"/>
  <c r="J30" i="33"/>
  <c r="J28" i="32"/>
  <c r="J71" i="32" s="1"/>
  <c r="J73" i="32" s="1"/>
  <c r="I125" i="16" s="1"/>
  <c r="I139" i="31"/>
  <c r="I141" i="31" s="1"/>
  <c r="J28" i="31"/>
  <c r="J66" i="31" s="1"/>
  <c r="J68" i="31" s="1"/>
  <c r="J29" i="30"/>
  <c r="J67" i="30" s="1"/>
  <c r="J69" i="30" s="1"/>
  <c r="I125" i="14" s="1"/>
  <c r="J31" i="30"/>
  <c r="R287" i="12"/>
  <c r="R221" i="2"/>
  <c r="T203" i="3"/>
  <c r="P258" i="4"/>
  <c r="R355" i="4"/>
  <c r="R397" i="4"/>
  <c r="T134" i="5"/>
  <c r="BK206" i="6"/>
  <c r="J206" i="6" s="1"/>
  <c r="J103" i="6" s="1"/>
  <c r="T215" i="6"/>
  <c r="R213" i="7"/>
  <c r="P265" i="7"/>
  <c r="R134" i="8"/>
  <c r="P406" i="8"/>
  <c r="T581" i="8"/>
  <c r="R636" i="8"/>
  <c r="R127" i="9"/>
  <c r="R245" i="9"/>
  <c r="R212" i="10"/>
  <c r="R244" i="10"/>
  <c r="BK132" i="11"/>
  <c r="P216" i="11"/>
  <c r="P255" i="11"/>
  <c r="P252" i="18"/>
  <c r="BK131" i="19"/>
  <c r="BK130" i="19" s="1"/>
  <c r="BK129" i="19" s="1"/>
  <c r="J129" i="19" s="1"/>
  <c r="J98" i="19" s="1"/>
  <c r="J131" i="19"/>
  <c r="J100" i="19" s="1"/>
  <c r="BK289" i="19"/>
  <c r="J289" i="19" s="1"/>
  <c r="J103" i="19" s="1"/>
  <c r="T289" i="19"/>
  <c r="BK378" i="19"/>
  <c r="J378" i="19" s="1"/>
  <c r="J105" i="19" s="1"/>
  <c r="T387" i="19"/>
  <c r="R130" i="20"/>
  <c r="T267" i="20"/>
  <c r="BK308" i="20"/>
  <c r="J308" i="20" s="1"/>
  <c r="J106" i="20" s="1"/>
  <c r="R131" i="22"/>
  <c r="T318" i="22"/>
  <c r="R198" i="2"/>
  <c r="T221" i="2"/>
  <c r="R251" i="2"/>
  <c r="R132" i="3"/>
  <c r="T182" i="3"/>
  <c r="T191" i="3"/>
  <c r="P215" i="3"/>
  <c r="T222" i="3"/>
  <c r="P233" i="4"/>
  <c r="T240" i="4"/>
  <c r="R258" i="4"/>
  <c r="BK355" i="4"/>
  <c r="J355" i="4" s="1"/>
  <c r="J106" i="4" s="1"/>
  <c r="R382" i="4"/>
  <c r="BK414" i="4"/>
  <c r="J414" i="4"/>
  <c r="J111" i="4" s="1"/>
  <c r="R134" i="5"/>
  <c r="P132" i="6"/>
  <c r="P206" i="6"/>
  <c r="P247" i="6"/>
  <c r="T273" i="6"/>
  <c r="P424" i="8"/>
  <c r="BK630" i="8"/>
  <c r="J630" i="8" s="1"/>
  <c r="J106" i="8" s="1"/>
  <c r="T132" i="10"/>
  <c r="BK212" i="10"/>
  <c r="J212" i="10"/>
  <c r="J104" i="10" s="1"/>
  <c r="R216" i="11"/>
  <c r="R255" i="11"/>
  <c r="P130" i="12"/>
  <c r="R212" i="12"/>
  <c r="R217" i="12"/>
  <c r="T244" i="12"/>
  <c r="P131" i="18"/>
  <c r="R285" i="18"/>
  <c r="R338" i="19"/>
  <c r="BK387" i="19"/>
  <c r="J387" i="19"/>
  <c r="J107" i="19" s="1"/>
  <c r="P131" i="21"/>
  <c r="BK302" i="21"/>
  <c r="J302" i="21" s="1"/>
  <c r="J104" i="21" s="1"/>
  <c r="T316" i="21"/>
  <c r="T131" i="22"/>
  <c r="BK318" i="22"/>
  <c r="J318" i="22" s="1"/>
  <c r="J104" i="22" s="1"/>
  <c r="P343" i="22"/>
  <c r="P131" i="24"/>
  <c r="R274" i="24"/>
  <c r="BK132" i="2"/>
  <c r="J132" i="2"/>
  <c r="J100" i="2" s="1"/>
  <c r="T195" i="2"/>
  <c r="BK206" i="2"/>
  <c r="J206" i="2" s="1"/>
  <c r="J104" i="2" s="1"/>
  <c r="R206" i="2"/>
  <c r="P244" i="2"/>
  <c r="P251" i="2"/>
  <c r="BK132" i="3"/>
  <c r="BK182" i="3"/>
  <c r="J182" i="3" s="1"/>
  <c r="J103" i="3" s="1"/>
  <c r="T233" i="4"/>
  <c r="T134" i="4" s="1"/>
  <c r="T133" i="4" s="1"/>
  <c r="BK298" i="4"/>
  <c r="J298" i="4" s="1"/>
  <c r="J105" i="4" s="1"/>
  <c r="P355" i="4"/>
  <c r="T382" i="4"/>
  <c r="T397" i="4"/>
  <c r="P134" i="5"/>
  <c r="R154" i="5"/>
  <c r="BK132" i="6"/>
  <c r="J132" i="6" s="1"/>
  <c r="J100" i="6" s="1"/>
  <c r="R206" i="6"/>
  <c r="T247" i="6"/>
  <c r="R273" i="6"/>
  <c r="R132" i="7"/>
  <c r="BK204" i="7"/>
  <c r="J204" i="7" s="1"/>
  <c r="J103" i="7" s="1"/>
  <c r="BK246" i="7"/>
  <c r="J246" i="7" s="1"/>
  <c r="J105" i="7" s="1"/>
  <c r="BK272" i="7"/>
  <c r="J272" i="7" s="1"/>
  <c r="J108" i="7" s="1"/>
  <c r="BK134" i="8"/>
  <c r="J134" i="8" s="1"/>
  <c r="J100" i="8" s="1"/>
  <c r="R406" i="8"/>
  <c r="BK409" i="8"/>
  <c r="J409" i="8" s="1"/>
  <c r="J103" i="8" s="1"/>
  <c r="P409" i="8"/>
  <c r="R409" i="8"/>
  <c r="T409" i="8"/>
  <c r="P630" i="8"/>
  <c r="T636" i="8"/>
  <c r="P174" i="9"/>
  <c r="T245" i="9"/>
  <c r="BK132" i="10"/>
  <c r="T203" i="10"/>
  <c r="P226" i="10"/>
  <c r="BK251" i="10"/>
  <c r="J251" i="10" s="1"/>
  <c r="J108" i="10" s="1"/>
  <c r="BK216" i="11"/>
  <c r="J216" i="11" s="1"/>
  <c r="J104" i="11" s="1"/>
  <c r="T255" i="11"/>
  <c r="BK200" i="12"/>
  <c r="J200" i="12" s="1"/>
  <c r="J99" i="12" s="1"/>
  <c r="BK244" i="12"/>
  <c r="J244" i="12"/>
  <c r="J103" i="12"/>
  <c r="BK131" i="18"/>
  <c r="J131" i="18"/>
  <c r="J100" i="18"/>
  <c r="BK285" i="18"/>
  <c r="J285" i="18" s="1"/>
  <c r="J105" i="18" s="1"/>
  <c r="T131" i="19"/>
  <c r="R289" i="19"/>
  <c r="R130" i="19" s="1"/>
  <c r="R129" i="19" s="1"/>
  <c r="T378" i="19"/>
  <c r="P130" i="20"/>
  <c r="P267" i="20"/>
  <c r="R299" i="20"/>
  <c r="T257" i="22"/>
  <c r="R336" i="22"/>
  <c r="T129" i="23"/>
  <c r="T229" i="23"/>
  <c r="T229" i="24"/>
  <c r="T268" i="24"/>
  <c r="P225" i="20"/>
  <c r="BK248" i="21"/>
  <c r="J248" i="21"/>
  <c r="J103" i="21"/>
  <c r="BK326" i="21"/>
  <c r="J326" i="21" s="1"/>
  <c r="J107" i="21" s="1"/>
  <c r="R318" i="22"/>
  <c r="T252" i="18"/>
  <c r="T250" i="24"/>
  <c r="P132" i="2"/>
  <c r="BK195" i="2"/>
  <c r="J195" i="2" s="1"/>
  <c r="J102" i="2" s="1"/>
  <c r="T198" i="2"/>
  <c r="P221" i="2"/>
  <c r="R244" i="2"/>
  <c r="T251" i="2"/>
  <c r="P191" i="3"/>
  <c r="BK203" i="3"/>
  <c r="J203" i="3"/>
  <c r="J105" i="3"/>
  <c r="BK215" i="3"/>
  <c r="J215" i="3" s="1"/>
  <c r="J106" i="3" s="1"/>
  <c r="P222" i="3"/>
  <c r="BK135" i="4"/>
  <c r="J135" i="4"/>
  <c r="J100" i="4" s="1"/>
  <c r="BK233" i="4"/>
  <c r="J233" i="4" s="1"/>
  <c r="J102" i="4" s="1"/>
  <c r="R240" i="4"/>
  <c r="R298" i="4"/>
  <c r="BK382" i="4"/>
  <c r="J382" i="4" s="1"/>
  <c r="J107" i="4" s="1"/>
  <c r="P397" i="4"/>
  <c r="R414" i="4"/>
  <c r="R413" i="4" s="1"/>
  <c r="BK154" i="5"/>
  <c r="J154" i="5"/>
  <c r="J102" i="5" s="1"/>
  <c r="R132" i="6"/>
  <c r="T206" i="6"/>
  <c r="R247" i="6"/>
  <c r="BK280" i="6"/>
  <c r="J280" i="6"/>
  <c r="J108" i="6" s="1"/>
  <c r="P132" i="7"/>
  <c r="R204" i="7"/>
  <c r="R246" i="7"/>
  <c r="T272" i="7"/>
  <c r="BK424" i="8"/>
  <c r="J424" i="8"/>
  <c r="J104" i="8" s="1"/>
  <c r="BK636" i="8"/>
  <c r="J636" i="8" s="1"/>
  <c r="J108" i="8" s="1"/>
  <c r="R653" i="8"/>
  <c r="R652" i="8"/>
  <c r="R174" i="9"/>
  <c r="P212" i="10"/>
  <c r="BK244" i="10"/>
  <c r="J244" i="10" s="1"/>
  <c r="J106" i="10" s="1"/>
  <c r="P251" i="10"/>
  <c r="P132" i="11"/>
  <c r="BK207" i="11"/>
  <c r="J207" i="11"/>
  <c r="J103" i="11" s="1"/>
  <c r="BK237" i="11"/>
  <c r="J237" i="11" s="1"/>
  <c r="J105" i="11" s="1"/>
  <c r="P262" i="11"/>
  <c r="R200" i="12"/>
  <c r="P217" i="12"/>
  <c r="R244" i="12"/>
  <c r="R306" i="12"/>
  <c r="R305" i="12" s="1"/>
  <c r="P297" i="18"/>
  <c r="P250" i="24"/>
  <c r="T200" i="12"/>
  <c r="T217" i="12"/>
  <c r="T270" i="12"/>
  <c r="R252" i="18"/>
  <c r="T132" i="2"/>
  <c r="BK198" i="2"/>
  <c r="J198" i="2" s="1"/>
  <c r="J103" i="2" s="1"/>
  <c r="P206" i="2"/>
  <c r="T206" i="2"/>
  <c r="BK244" i="2"/>
  <c r="J244" i="2" s="1"/>
  <c r="J106" i="2" s="1"/>
  <c r="BK251" i="2"/>
  <c r="J251" i="2"/>
  <c r="J108" i="2" s="1"/>
  <c r="R182" i="3"/>
  <c r="P203" i="3"/>
  <c r="R215" i="3"/>
  <c r="R222" i="3"/>
  <c r="P135" i="4"/>
  <c r="BK240" i="4"/>
  <c r="J240" i="4"/>
  <c r="J103" i="4" s="1"/>
  <c r="T298" i="4"/>
  <c r="P382" i="4"/>
  <c r="P414" i="4"/>
  <c r="P413" i="4"/>
  <c r="BK215" i="6"/>
  <c r="J215" i="6" s="1"/>
  <c r="J104" i="6" s="1"/>
  <c r="BK273" i="6"/>
  <c r="J273" i="6"/>
  <c r="J106" i="6" s="1"/>
  <c r="R280" i="6"/>
  <c r="BK213" i="7"/>
  <c r="J213" i="7" s="1"/>
  <c r="J104" i="7" s="1"/>
  <c r="BK265" i="7"/>
  <c r="J265" i="7"/>
  <c r="J106" i="7"/>
  <c r="T424" i="8"/>
  <c r="P636" i="8"/>
  <c r="T127" i="9"/>
  <c r="P245" i="9"/>
  <c r="T237" i="11"/>
  <c r="R221" i="18"/>
  <c r="BK229" i="24"/>
  <c r="J229" i="24" s="1"/>
  <c r="J103" i="24" s="1"/>
  <c r="T130" i="20"/>
  <c r="BK267" i="20"/>
  <c r="J267" i="20" s="1"/>
  <c r="J103" i="20" s="1"/>
  <c r="P299" i="20"/>
  <c r="T308" i="20"/>
  <c r="R131" i="21"/>
  <c r="T302" i="21"/>
  <c r="P326" i="21"/>
  <c r="BK131" i="24"/>
  <c r="J131" i="24" s="1"/>
  <c r="J100" i="24" s="1"/>
  <c r="P268" i="24"/>
  <c r="BK252" i="18"/>
  <c r="J252" i="18" s="1"/>
  <c r="J104" i="18" s="1"/>
  <c r="R215" i="6"/>
  <c r="P280" i="6"/>
  <c r="P213" i="7"/>
  <c r="P272" i="7"/>
  <c r="T134" i="8"/>
  <c r="BK581" i="8"/>
  <c r="J581" i="8"/>
  <c r="J105" i="8"/>
  <c r="R630" i="8"/>
  <c r="P653" i="8"/>
  <c r="P652" i="8"/>
  <c r="T174" i="9"/>
  <c r="BK245" i="9"/>
  <c r="J245" i="9" s="1"/>
  <c r="J103" i="9" s="1"/>
  <c r="BK226" i="10"/>
  <c r="J226" i="10" s="1"/>
  <c r="J105" i="10" s="1"/>
  <c r="P244" i="10"/>
  <c r="R207" i="11"/>
  <c r="R237" i="11"/>
  <c r="T262" i="11"/>
  <c r="R130" i="12"/>
  <c r="BK212" i="12"/>
  <c r="J212" i="12" s="1"/>
  <c r="J100" i="12" s="1"/>
  <c r="P221" i="12"/>
  <c r="BK270" i="12"/>
  <c r="J270" i="12"/>
  <c r="J104" i="12" s="1"/>
  <c r="BK306" i="12"/>
  <c r="J306" i="12" s="1"/>
  <c r="J108" i="12" s="1"/>
  <c r="P221" i="18"/>
  <c r="R297" i="18"/>
  <c r="P131" i="19"/>
  <c r="P289" i="19"/>
  <c r="P378" i="19"/>
  <c r="R225" i="20"/>
  <c r="T299" i="20"/>
  <c r="T248" i="21"/>
  <c r="T326" i="21"/>
  <c r="BK131" i="22"/>
  <c r="BK343" i="22"/>
  <c r="J343" i="22" s="1"/>
  <c r="J107" i="22" s="1"/>
  <c r="R211" i="23"/>
  <c r="T274" i="24"/>
  <c r="BK250" i="24"/>
  <c r="J250" i="24" s="1"/>
  <c r="J104" i="24" s="1"/>
  <c r="T131" i="18"/>
  <c r="P285" i="18"/>
  <c r="P318" i="22"/>
  <c r="P336" i="22"/>
  <c r="BK211" i="23"/>
  <c r="J211" i="23"/>
  <c r="J103" i="23"/>
  <c r="R132" i="2"/>
  <c r="P195" i="2"/>
  <c r="T132" i="3"/>
  <c r="P182" i="3"/>
  <c r="R191" i="3"/>
  <c r="R135" i="4"/>
  <c r="P240" i="4"/>
  <c r="P298" i="4"/>
  <c r="BK134" i="5"/>
  <c r="J134" i="5"/>
  <c r="J101" i="5"/>
  <c r="T154" i="5"/>
  <c r="T132" i="6"/>
  <c r="T131" i="6" s="1"/>
  <c r="T130" i="6" s="1"/>
  <c r="BK247" i="6"/>
  <c r="J247" i="6" s="1"/>
  <c r="J105" i="6" s="1"/>
  <c r="P273" i="6"/>
  <c r="T280" i="6"/>
  <c r="T213" i="7"/>
  <c r="T265" i="7"/>
  <c r="P134" i="8"/>
  <c r="BK406" i="8"/>
  <c r="J406" i="8" s="1"/>
  <c r="J102" i="8" s="1"/>
  <c r="T406" i="8"/>
  <c r="P581" i="8"/>
  <c r="P133" i="8" s="1"/>
  <c r="P132" i="8" s="1"/>
  <c r="AU102" i="1" s="1"/>
  <c r="T653" i="8"/>
  <c r="T652" i="8"/>
  <c r="BK127" i="9"/>
  <c r="J127" i="9" s="1"/>
  <c r="J100" i="9" s="1"/>
  <c r="R132" i="10"/>
  <c r="P203" i="10"/>
  <c r="T226" i="10"/>
  <c r="R251" i="10"/>
  <c r="R132" i="11"/>
  <c r="R131" i="11" s="1"/>
  <c r="R130" i="11" s="1"/>
  <c r="T216" i="11"/>
  <c r="R262" i="11"/>
  <c r="T130" i="12"/>
  <c r="T212" i="12"/>
  <c r="R221" i="12"/>
  <c r="R270" i="12"/>
  <c r="P306" i="12"/>
  <c r="P305" i="12"/>
  <c r="BK221" i="18"/>
  <c r="J221" i="18" s="1"/>
  <c r="J103" i="18" s="1"/>
  <c r="T285" i="18"/>
  <c r="T338" i="19"/>
  <c r="P387" i="19"/>
  <c r="BK130" i="20"/>
  <c r="J130" i="20" s="1"/>
  <c r="J100" i="20" s="1"/>
  <c r="BK225" i="20"/>
  <c r="J225" i="20" s="1"/>
  <c r="J102" i="20" s="1"/>
  <c r="T225" i="20"/>
  <c r="BK299" i="20"/>
  <c r="J299" i="20" s="1"/>
  <c r="J104" i="20" s="1"/>
  <c r="P308" i="20"/>
  <c r="R248" i="21"/>
  <c r="BK316" i="21"/>
  <c r="J316" i="21" s="1"/>
  <c r="J105" i="21" s="1"/>
  <c r="R257" i="22"/>
  <c r="T336" i="22"/>
  <c r="P129" i="23"/>
  <c r="T211" i="23"/>
  <c r="R131" i="24"/>
  <c r="P274" i="24"/>
  <c r="T132" i="7"/>
  <c r="T204" i="7"/>
  <c r="P246" i="7"/>
  <c r="R272" i="7"/>
  <c r="R581" i="8"/>
  <c r="BK653" i="8"/>
  <c r="J653" i="8" s="1"/>
  <c r="J110" i="8" s="1"/>
  <c r="P127" i="9"/>
  <c r="P126" i="9"/>
  <c r="P125" i="9" s="1"/>
  <c r="AU103" i="1" s="1"/>
  <c r="BK203" i="10"/>
  <c r="J203" i="10" s="1"/>
  <c r="J103" i="10" s="1"/>
  <c r="T212" i="10"/>
  <c r="T244" i="10"/>
  <c r="P212" i="12"/>
  <c r="T221" i="12"/>
  <c r="T306" i="12"/>
  <c r="T305" i="12" s="1"/>
  <c r="R131" i="18"/>
  <c r="R130" i="18"/>
  <c r="R129" i="18" s="1"/>
  <c r="T221" i="18"/>
  <c r="BK297" i="18"/>
  <c r="J297" i="18" s="1"/>
  <c r="J107" i="18" s="1"/>
  <c r="P131" i="22"/>
  <c r="P130" i="22"/>
  <c r="P129" i="22" s="1"/>
  <c r="AU119" i="1" s="1"/>
  <c r="BK336" i="22"/>
  <c r="J336" i="22"/>
  <c r="J105" i="22" s="1"/>
  <c r="BK129" i="23"/>
  <c r="J129" i="23"/>
  <c r="J100" i="23"/>
  <c r="R229" i="23"/>
  <c r="BK338" i="19"/>
  <c r="J338" i="19" s="1"/>
  <c r="J104" i="19" s="1"/>
  <c r="R378" i="19"/>
  <c r="T131" i="21"/>
  <c r="T130" i="21"/>
  <c r="T129" i="21"/>
  <c r="P302" i="21"/>
  <c r="P316" i="21"/>
  <c r="P257" i="22"/>
  <c r="R343" i="22"/>
  <c r="R129" i="23"/>
  <c r="R128" i="23" s="1"/>
  <c r="R127" i="23" s="1"/>
  <c r="P211" i="23"/>
  <c r="T131" i="24"/>
  <c r="T130" i="24" s="1"/>
  <c r="T129" i="24" s="1"/>
  <c r="BK268" i="24"/>
  <c r="J268" i="24" s="1"/>
  <c r="J105" i="24" s="1"/>
  <c r="BK118" i="28"/>
  <c r="J118" i="28" s="1"/>
  <c r="J97" i="28" s="1"/>
  <c r="R195" i="2"/>
  <c r="P198" i="2"/>
  <c r="BK221" i="2"/>
  <c r="J221" i="2" s="1"/>
  <c r="J105" i="2" s="1"/>
  <c r="T244" i="2"/>
  <c r="P132" i="3"/>
  <c r="P131" i="3" s="1"/>
  <c r="P130" i="3" s="1"/>
  <c r="AU97" i="1" s="1"/>
  <c r="BK191" i="3"/>
  <c r="J191" i="3" s="1"/>
  <c r="J104" i="3" s="1"/>
  <c r="R203" i="3"/>
  <c r="T215" i="3"/>
  <c r="BK222" i="3"/>
  <c r="J222" i="3" s="1"/>
  <c r="J108" i="3" s="1"/>
  <c r="T135" i="4"/>
  <c r="R233" i="4"/>
  <c r="BK258" i="4"/>
  <c r="J258" i="4" s="1"/>
  <c r="J104" i="4" s="1"/>
  <c r="T258" i="4"/>
  <c r="T355" i="4"/>
  <c r="BK397" i="4"/>
  <c r="J397" i="4" s="1"/>
  <c r="J109" i="4" s="1"/>
  <c r="T414" i="4"/>
  <c r="T413" i="4"/>
  <c r="P154" i="5"/>
  <c r="P215" i="6"/>
  <c r="BK132" i="7"/>
  <c r="J132" i="7" s="1"/>
  <c r="J100" i="7" s="1"/>
  <c r="P204" i="7"/>
  <c r="T246" i="7"/>
  <c r="R265" i="7"/>
  <c r="R424" i="8"/>
  <c r="T630" i="8"/>
  <c r="BK174" i="9"/>
  <c r="J174" i="9" s="1"/>
  <c r="J101" i="9" s="1"/>
  <c r="P132" i="10"/>
  <c r="P131" i="10" s="1"/>
  <c r="P130" i="10" s="1"/>
  <c r="AU104" i="1" s="1"/>
  <c r="R203" i="10"/>
  <c r="R226" i="10"/>
  <c r="T251" i="10"/>
  <c r="T207" i="11"/>
  <c r="BK255" i="11"/>
  <c r="J255" i="11" s="1"/>
  <c r="J106" i="11" s="1"/>
  <c r="BK130" i="12"/>
  <c r="J130" i="12" s="1"/>
  <c r="J98" i="12" s="1"/>
  <c r="BK217" i="12"/>
  <c r="J217" i="12"/>
  <c r="J101" i="12" s="1"/>
  <c r="P244" i="12"/>
  <c r="T297" i="18"/>
  <c r="P229" i="23"/>
  <c r="P229" i="24"/>
  <c r="BK274" i="24"/>
  <c r="J274" i="24"/>
  <c r="J106" i="24" s="1"/>
  <c r="P118" i="28"/>
  <c r="P117" i="28" s="1"/>
  <c r="AU127" i="1" s="1"/>
  <c r="BK131" i="21"/>
  <c r="J131" i="21"/>
  <c r="J100" i="21" s="1"/>
  <c r="R302" i="21"/>
  <c r="R326" i="21"/>
  <c r="BK257" i="22"/>
  <c r="J257" i="22" s="1"/>
  <c r="J103" i="22" s="1"/>
  <c r="T343" i="22"/>
  <c r="BK229" i="23"/>
  <c r="J229" i="23" s="1"/>
  <c r="J104" i="23" s="1"/>
  <c r="R250" i="24"/>
  <c r="R118" i="28"/>
  <c r="R117" i="28" s="1"/>
  <c r="T132" i="11"/>
  <c r="T131" i="11"/>
  <c r="T130" i="11" s="1"/>
  <c r="P207" i="11"/>
  <c r="P237" i="11"/>
  <c r="BK262" i="11"/>
  <c r="J262" i="11" s="1"/>
  <c r="J108" i="11" s="1"/>
  <c r="P200" i="12"/>
  <c r="BK221" i="12"/>
  <c r="J221" i="12" s="1"/>
  <c r="J102" i="12" s="1"/>
  <c r="P270" i="12"/>
  <c r="R131" i="19"/>
  <c r="P338" i="19"/>
  <c r="R387" i="19"/>
  <c r="R267" i="20"/>
  <c r="R308" i="20"/>
  <c r="P248" i="21"/>
  <c r="R316" i="21"/>
  <c r="R229" i="24"/>
  <c r="R268" i="24"/>
  <c r="T118" i="28"/>
  <c r="T117" i="28"/>
  <c r="BK178" i="3"/>
  <c r="J178" i="3" s="1"/>
  <c r="J101" i="3" s="1"/>
  <c r="BK220" i="3"/>
  <c r="J220" i="3" s="1"/>
  <c r="J107" i="3" s="1"/>
  <c r="BK260" i="11"/>
  <c r="J260" i="11"/>
  <c r="J107" i="11"/>
  <c r="BK193" i="2"/>
  <c r="J193" i="2"/>
  <c r="J101" i="2"/>
  <c r="BK230" i="4"/>
  <c r="J230" i="4" s="1"/>
  <c r="J101" i="4" s="1"/>
  <c r="BK216" i="18"/>
  <c r="J216" i="18" s="1"/>
  <c r="J101" i="18" s="1"/>
  <c r="BK243" i="21"/>
  <c r="J243" i="21"/>
  <c r="J102" i="21"/>
  <c r="BK202" i="6"/>
  <c r="J202" i="6" s="1"/>
  <c r="J101" i="6" s="1"/>
  <c r="BK204" i="6"/>
  <c r="J204" i="6" s="1"/>
  <c r="J102" i="6" s="1"/>
  <c r="BK278" i="6"/>
  <c r="J278" i="6" s="1"/>
  <c r="J107" i="6" s="1"/>
  <c r="BK404" i="8"/>
  <c r="J404" i="8"/>
  <c r="J101" i="8" s="1"/>
  <c r="BK199" i="10"/>
  <c r="J199" i="10"/>
  <c r="J101" i="10"/>
  <c r="BK306" i="20"/>
  <c r="J306" i="20" s="1"/>
  <c r="J105" i="20" s="1"/>
  <c r="BK285" i="24"/>
  <c r="J285" i="24"/>
  <c r="J107" i="24" s="1"/>
  <c r="BK341" i="22"/>
  <c r="J341" i="22" s="1"/>
  <c r="J106" i="22" s="1"/>
  <c r="BK126" i="5"/>
  <c r="J126" i="5" s="1"/>
  <c r="J100" i="5" s="1"/>
  <c r="BK201" i="7"/>
  <c r="J201" i="7" s="1"/>
  <c r="J102" i="7" s="1"/>
  <c r="BK218" i="18"/>
  <c r="J218" i="18"/>
  <c r="J102" i="18"/>
  <c r="BK124" i="25"/>
  <c r="J124" i="25" s="1"/>
  <c r="J100" i="25" s="1"/>
  <c r="BK395" i="4"/>
  <c r="J395" i="4" s="1"/>
  <c r="J108" i="4" s="1"/>
  <c r="BK201" i="10"/>
  <c r="J201" i="10" s="1"/>
  <c r="J102" i="10" s="1"/>
  <c r="BK249" i="10"/>
  <c r="J249" i="10"/>
  <c r="J107" i="10"/>
  <c r="BK203" i="11"/>
  <c r="J203" i="11" s="1"/>
  <c r="J101" i="11" s="1"/>
  <c r="BK224" i="24"/>
  <c r="J224" i="24" s="1"/>
  <c r="J102" i="24" s="1"/>
  <c r="BK295" i="18"/>
  <c r="J295" i="18"/>
  <c r="J106" i="18" s="1"/>
  <c r="BK250" i="22"/>
  <c r="J250" i="22"/>
  <c r="J101" i="22"/>
  <c r="BK180" i="3"/>
  <c r="J180" i="3" s="1"/>
  <c r="J102" i="3" s="1"/>
  <c r="BK205" i="11"/>
  <c r="J205" i="11" s="1"/>
  <c r="J102" i="11" s="1"/>
  <c r="BK324" i="21"/>
  <c r="J324" i="21" s="1"/>
  <c r="J106" i="21" s="1"/>
  <c r="BK634" i="8"/>
  <c r="J634" i="8"/>
  <c r="J107" i="8" s="1"/>
  <c r="BK242" i="9"/>
  <c r="J242" i="9" s="1"/>
  <c r="J102" i="9" s="1"/>
  <c r="BK252" i="22"/>
  <c r="J252" i="22" s="1"/>
  <c r="J102" i="22" s="1"/>
  <c r="BK385" i="19"/>
  <c r="J385" i="19" s="1"/>
  <c r="J106" i="19" s="1"/>
  <c r="BK249" i="2"/>
  <c r="J249" i="2" s="1"/>
  <c r="J107" i="2" s="1"/>
  <c r="E85" i="4"/>
  <c r="BK199" i="7"/>
  <c r="J199" i="7"/>
  <c r="J101" i="7" s="1"/>
  <c r="BK270" i="7"/>
  <c r="J270" i="7"/>
  <c r="J107" i="7"/>
  <c r="BK203" i="23"/>
  <c r="J203" i="23" s="1"/>
  <c r="J101" i="23" s="1"/>
  <c r="BK241" i="21"/>
  <c r="J241" i="21"/>
  <c r="J101" i="21" s="1"/>
  <c r="BK206" i="23"/>
  <c r="J206" i="23"/>
  <c r="J102" i="23"/>
  <c r="BK240" i="23"/>
  <c r="J240" i="23"/>
  <c r="J105" i="23" s="1"/>
  <c r="BK221" i="24"/>
  <c r="J221" i="24" s="1"/>
  <c r="J101" i="24" s="1"/>
  <c r="BK303" i="12"/>
  <c r="J303" i="12" s="1"/>
  <c r="J106" i="12" s="1"/>
  <c r="BK280" i="19"/>
  <c r="J280" i="19" s="1"/>
  <c r="J101" i="19" s="1"/>
  <c r="BK282" i="19"/>
  <c r="J282" i="19" s="1"/>
  <c r="J102" i="19" s="1"/>
  <c r="BK220" i="20"/>
  <c r="J220" i="20"/>
  <c r="J101" i="20" s="1"/>
  <c r="E85" i="28"/>
  <c r="F91" i="28"/>
  <c r="BE119" i="28"/>
  <c r="BE122" i="28"/>
  <c r="BE129" i="28"/>
  <c r="BE132" i="28"/>
  <c r="J113" i="28"/>
  <c r="BE131" i="28"/>
  <c r="BE141" i="28"/>
  <c r="F92" i="28"/>
  <c r="J111" i="28"/>
  <c r="BE127" i="28"/>
  <c r="BE133" i="28"/>
  <c r="BE138" i="28"/>
  <c r="J92" i="28"/>
  <c r="BE120" i="28"/>
  <c r="BE121" i="28"/>
  <c r="BE123" i="28"/>
  <c r="BE128" i="28"/>
  <c r="BE134" i="28"/>
  <c r="BE135" i="28"/>
  <c r="BE139" i="28"/>
  <c r="BE140" i="28"/>
  <c r="BE130" i="28"/>
  <c r="BE137" i="28"/>
  <c r="BE125" i="28"/>
  <c r="BE124" i="28"/>
  <c r="BE126" i="28"/>
  <c r="BE136" i="28"/>
  <c r="BE142" i="28"/>
  <c r="BE143" i="28"/>
  <c r="J89" i="27"/>
  <c r="J91" i="27"/>
  <c r="F114" i="27"/>
  <c r="J115" i="27"/>
  <c r="E108" i="27"/>
  <c r="F92" i="27"/>
  <c r="J116" i="26"/>
  <c r="J93" i="26"/>
  <c r="F119" i="26"/>
  <c r="E85" i="26"/>
  <c r="F93" i="26"/>
  <c r="J94" i="26"/>
  <c r="J93" i="25"/>
  <c r="J94" i="25"/>
  <c r="F118" i="25"/>
  <c r="E85" i="25"/>
  <c r="BE125" i="25"/>
  <c r="F35" i="25" s="1"/>
  <c r="AZ124" i="1" s="1"/>
  <c r="J91" i="25"/>
  <c r="F94" i="25"/>
  <c r="J94" i="24"/>
  <c r="BE205" i="24"/>
  <c r="BE260" i="24"/>
  <c r="BE272" i="24"/>
  <c r="BE279" i="24"/>
  <c r="BE137" i="24"/>
  <c r="BE230" i="24"/>
  <c r="BE258" i="24"/>
  <c r="BE276" i="24"/>
  <c r="BE256" i="24"/>
  <c r="BE269" i="24"/>
  <c r="J125" i="24"/>
  <c r="BE132" i="24"/>
  <c r="BE147" i="24"/>
  <c r="BE160" i="24"/>
  <c r="BE180" i="24"/>
  <c r="BE191" i="24"/>
  <c r="BE193" i="24"/>
  <c r="BE196" i="24"/>
  <c r="BE202" i="24"/>
  <c r="BE212" i="24"/>
  <c r="BE214" i="24"/>
  <c r="BE218" i="24"/>
  <c r="BE219" i="24"/>
  <c r="E85" i="24"/>
  <c r="BE232" i="24"/>
  <c r="BE252" i="24"/>
  <c r="BE253" i="24"/>
  <c r="BE254" i="24"/>
  <c r="BE271" i="24"/>
  <c r="BE278" i="24"/>
  <c r="F93" i="24"/>
  <c r="BE136" i="24"/>
  <c r="BE177" i="24"/>
  <c r="BE183" i="24"/>
  <c r="BE190" i="24"/>
  <c r="BE194" i="24"/>
  <c r="BE208" i="24"/>
  <c r="BE140" i="24"/>
  <c r="BE251" i="24"/>
  <c r="BE255" i="24"/>
  <c r="BE283" i="24"/>
  <c r="BE168" i="24"/>
  <c r="BE236" i="24"/>
  <c r="BE275" i="24"/>
  <c r="BE210" i="24"/>
  <c r="BE225" i="24"/>
  <c r="BE244" i="24"/>
  <c r="BE162" i="24"/>
  <c r="BE259" i="24"/>
  <c r="BE273" i="24"/>
  <c r="BE143" i="24"/>
  <c r="BE165" i="24"/>
  <c r="BE234" i="24"/>
  <c r="BE239" i="24"/>
  <c r="BE286" i="24"/>
  <c r="J91" i="24"/>
  <c r="BE174" i="24"/>
  <c r="BE198" i="24"/>
  <c r="BE171" i="24"/>
  <c r="BE238" i="24"/>
  <c r="BE281" i="24"/>
  <c r="BE153" i="24"/>
  <c r="BE185" i="24"/>
  <c r="BE187" i="24"/>
  <c r="BE188" i="24"/>
  <c r="BE203" i="24"/>
  <c r="BE222" i="24"/>
  <c r="BE246" i="24"/>
  <c r="F94" i="24"/>
  <c r="BE144" i="24"/>
  <c r="BE157" i="24"/>
  <c r="BE242" i="24"/>
  <c r="BE149" i="24"/>
  <c r="BE151" i="24"/>
  <c r="BE200" i="24"/>
  <c r="BE248" i="24"/>
  <c r="BE257" i="24"/>
  <c r="BE261" i="24"/>
  <c r="BE262" i="24"/>
  <c r="BE263" i="24"/>
  <c r="BE265" i="24"/>
  <c r="BE153" i="23"/>
  <c r="BE171" i="23"/>
  <c r="BE213" i="23"/>
  <c r="J121" i="23"/>
  <c r="BE196" i="23"/>
  <c r="BE200" i="23"/>
  <c r="BE162" i="23"/>
  <c r="BE168" i="23"/>
  <c r="J131" i="22"/>
  <c r="J100" i="22"/>
  <c r="F123" i="23"/>
  <c r="BE139" i="23"/>
  <c r="BE141" i="23"/>
  <c r="BE150" i="23"/>
  <c r="BE189" i="23"/>
  <c r="BE176" i="23"/>
  <c r="F124" i="23"/>
  <c r="BE130" i="23"/>
  <c r="BE137" i="23"/>
  <c r="BE192" i="23"/>
  <c r="BE222" i="23"/>
  <c r="BE178" i="23"/>
  <c r="BE223" i="23"/>
  <c r="J124" i="23"/>
  <c r="BE134" i="23"/>
  <c r="BE182" i="23"/>
  <c r="BE238" i="23"/>
  <c r="J93" i="23"/>
  <c r="BE148" i="23"/>
  <c r="BE159" i="23"/>
  <c r="BE173" i="23"/>
  <c r="BE175" i="23"/>
  <c r="BE179" i="23"/>
  <c r="BE184" i="23"/>
  <c r="BE194" i="23"/>
  <c r="BE224" i="23"/>
  <c r="BE165" i="23"/>
  <c r="BE207" i="23"/>
  <c r="BE234" i="23"/>
  <c r="BE218" i="23"/>
  <c r="BE228" i="23"/>
  <c r="BE233" i="23"/>
  <c r="BE219" i="23"/>
  <c r="BE226" i="23"/>
  <c r="BE230" i="23"/>
  <c r="BE231" i="23"/>
  <c r="BE156" i="23"/>
  <c r="E115" i="23"/>
  <c r="BE204" i="23"/>
  <c r="BE212" i="23"/>
  <c r="BE214" i="23"/>
  <c r="BE216" i="23"/>
  <c r="BE217" i="23"/>
  <c r="BE220" i="23"/>
  <c r="BE236" i="23"/>
  <c r="BE241" i="23"/>
  <c r="BE145" i="23"/>
  <c r="BE181" i="23"/>
  <c r="BE186" i="23"/>
  <c r="BE187" i="23"/>
  <c r="BE201" i="23"/>
  <c r="BE215" i="23"/>
  <c r="BE221" i="23"/>
  <c r="BE195" i="22"/>
  <c r="BE197" i="22"/>
  <c r="BE243" i="22"/>
  <c r="BE303" i="22"/>
  <c r="BE307" i="22"/>
  <c r="BE310" i="22"/>
  <c r="BE319" i="22"/>
  <c r="BE143" i="22"/>
  <c r="BE239" i="22"/>
  <c r="BE280" i="22"/>
  <c r="BE289" i="22"/>
  <c r="BE312" i="22"/>
  <c r="BE225" i="22"/>
  <c r="BE299" i="22"/>
  <c r="BE146" i="22"/>
  <c r="BE189" i="22"/>
  <c r="BE258" i="22"/>
  <c r="BE203" i="22"/>
  <c r="BE210" i="22"/>
  <c r="E85" i="22"/>
  <c r="J91" i="22"/>
  <c r="F93" i="22"/>
  <c r="J93" i="22"/>
  <c r="F94" i="22"/>
  <c r="J94" i="22"/>
  <c r="BE132" i="22"/>
  <c r="BE163" i="22"/>
  <c r="BE175" i="22"/>
  <c r="BE180" i="22"/>
  <c r="BE186" i="22"/>
  <c r="BE276" i="22"/>
  <c r="BE283" i="22"/>
  <c r="BE322" i="22"/>
  <c r="BE324" i="22"/>
  <c r="BE330" i="22"/>
  <c r="BE345" i="22"/>
  <c r="BE325" i="22"/>
  <c r="BE134" i="22"/>
  <c r="BE216" i="22"/>
  <c r="BE226" i="22"/>
  <c r="BE265" i="22"/>
  <c r="BE272" i="22"/>
  <c r="BE321" i="22"/>
  <c r="BE314" i="22"/>
  <c r="BE335" i="22"/>
  <c r="BE352" i="22"/>
  <c r="BE169" i="22"/>
  <c r="BE208" i="22"/>
  <c r="BE228" i="22"/>
  <c r="BE248" i="22"/>
  <c r="BE262" i="22"/>
  <c r="BE293" i="22"/>
  <c r="BE326" i="22"/>
  <c r="BE331" i="22"/>
  <c r="BE334" i="22"/>
  <c r="BE155" i="22"/>
  <c r="BE183" i="22"/>
  <c r="BE205" i="22"/>
  <c r="BE173" i="22"/>
  <c r="BE206" i="22"/>
  <c r="BE223" i="22"/>
  <c r="BE268" i="22"/>
  <c r="BE328" i="22"/>
  <c r="BE177" i="22"/>
  <c r="BE229" i="22"/>
  <c r="BE332" i="22"/>
  <c r="BE192" i="22"/>
  <c r="BE200" i="22"/>
  <c r="BE221" i="22"/>
  <c r="BE232" i="22"/>
  <c r="BE245" i="22"/>
  <c r="BE253" i="22"/>
  <c r="BE320" i="22"/>
  <c r="BE323" i="22"/>
  <c r="BE327" i="22"/>
  <c r="BE338" i="22"/>
  <c r="BE342" i="22"/>
  <c r="BE219" i="22"/>
  <c r="BE347" i="22"/>
  <c r="BE140" i="22"/>
  <c r="BE171" i="22"/>
  <c r="BE211" i="22"/>
  <c r="BE212" i="22"/>
  <c r="BE329" i="22"/>
  <c r="BE350" i="22"/>
  <c r="BE348" i="22"/>
  <c r="BE152" i="22"/>
  <c r="BE247" i="22"/>
  <c r="BE251" i="22"/>
  <c r="BE337" i="22"/>
  <c r="BE339" i="22"/>
  <c r="BE344" i="22"/>
  <c r="J91" i="21"/>
  <c r="F94" i="21"/>
  <c r="BE150" i="21"/>
  <c r="BE309" i="21"/>
  <c r="BE325" i="21"/>
  <c r="BE166" i="21"/>
  <c r="BE188" i="21"/>
  <c r="BE244" i="21"/>
  <c r="BE322" i="21"/>
  <c r="J125" i="21"/>
  <c r="BE185" i="21"/>
  <c r="BE202" i="21"/>
  <c r="BE221" i="21"/>
  <c r="BE228" i="21"/>
  <c r="BE234" i="21"/>
  <c r="BE312" i="21"/>
  <c r="E85" i="21"/>
  <c r="J126" i="21"/>
  <c r="BE176" i="21"/>
  <c r="BE217" i="21"/>
  <c r="BE242" i="21"/>
  <c r="BE266" i="21"/>
  <c r="BE270" i="21"/>
  <c r="BE164" i="21"/>
  <c r="BE215" i="21"/>
  <c r="BE305" i="21"/>
  <c r="BE306" i="21"/>
  <c r="BE315" i="21"/>
  <c r="BE277" i="21"/>
  <c r="BE314" i="21"/>
  <c r="BE333" i="21"/>
  <c r="BE197" i="21"/>
  <c r="BE209" i="21"/>
  <c r="BE214" i="21"/>
  <c r="F93" i="21"/>
  <c r="BE147" i="21"/>
  <c r="BE201" i="21"/>
  <c r="BE207" i="21"/>
  <c r="BE138" i="21"/>
  <c r="BE156" i="21"/>
  <c r="BE211" i="21"/>
  <c r="BE291" i="21"/>
  <c r="BE170" i="21"/>
  <c r="BE173" i="21"/>
  <c r="BE179" i="21"/>
  <c r="BE182" i="21"/>
  <c r="BE331" i="21"/>
  <c r="BE141" i="21"/>
  <c r="BE249" i="21"/>
  <c r="BE335" i="21"/>
  <c r="BE203" i="21"/>
  <c r="BE239" i="21"/>
  <c r="BE273" i="21"/>
  <c r="BE304" i="21"/>
  <c r="BE307" i="21"/>
  <c r="BE317" i="21"/>
  <c r="BE329" i="21"/>
  <c r="BE336" i="21"/>
  <c r="BE232" i="21"/>
  <c r="BE298" i="21"/>
  <c r="BE132" i="21"/>
  <c r="BE190" i="21"/>
  <c r="BE218" i="21"/>
  <c r="BE255" i="21"/>
  <c r="BE262" i="21"/>
  <c r="BE338" i="21"/>
  <c r="BE258" i="21"/>
  <c r="BE287" i="21"/>
  <c r="BE295" i="21"/>
  <c r="BE303" i="21"/>
  <c r="BE310" i="21"/>
  <c r="BE311" i="21"/>
  <c r="BE321" i="21"/>
  <c r="BE327" i="21"/>
  <c r="BE162" i="21"/>
  <c r="BE281" i="21"/>
  <c r="BE193" i="21"/>
  <c r="BE196" i="21"/>
  <c r="BE199" i="21"/>
  <c r="BE205" i="21"/>
  <c r="BE213" i="21"/>
  <c r="BE238" i="21"/>
  <c r="BE308" i="21"/>
  <c r="BE340" i="21"/>
  <c r="BE311" i="20"/>
  <c r="BE188" i="20"/>
  <c r="BE263" i="20"/>
  <c r="BE282" i="20"/>
  <c r="BE284" i="20"/>
  <c r="BE307" i="20"/>
  <c r="E116" i="20"/>
  <c r="F125" i="20"/>
  <c r="BE159" i="20"/>
  <c r="BE163" i="20"/>
  <c r="BE192" i="20"/>
  <c r="BE199" i="20"/>
  <c r="BE285" i="20"/>
  <c r="BE288" i="20"/>
  <c r="BE318" i="20"/>
  <c r="BE136" i="20"/>
  <c r="BE169" i="20"/>
  <c r="BE171" i="20"/>
  <c r="BE177" i="20"/>
  <c r="BE193" i="20"/>
  <c r="BE195" i="20"/>
  <c r="BE197" i="20"/>
  <c r="BE271" i="20"/>
  <c r="BE274" i="20"/>
  <c r="BE302" i="20"/>
  <c r="F93" i="20"/>
  <c r="BE203" i="20"/>
  <c r="BE244" i="20"/>
  <c r="BE275" i="20"/>
  <c r="BE280" i="20"/>
  <c r="BE283" i="20"/>
  <c r="BE269" i="20"/>
  <c r="BE286" i="20"/>
  <c r="BE289" i="20"/>
  <c r="BE139" i="20"/>
  <c r="BE152" i="20"/>
  <c r="BE157" i="20"/>
  <c r="BE279" i="20"/>
  <c r="J122" i="20"/>
  <c r="BE144" i="20"/>
  <c r="BE183" i="20"/>
  <c r="BE239" i="20"/>
  <c r="BE248" i="20"/>
  <c r="BE293" i="20"/>
  <c r="BE295" i="20"/>
  <c r="BE313" i="20"/>
  <c r="BE322" i="20"/>
  <c r="BE287" i="20"/>
  <c r="BE292" i="20"/>
  <c r="BE300" i="20"/>
  <c r="BE320" i="20"/>
  <c r="J94" i="20"/>
  <c r="BE277" i="20"/>
  <c r="BE278" i="20"/>
  <c r="BE290" i="20"/>
  <c r="BE205" i="20"/>
  <c r="BE317" i="20"/>
  <c r="J93" i="20"/>
  <c r="BE208" i="20"/>
  <c r="BE258" i="20"/>
  <c r="BE270" i="20"/>
  <c r="BE294" i="20"/>
  <c r="BE296" i="20"/>
  <c r="BE301" i="20"/>
  <c r="BE131" i="20"/>
  <c r="BE187" i="20"/>
  <c r="BE161" i="20"/>
  <c r="BE221" i="20"/>
  <c r="BE315" i="20"/>
  <c r="BE201" i="20"/>
  <c r="BE226" i="20"/>
  <c r="BE231" i="20"/>
  <c r="BE234" i="20"/>
  <c r="BE253" i="20"/>
  <c r="BE268" i="20"/>
  <c r="BE276" i="20"/>
  <c r="BE214" i="20"/>
  <c r="BE218" i="20"/>
  <c r="BE291" i="20"/>
  <c r="BE272" i="20"/>
  <c r="BE273" i="20"/>
  <c r="BE281" i="20"/>
  <c r="BE298" i="20"/>
  <c r="BE309" i="20"/>
  <c r="BE169" i="19"/>
  <c r="BE239" i="19"/>
  <c r="BE249" i="19"/>
  <c r="BE253" i="19"/>
  <c r="BE260" i="19"/>
  <c r="BE346" i="19"/>
  <c r="BE383" i="19"/>
  <c r="BE379" i="19"/>
  <c r="BE392" i="19"/>
  <c r="BE399" i="19"/>
  <c r="BE231" i="19"/>
  <c r="BE275" i="19"/>
  <c r="BE306" i="19"/>
  <c r="BE375" i="19"/>
  <c r="BE394" i="19"/>
  <c r="F93" i="19"/>
  <c r="BE143" i="19"/>
  <c r="BE171" i="19"/>
  <c r="BE244" i="19"/>
  <c r="BE302" i="19"/>
  <c r="BE304" i="19"/>
  <c r="BE366" i="19"/>
  <c r="BE369" i="19"/>
  <c r="BE397" i="19"/>
  <c r="BE203" i="19"/>
  <c r="BE215" i="19"/>
  <c r="BE229" i="19"/>
  <c r="BE233" i="19"/>
  <c r="BE278" i="19"/>
  <c r="BE356" i="19"/>
  <c r="BE359" i="19"/>
  <c r="BE363" i="19"/>
  <c r="BE386" i="19"/>
  <c r="BE396" i="19"/>
  <c r="BE283" i="19"/>
  <c r="BE341" i="19"/>
  <c r="BE362" i="19"/>
  <c r="BE327" i="19"/>
  <c r="BE342" i="19"/>
  <c r="BE344" i="19"/>
  <c r="BE354" i="19"/>
  <c r="BE357" i="19"/>
  <c r="BE319" i="19"/>
  <c r="BE334" i="19"/>
  <c r="BE343" i="19"/>
  <c r="BE350" i="19"/>
  <c r="BE252" i="19"/>
  <c r="BE255" i="19"/>
  <c r="E85" i="19"/>
  <c r="J93" i="19"/>
  <c r="BE155" i="19"/>
  <c r="BE384" i="19"/>
  <c r="BE390" i="19"/>
  <c r="J94" i="19"/>
  <c r="BE146" i="19"/>
  <c r="BE247" i="19"/>
  <c r="BE299" i="19"/>
  <c r="BE345" i="19"/>
  <c r="BE401" i="19"/>
  <c r="J123" i="19"/>
  <c r="BE163" i="19"/>
  <c r="BE223" i="19"/>
  <c r="BE360" i="19"/>
  <c r="BE365" i="19"/>
  <c r="BE173" i="19"/>
  <c r="BE175" i="19"/>
  <c r="BE177" i="19"/>
  <c r="BE183" i="19"/>
  <c r="BE351" i="19"/>
  <c r="BE353" i="19"/>
  <c r="BE355" i="19"/>
  <c r="BE367" i="19"/>
  <c r="BE370" i="19"/>
  <c r="BE273" i="19"/>
  <c r="BE281" i="19"/>
  <c r="F94" i="19"/>
  <c r="BE132" i="19"/>
  <c r="BE191" i="19"/>
  <c r="BE290" i="19"/>
  <c r="BE308" i="19"/>
  <c r="BE364" i="19"/>
  <c r="BE373" i="19"/>
  <c r="BE376" i="19"/>
  <c r="BE138" i="19"/>
  <c r="BE197" i="19"/>
  <c r="BE209" i="19"/>
  <c r="BE267" i="19"/>
  <c r="BE294" i="19"/>
  <c r="BE311" i="19"/>
  <c r="BE339" i="19"/>
  <c r="BE358" i="19"/>
  <c r="BE361" i="19"/>
  <c r="BE368" i="19"/>
  <c r="BE372" i="19"/>
  <c r="BE217" i="19"/>
  <c r="BE235" i="19"/>
  <c r="BE237" i="19"/>
  <c r="BE240" i="19"/>
  <c r="BE315" i="19"/>
  <c r="BE152" i="19"/>
  <c r="BE185" i="19"/>
  <c r="BE251" i="19"/>
  <c r="BE257" i="19"/>
  <c r="BE277" i="19"/>
  <c r="BE325" i="19"/>
  <c r="BE331" i="19"/>
  <c r="BE340" i="19"/>
  <c r="BE347" i="19"/>
  <c r="BE348" i="19"/>
  <c r="BE349" i="19"/>
  <c r="BE352" i="19"/>
  <c r="BE371" i="19"/>
  <c r="BE388" i="19"/>
  <c r="BE179" i="18"/>
  <c r="BE200" i="18"/>
  <c r="BE283" i="18"/>
  <c r="J94" i="18"/>
  <c r="BE146" i="18"/>
  <c r="BE256" i="18"/>
  <c r="J123" i="18"/>
  <c r="BE254" i="18"/>
  <c r="BE294" i="18"/>
  <c r="E85" i="18"/>
  <c r="BE165" i="18"/>
  <c r="BE261" i="18"/>
  <c r="F126" i="18"/>
  <c r="BE181" i="18"/>
  <c r="BE262" i="18"/>
  <c r="BE274" i="18"/>
  <c r="BE159" i="18"/>
  <c r="BE163" i="18"/>
  <c r="BE226" i="18"/>
  <c r="BE229" i="18"/>
  <c r="BE255" i="18"/>
  <c r="BE263" i="18"/>
  <c r="F93" i="18"/>
  <c r="BE134" i="18"/>
  <c r="BE171" i="18"/>
  <c r="BE243" i="18"/>
  <c r="BE248" i="18"/>
  <c r="BE268" i="18"/>
  <c r="BE137" i="18"/>
  <c r="BE140" i="18"/>
  <c r="BE232" i="18"/>
  <c r="BE264" i="18"/>
  <c r="BE275" i="18"/>
  <c r="BE278" i="18"/>
  <c r="BE279" i="18"/>
  <c r="J125" i="18"/>
  <c r="BE173" i="18"/>
  <c r="BE187" i="18"/>
  <c r="BE309" i="18"/>
  <c r="BE183" i="18"/>
  <c r="BE209" i="18"/>
  <c r="BE265" i="18"/>
  <c r="BE304" i="18"/>
  <c r="BE306" i="18"/>
  <c r="BE307" i="18"/>
  <c r="BE311" i="18"/>
  <c r="BE176" i="18"/>
  <c r="BE190" i="18"/>
  <c r="BE237" i="18"/>
  <c r="BE272" i="18"/>
  <c r="BE132" i="18"/>
  <c r="BE184" i="18"/>
  <c r="BE192" i="18"/>
  <c r="BE194" i="18"/>
  <c r="BE195" i="18"/>
  <c r="BE214" i="18"/>
  <c r="BE257" i="18"/>
  <c r="BE259" i="18"/>
  <c r="BE280" i="18"/>
  <c r="BE284" i="18"/>
  <c r="BE298" i="18"/>
  <c r="BE155" i="18"/>
  <c r="BE157" i="18"/>
  <c r="BE211" i="18"/>
  <c r="BE219" i="18"/>
  <c r="BE240" i="18"/>
  <c r="BE250" i="18"/>
  <c r="BE276" i="18"/>
  <c r="BE281" i="18"/>
  <c r="BE225" i="18"/>
  <c r="BE161" i="18"/>
  <c r="BE196" i="18"/>
  <c r="BE203" i="18"/>
  <c r="BE207" i="18"/>
  <c r="BE271" i="18"/>
  <c r="BE152" i="18"/>
  <c r="BE198" i="18"/>
  <c r="BE213" i="18"/>
  <c r="BE222" i="18"/>
  <c r="BE235" i="18"/>
  <c r="BE253" i="18"/>
  <c r="BE258" i="18"/>
  <c r="BE267" i="18"/>
  <c r="BE269" i="18"/>
  <c r="BE270" i="18"/>
  <c r="BE273" i="18"/>
  <c r="BE286" i="18"/>
  <c r="BE296" i="18"/>
  <c r="BE246" i="18"/>
  <c r="BE266" i="18"/>
  <c r="BE291" i="18"/>
  <c r="BE293" i="18"/>
  <c r="BE302" i="18"/>
  <c r="BE143" i="18"/>
  <c r="BE168" i="18"/>
  <c r="BE217" i="18"/>
  <c r="BE277" i="18"/>
  <c r="BE287" i="18"/>
  <c r="BE289" i="18"/>
  <c r="BE260" i="18"/>
  <c r="BE300" i="18"/>
  <c r="J93" i="17"/>
  <c r="J94" i="17"/>
  <c r="J91" i="17"/>
  <c r="E110" i="17"/>
  <c r="F118" i="17"/>
  <c r="F94" i="17"/>
  <c r="J116" i="16"/>
  <c r="J94" i="16"/>
  <c r="F118" i="16"/>
  <c r="J93" i="16"/>
  <c r="E110" i="16"/>
  <c r="F119" i="16"/>
  <c r="E85" i="15"/>
  <c r="F93" i="15"/>
  <c r="J94" i="15"/>
  <c r="F94" i="15"/>
  <c r="J91" i="15"/>
  <c r="J118" i="15"/>
  <c r="F94" i="14"/>
  <c r="J116" i="14"/>
  <c r="F93" i="14"/>
  <c r="J119" i="14"/>
  <c r="E110" i="14"/>
  <c r="J93" i="14"/>
  <c r="AW109" i="1"/>
  <c r="BA109" i="1"/>
  <c r="J93" i="13"/>
  <c r="F118" i="13"/>
  <c r="J94" i="13"/>
  <c r="F119" i="13"/>
  <c r="J91" i="13"/>
  <c r="E85" i="13"/>
  <c r="F92" i="12"/>
  <c r="J124" i="12"/>
  <c r="J125" i="12"/>
  <c r="BE131" i="12"/>
  <c r="BE236" i="12"/>
  <c r="BE245" i="12"/>
  <c r="BE246" i="12"/>
  <c r="BE261" i="12"/>
  <c r="BE272" i="12"/>
  <c r="BE285" i="12"/>
  <c r="BE250" i="12"/>
  <c r="BE252" i="12"/>
  <c r="BE299" i="12"/>
  <c r="BE262" i="12"/>
  <c r="BE279" i="12"/>
  <c r="BE281" i="12"/>
  <c r="BE294" i="12"/>
  <c r="BE277" i="12"/>
  <c r="BE297" i="12"/>
  <c r="BE256" i="12"/>
  <c r="BE296" i="12"/>
  <c r="BE301" i="12"/>
  <c r="J89" i="12"/>
  <c r="BE134" i="12"/>
  <c r="BE161" i="12"/>
  <c r="BE168" i="12"/>
  <c r="BE171" i="12"/>
  <c r="BE173" i="12"/>
  <c r="BE195" i="12"/>
  <c r="BE197" i="12"/>
  <c r="BE205" i="12"/>
  <c r="BE242" i="12"/>
  <c r="BE247" i="12"/>
  <c r="BE251" i="12"/>
  <c r="BE258" i="12"/>
  <c r="BE260" i="12"/>
  <c r="J132" i="11"/>
  <c r="J100" i="11" s="1"/>
  <c r="BE191" i="12"/>
  <c r="BE239" i="12"/>
  <c r="BE280" i="12"/>
  <c r="BE286" i="12"/>
  <c r="BE311" i="12"/>
  <c r="BE176" i="12"/>
  <c r="BE193" i="12"/>
  <c r="BE153" i="12"/>
  <c r="BE155" i="12"/>
  <c r="BE158" i="12"/>
  <c r="BE174" i="12"/>
  <c r="BE178" i="12"/>
  <c r="BE234" i="12"/>
  <c r="BE264" i="12"/>
  <c r="BE267" i="12"/>
  <c r="E85" i="12"/>
  <c r="BE163" i="12"/>
  <c r="BE203" i="12"/>
  <c r="BE209" i="12"/>
  <c r="BE210" i="12"/>
  <c r="BE228" i="12"/>
  <c r="BE253" i="12"/>
  <c r="BE255" i="12"/>
  <c r="BE283" i="12"/>
  <c r="BE167" i="12"/>
  <c r="BE207" i="12"/>
  <c r="BE219" i="12"/>
  <c r="BE235" i="12"/>
  <c r="BE254" i="12"/>
  <c r="BE257" i="12"/>
  <c r="BE274" i="12"/>
  <c r="BE316" i="12"/>
  <c r="BE183" i="12"/>
  <c r="BE189" i="12"/>
  <c r="BE201" i="12"/>
  <c r="BE263" i="12"/>
  <c r="BE275" i="12"/>
  <c r="BE304" i="12"/>
  <c r="BE307" i="12"/>
  <c r="BE309" i="12"/>
  <c r="BE215" i="12"/>
  <c r="BE225" i="12"/>
  <c r="F91" i="12"/>
  <c r="BE165" i="12"/>
  <c r="BE218" i="12"/>
  <c r="BE198" i="12"/>
  <c r="BE216" i="12"/>
  <c r="BE231" i="12"/>
  <c r="BE269" i="12"/>
  <c r="BE271" i="12"/>
  <c r="BE288" i="12"/>
  <c r="BE314" i="12"/>
  <c r="BE151" i="12"/>
  <c r="BE170" i="12"/>
  <c r="BE222" i="12"/>
  <c r="BE137" i="12"/>
  <c r="BE140" i="12"/>
  <c r="BE148" i="12"/>
  <c r="BE156" i="12"/>
  <c r="BE265" i="12"/>
  <c r="BE266" i="12"/>
  <c r="BE268" i="12"/>
  <c r="BE290" i="12"/>
  <c r="BE312" i="12"/>
  <c r="BE318" i="12"/>
  <c r="BE180" i="12"/>
  <c r="BE181" i="12"/>
  <c r="BE213" i="12"/>
  <c r="BE248" i="12"/>
  <c r="BE292" i="12"/>
  <c r="BE219" i="11"/>
  <c r="J132" i="10"/>
  <c r="J100" i="10" s="1"/>
  <c r="E85" i="11"/>
  <c r="J124" i="11"/>
  <c r="BE167" i="11"/>
  <c r="BE188" i="11"/>
  <c r="BE217" i="11"/>
  <c r="BE225" i="11"/>
  <c r="BE227" i="11"/>
  <c r="BE241" i="11"/>
  <c r="BE165" i="11"/>
  <c r="BE183" i="11"/>
  <c r="BE233" i="11"/>
  <c r="BE235" i="11"/>
  <c r="BE238" i="11"/>
  <c r="BE135" i="11"/>
  <c r="BE206" i="11"/>
  <c r="F93" i="11"/>
  <c r="J94" i="11"/>
  <c r="BE212" i="11"/>
  <c r="BE223" i="11"/>
  <c r="BE248" i="11"/>
  <c r="F127" i="11"/>
  <c r="BE192" i="11"/>
  <c r="BE200" i="11"/>
  <c r="BE162" i="11"/>
  <c r="BE156" i="11"/>
  <c r="BE170" i="11"/>
  <c r="BE182" i="11"/>
  <c r="BE185" i="11"/>
  <c r="BE196" i="11"/>
  <c r="BE208" i="11"/>
  <c r="BE249" i="11"/>
  <c r="BE264" i="11"/>
  <c r="BE137" i="11"/>
  <c r="BE139" i="11"/>
  <c r="BE141" i="11"/>
  <c r="BE143" i="11"/>
  <c r="BE201" i="11"/>
  <c r="BE231" i="11"/>
  <c r="BE240" i="11"/>
  <c r="BE269" i="11"/>
  <c r="BE151" i="11"/>
  <c r="BE173" i="11"/>
  <c r="BE198" i="11"/>
  <c r="BE247" i="11"/>
  <c r="BE252" i="11"/>
  <c r="BE261" i="11"/>
  <c r="BE267" i="11"/>
  <c r="BE153" i="11"/>
  <c r="BE169" i="11"/>
  <c r="BE210" i="11"/>
  <c r="BE242" i="11"/>
  <c r="J93" i="11"/>
  <c r="BE229" i="11"/>
  <c r="BE251" i="11"/>
  <c r="BE239" i="11"/>
  <c r="BE253" i="11"/>
  <c r="BE258" i="11"/>
  <c r="BE159" i="11"/>
  <c r="BE179" i="11"/>
  <c r="BE246" i="11"/>
  <c r="BE271" i="11"/>
  <c r="BE133" i="11"/>
  <c r="BE145" i="11"/>
  <c r="BE147" i="11"/>
  <c r="BE204" i="11"/>
  <c r="BE221" i="11"/>
  <c r="BE250" i="11"/>
  <c r="BE254" i="11"/>
  <c r="BE149" i="11"/>
  <c r="BE177" i="11"/>
  <c r="BE243" i="11"/>
  <c r="BE244" i="11"/>
  <c r="BE245" i="11"/>
  <c r="BE263" i="11"/>
  <c r="BE180" i="11"/>
  <c r="BE256" i="11"/>
  <c r="BE259" i="11"/>
  <c r="BE175" i="11"/>
  <c r="BE214" i="11"/>
  <c r="BE266" i="11"/>
  <c r="F94" i="10"/>
  <c r="BE141" i="10"/>
  <c r="BE173" i="10"/>
  <c r="BE175" i="10"/>
  <c r="BE179" i="10"/>
  <c r="J124" i="10"/>
  <c r="BE158" i="10"/>
  <c r="BE192" i="10"/>
  <c r="BE196" i="10"/>
  <c r="BE215" i="10"/>
  <c r="BE171" i="10"/>
  <c r="BE235" i="10"/>
  <c r="BE236" i="10"/>
  <c r="F93" i="10"/>
  <c r="J126" i="10"/>
  <c r="BE143" i="10"/>
  <c r="BE166" i="10"/>
  <c r="BE202" i="10"/>
  <c r="BE229" i="10"/>
  <c r="E85" i="10"/>
  <c r="BE178" i="10"/>
  <c r="BE210" i="10"/>
  <c r="BE233" i="10"/>
  <c r="BE245" i="10"/>
  <c r="BE149" i="10"/>
  <c r="BE194" i="10"/>
  <c r="BE234" i="10"/>
  <c r="BE155" i="10"/>
  <c r="BE176" i="10"/>
  <c r="BE241" i="10"/>
  <c r="BE247" i="10"/>
  <c r="BE184" i="10"/>
  <c r="BE219" i="10"/>
  <c r="BE224" i="10"/>
  <c r="BE250" i="10"/>
  <c r="BE145" i="10"/>
  <c r="BE213" i="10"/>
  <c r="BE222" i="10"/>
  <c r="BE230" i="10"/>
  <c r="BE228" i="10"/>
  <c r="BE231" i="10"/>
  <c r="BE240" i="10"/>
  <c r="BE252" i="10"/>
  <c r="BE227" i="10"/>
  <c r="BE248" i="10"/>
  <c r="BE255" i="10"/>
  <c r="J94" i="10"/>
  <c r="BE133" i="10"/>
  <c r="BE139" i="10"/>
  <c r="BE147" i="10"/>
  <c r="BE181" i="10"/>
  <c r="BE256" i="10"/>
  <c r="BE135" i="10"/>
  <c r="BE137" i="10"/>
  <c r="BE188" i="10"/>
  <c r="BE200" i="10"/>
  <c r="BE204" i="10"/>
  <c r="BE206" i="10"/>
  <c r="BE238" i="10"/>
  <c r="BE239" i="10"/>
  <c r="BE243" i="10"/>
  <c r="BE161" i="10"/>
  <c r="BE163" i="10"/>
  <c r="BE165" i="10"/>
  <c r="BE169" i="10"/>
  <c r="BE197" i="10"/>
  <c r="BE232" i="10"/>
  <c r="BE253" i="10"/>
  <c r="BE258" i="10"/>
  <c r="BE260" i="10"/>
  <c r="BE152" i="10"/>
  <c r="BE208" i="10"/>
  <c r="BE217" i="10"/>
  <c r="BE220" i="10"/>
  <c r="BE237" i="10"/>
  <c r="BE242" i="10"/>
  <c r="F94" i="9"/>
  <c r="BE128" i="9"/>
  <c r="J94" i="9"/>
  <c r="BE177" i="9"/>
  <c r="J119" i="9"/>
  <c r="BE187" i="9"/>
  <c r="E113" i="9"/>
  <c r="BE141" i="9"/>
  <c r="BE247" i="9"/>
  <c r="BE250" i="9"/>
  <c r="J93" i="9"/>
  <c r="F121" i="9"/>
  <c r="BE218" i="9"/>
  <c r="BE243" i="9"/>
  <c r="BE249" i="9"/>
  <c r="BE131" i="9"/>
  <c r="BE175" i="9"/>
  <c r="BE197" i="9"/>
  <c r="BE151" i="9"/>
  <c r="BE162" i="9"/>
  <c r="BE252" i="9"/>
  <c r="BE254" i="9"/>
  <c r="BE208" i="9"/>
  <c r="BE238" i="9"/>
  <c r="BE246" i="9"/>
  <c r="BE228" i="9"/>
  <c r="E120" i="8"/>
  <c r="BE258" i="8"/>
  <c r="BE262" i="8"/>
  <c r="BE376" i="8"/>
  <c r="BE494" i="8"/>
  <c r="BE604" i="8"/>
  <c r="BE609" i="8"/>
  <c r="BE135" i="8"/>
  <c r="BE410" i="8"/>
  <c r="BE594" i="8"/>
  <c r="BE599" i="8"/>
  <c r="BE660" i="8"/>
  <c r="J129" i="8"/>
  <c r="BE183" i="8"/>
  <c r="BE399" i="8"/>
  <c r="BE421" i="8"/>
  <c r="BE435" i="8"/>
  <c r="BE451" i="8"/>
  <c r="BE464" i="8"/>
  <c r="BE568" i="8"/>
  <c r="BE582" i="8"/>
  <c r="BE608" i="8"/>
  <c r="J91" i="8"/>
  <c r="F128" i="8"/>
  <c r="BE260" i="8"/>
  <c r="BE405" i="8"/>
  <c r="BE626" i="8"/>
  <c r="BE629" i="8"/>
  <c r="BE637" i="8"/>
  <c r="BE282" i="8"/>
  <c r="BE326" i="8"/>
  <c r="BE352" i="8"/>
  <c r="BE437" i="8"/>
  <c r="BE474" i="8"/>
  <c r="BE627" i="8"/>
  <c r="BE203" i="8"/>
  <c r="BE338" i="8"/>
  <c r="BE422" i="8"/>
  <c r="BE484" i="8"/>
  <c r="BE600" i="8"/>
  <c r="BE619" i="8"/>
  <c r="BE358" i="8"/>
  <c r="BE589" i="8"/>
  <c r="BE654" i="8"/>
  <c r="F94" i="8"/>
  <c r="BE155" i="8"/>
  <c r="BE383" i="8"/>
  <c r="BE503" i="8"/>
  <c r="BE513" i="8"/>
  <c r="BE577" i="8"/>
  <c r="BE587" i="8"/>
  <c r="BE663" i="8"/>
  <c r="BE254" i="8"/>
  <c r="BE264" i="8"/>
  <c r="BE597" i="8"/>
  <c r="BE324" i="8"/>
  <c r="BE351" i="8"/>
  <c r="BE354" i="8"/>
  <c r="BE425" i="8"/>
  <c r="BE592" i="8"/>
  <c r="BE602" i="8"/>
  <c r="BE641" i="8"/>
  <c r="BE650" i="8"/>
  <c r="J128" i="8"/>
  <c r="BE168" i="8"/>
  <c r="BE268" i="8"/>
  <c r="BE362" i="8"/>
  <c r="BE408" i="8"/>
  <c r="BE607" i="8"/>
  <c r="BE615" i="8"/>
  <c r="BE617" i="8"/>
  <c r="BE618" i="8"/>
  <c r="BE643" i="8"/>
  <c r="BE648" i="8"/>
  <c r="BE662" i="8"/>
  <c r="BE346" i="8"/>
  <c r="BE348" i="8"/>
  <c r="BE349" i="8"/>
  <c r="BE256" i="8"/>
  <c r="BE296" i="8"/>
  <c r="BE310" i="8"/>
  <c r="BE356" i="8"/>
  <c r="BE413" i="8"/>
  <c r="BE415" i="8"/>
  <c r="BE417" i="8"/>
  <c r="BE419" i="8"/>
  <c r="BE611" i="8"/>
  <c r="BE242" i="8"/>
  <c r="BE266" i="8"/>
  <c r="BE531" i="8"/>
  <c r="BE596" i="8"/>
  <c r="BE632" i="8"/>
  <c r="BE633" i="8"/>
  <c r="BE635" i="8"/>
  <c r="BE645" i="8"/>
  <c r="BE343" i="8"/>
  <c r="BE412" i="8"/>
  <c r="BE549" i="8"/>
  <c r="BE586" i="8"/>
  <c r="BE606" i="8"/>
  <c r="BE625" i="8"/>
  <c r="BE233" i="8"/>
  <c r="BE584" i="8"/>
  <c r="BE590" i="8"/>
  <c r="BE613" i="8"/>
  <c r="BE616" i="8"/>
  <c r="BE620" i="8"/>
  <c r="BE621" i="8"/>
  <c r="BE622" i="8"/>
  <c r="BE623" i="8"/>
  <c r="BE206" i="8"/>
  <c r="BE339" i="8"/>
  <c r="BE360" i="8"/>
  <c r="BE401" i="8"/>
  <c r="BE402" i="8"/>
  <c r="BE407" i="8"/>
  <c r="BE624" i="8"/>
  <c r="BE628" i="8"/>
  <c r="BE631" i="8"/>
  <c r="BE389" i="8"/>
  <c r="BE391" i="8"/>
  <c r="BE397" i="8"/>
  <c r="BE559" i="8"/>
  <c r="BE639" i="8"/>
  <c r="BE646" i="8"/>
  <c r="BE256" i="7"/>
  <c r="BE257" i="7"/>
  <c r="BE258" i="7"/>
  <c r="BE264" i="7"/>
  <c r="BE176" i="7"/>
  <c r="BE181" i="7"/>
  <c r="BE196" i="7"/>
  <c r="BE222" i="7"/>
  <c r="BE229" i="7"/>
  <c r="BE247" i="7"/>
  <c r="BE249" i="7"/>
  <c r="BE251" i="7"/>
  <c r="F93" i="7"/>
  <c r="J94" i="7"/>
  <c r="BE155" i="7"/>
  <c r="BE157" i="7"/>
  <c r="BE192" i="7"/>
  <c r="BE194" i="7"/>
  <c r="BE200" i="7"/>
  <c r="BE205" i="7"/>
  <c r="BE220" i="7"/>
  <c r="BE244" i="7"/>
  <c r="BE255" i="7"/>
  <c r="BE259" i="7"/>
  <c r="BE197" i="7"/>
  <c r="BE217" i="7"/>
  <c r="BE224" i="7"/>
  <c r="BE233" i="7"/>
  <c r="BE284" i="7"/>
  <c r="J124" i="7"/>
  <c r="BE277" i="7"/>
  <c r="J93" i="7"/>
  <c r="BE161" i="7"/>
  <c r="BE164" i="7"/>
  <c r="BE168" i="7"/>
  <c r="BE275" i="7"/>
  <c r="BE188" i="7"/>
  <c r="BE202" i="7"/>
  <c r="BE214" i="7"/>
  <c r="BE226" i="7"/>
  <c r="BE253" i="7"/>
  <c r="BE254" i="7"/>
  <c r="BE281" i="7"/>
  <c r="BE282" i="7"/>
  <c r="BE207" i="7"/>
  <c r="BE209" i="7"/>
  <c r="BE250" i="7"/>
  <c r="BE252" i="7"/>
  <c r="BE271" i="7"/>
  <c r="BE286" i="7"/>
  <c r="BE269" i="7"/>
  <c r="BE273" i="7"/>
  <c r="BE279" i="7"/>
  <c r="BE133" i="7"/>
  <c r="BE137" i="7"/>
  <c r="BE140" i="7"/>
  <c r="BE144" i="7"/>
  <c r="BE169" i="7"/>
  <c r="BE248" i="7"/>
  <c r="BE261" i="7"/>
  <c r="BE263" i="7"/>
  <c r="BE266" i="7"/>
  <c r="E85" i="7"/>
  <c r="F94" i="7"/>
  <c r="BE149" i="7"/>
  <c r="BE159" i="7"/>
  <c r="BE172" i="7"/>
  <c r="BE153" i="7"/>
  <c r="BE166" i="7"/>
  <c r="BE174" i="7"/>
  <c r="BE178" i="7"/>
  <c r="BE211" i="7"/>
  <c r="BE237" i="7"/>
  <c r="BE239" i="7"/>
  <c r="BE242" i="7"/>
  <c r="BE262" i="7"/>
  <c r="BE268" i="7"/>
  <c r="BE137" i="6"/>
  <c r="BE166" i="6"/>
  <c r="BE195" i="6"/>
  <c r="BE197" i="6"/>
  <c r="BE199" i="6"/>
  <c r="J124" i="6"/>
  <c r="BE153" i="6"/>
  <c r="BE248" i="6"/>
  <c r="BE207" i="6"/>
  <c r="BE157" i="6"/>
  <c r="BE164" i="6"/>
  <c r="BE172" i="6"/>
  <c r="BE183" i="6"/>
  <c r="BE216" i="6"/>
  <c r="BE221" i="6"/>
  <c r="BE230" i="6"/>
  <c r="BE240" i="6"/>
  <c r="BE159" i="6"/>
  <c r="BE245" i="6"/>
  <c r="BE257" i="6"/>
  <c r="J127" i="6"/>
  <c r="BE144" i="6"/>
  <c r="BE149" i="6"/>
  <c r="BE250" i="6"/>
  <c r="BE200" i="6"/>
  <c r="BE223" i="6"/>
  <c r="BE255" i="6"/>
  <c r="BE180" i="6"/>
  <c r="BE211" i="6"/>
  <c r="E85" i="6"/>
  <c r="BE161" i="6"/>
  <c r="BE203" i="6"/>
  <c r="BE205" i="6"/>
  <c r="BE213" i="6"/>
  <c r="BE227" i="6"/>
  <c r="BE133" i="6"/>
  <c r="BE252" i="6"/>
  <c r="F94" i="6"/>
  <c r="BE209" i="6"/>
  <c r="BE258" i="6"/>
  <c r="BE225" i="6"/>
  <c r="BE253" i="6"/>
  <c r="BE254" i="6"/>
  <c r="BE267" i="6"/>
  <c r="BE218" i="6"/>
  <c r="BE243" i="6"/>
  <c r="BE256" i="6"/>
  <c r="BE263" i="6"/>
  <c r="BE265" i="6"/>
  <c r="BE178" i="6"/>
  <c r="BE190" i="6"/>
  <c r="BE249" i="6"/>
  <c r="BE260" i="6"/>
  <c r="BE269" i="6"/>
  <c r="BE271" i="6"/>
  <c r="BE272" i="6"/>
  <c r="BE274" i="6"/>
  <c r="BE277" i="6"/>
  <c r="BE155" i="6"/>
  <c r="BE266" i="6"/>
  <c r="BE270" i="6"/>
  <c r="BE285" i="6"/>
  <c r="BE287" i="6"/>
  <c r="BE290" i="6"/>
  <c r="F93" i="6"/>
  <c r="BE238" i="6"/>
  <c r="BE262" i="6"/>
  <c r="BE289" i="6"/>
  <c r="J126" i="6"/>
  <c r="BE140" i="6"/>
  <c r="BE234" i="6"/>
  <c r="BE251" i="6"/>
  <c r="BE259" i="6"/>
  <c r="BE264" i="6"/>
  <c r="BE294" i="6"/>
  <c r="BE168" i="6"/>
  <c r="BE169" i="6"/>
  <c r="BE175" i="6"/>
  <c r="BE177" i="6"/>
  <c r="BE268" i="6"/>
  <c r="BE276" i="6"/>
  <c r="BE279" i="6"/>
  <c r="BE281" i="6"/>
  <c r="BE283" i="6"/>
  <c r="BE292" i="6"/>
  <c r="F94" i="5"/>
  <c r="E112" i="5"/>
  <c r="BK413" i="4"/>
  <c r="J413" i="4" s="1"/>
  <c r="J110" i="4" s="1"/>
  <c r="F93" i="5"/>
  <c r="J118" i="5"/>
  <c r="BE135" i="5"/>
  <c r="BE155" i="5"/>
  <c r="BE141" i="5"/>
  <c r="BE161" i="5"/>
  <c r="J93" i="5"/>
  <c r="BE163" i="5"/>
  <c r="J121" i="5"/>
  <c r="BE157" i="5"/>
  <c r="BE164" i="5"/>
  <c r="BE127" i="5"/>
  <c r="BE147" i="5"/>
  <c r="BE159" i="5"/>
  <c r="BE173" i="4"/>
  <c r="BE175" i="4"/>
  <c r="BE228" i="4"/>
  <c r="BE241" i="4"/>
  <c r="BE344" i="4"/>
  <c r="BE345" i="4"/>
  <c r="BE350" i="4"/>
  <c r="BE223" i="4"/>
  <c r="BE256" i="4"/>
  <c r="BE311" i="4"/>
  <c r="BE312" i="4"/>
  <c r="BE314" i="4"/>
  <c r="BE340" i="4"/>
  <c r="BE341" i="4"/>
  <c r="BE342" i="4"/>
  <c r="BE356" i="4"/>
  <c r="F93" i="4"/>
  <c r="BE190" i="4"/>
  <c r="BE209" i="4"/>
  <c r="BE246" i="4"/>
  <c r="BE247" i="4"/>
  <c r="BE251" i="4"/>
  <c r="BE349" i="4"/>
  <c r="BE359" i="4"/>
  <c r="BE360" i="4"/>
  <c r="BE366" i="4"/>
  <c r="BE309" i="4"/>
  <c r="BE310" i="4"/>
  <c r="BE336" i="4"/>
  <c r="BE343" i="4"/>
  <c r="BE357" i="4"/>
  <c r="BE378" i="4"/>
  <c r="J94" i="4"/>
  <c r="BE142" i="4"/>
  <c r="BE200" i="4"/>
  <c r="BE207" i="4"/>
  <c r="BE271" i="4"/>
  <c r="BE277" i="4"/>
  <c r="BE297" i="4"/>
  <c r="BE313" i="4"/>
  <c r="BE363" i="4"/>
  <c r="BE369" i="4"/>
  <c r="BE370" i="4"/>
  <c r="BE376" i="4"/>
  <c r="J91" i="4"/>
  <c r="BE148" i="4"/>
  <c r="BE177" i="4"/>
  <c r="BE253" i="4"/>
  <c r="BE305" i="4"/>
  <c r="BE317" i="4"/>
  <c r="BE329" i="4"/>
  <c r="BE353" i="4"/>
  <c r="BE371" i="4"/>
  <c r="BE394" i="4"/>
  <c r="BE429" i="4"/>
  <c r="BE379" i="4"/>
  <c r="J132" i="3"/>
  <c r="J100" i="3" s="1"/>
  <c r="J93" i="4"/>
  <c r="BE212" i="4"/>
  <c r="BE249" i="4"/>
  <c r="BE265" i="4"/>
  <c r="BE383" i="4"/>
  <c r="BE303" i="4"/>
  <c r="BE321" i="4"/>
  <c r="BE380" i="4"/>
  <c r="BE388" i="4"/>
  <c r="BE377" i="4"/>
  <c r="BE409" i="4"/>
  <c r="BE415" i="4"/>
  <c r="BE181" i="4"/>
  <c r="BE216" i="4"/>
  <c r="BE347" i="4"/>
  <c r="BE367" i="4"/>
  <c r="BE402" i="4"/>
  <c r="BE406" i="4"/>
  <c r="BE195" i="4"/>
  <c r="BE331" i="4"/>
  <c r="BE337" i="4"/>
  <c r="BE346" i="4"/>
  <c r="BE351" i="4"/>
  <c r="BE352" i="4"/>
  <c r="BE354" i="4"/>
  <c r="BE384" i="4"/>
  <c r="BE398" i="4"/>
  <c r="BE431" i="4"/>
  <c r="BE432" i="4"/>
  <c r="BE203" i="4"/>
  <c r="BE234" i="4"/>
  <c r="BE255" i="4"/>
  <c r="BE259" i="4"/>
  <c r="BE299" i="4"/>
  <c r="BE302" i="4"/>
  <c r="BE327" i="4"/>
  <c r="BE358" i="4"/>
  <c r="BE393" i="4"/>
  <c r="BE231" i="4"/>
  <c r="BE348" i="4"/>
  <c r="BE188" i="4"/>
  <c r="BE239" i="4"/>
  <c r="BE319" i="4"/>
  <c r="BE166" i="4"/>
  <c r="BE284" i="4"/>
  <c r="BE330" i="4"/>
  <c r="BE361" i="4"/>
  <c r="BE362" i="4"/>
  <c r="BE154" i="4"/>
  <c r="BE172" i="4"/>
  <c r="BE283" i="4"/>
  <c r="BE285" i="4"/>
  <c r="BE315" i="4"/>
  <c r="BE339" i="4"/>
  <c r="BE400" i="4"/>
  <c r="BE404" i="4"/>
  <c r="F94" i="4"/>
  <c r="BE179" i="4"/>
  <c r="BE205" i="4"/>
  <c r="BE291" i="4"/>
  <c r="BE307" i="4"/>
  <c r="BE322" i="4"/>
  <c r="BE324" i="4"/>
  <c r="BE325" i="4"/>
  <c r="BE333" i="4"/>
  <c r="BE368" i="4"/>
  <c r="BE411" i="4"/>
  <c r="BE136" i="4"/>
  <c r="BE221" i="4"/>
  <c r="BE300" i="4"/>
  <c r="BE364" i="4"/>
  <c r="BE365" i="4"/>
  <c r="BE372" i="4"/>
  <c r="BE373" i="4"/>
  <c r="BE374" i="4"/>
  <c r="BE375" i="4"/>
  <c r="BE386" i="4"/>
  <c r="BE396" i="4"/>
  <c r="BE407" i="4"/>
  <c r="BE165" i="3"/>
  <c r="E85" i="3"/>
  <c r="J127" i="3"/>
  <c r="BE139" i="3"/>
  <c r="BE146" i="3"/>
  <c r="BE171" i="3"/>
  <c r="BE173" i="3"/>
  <c r="BE176" i="3"/>
  <c r="J126" i="3"/>
  <c r="BE136" i="3"/>
  <c r="BE187" i="3"/>
  <c r="BE149" i="3"/>
  <c r="BE179" i="3"/>
  <c r="F93" i="3"/>
  <c r="BE140" i="3"/>
  <c r="BE144" i="3"/>
  <c r="BE160" i="3"/>
  <c r="BE202" i="3"/>
  <c r="F94" i="3"/>
  <c r="BE212" i="3"/>
  <c r="BE198" i="3"/>
  <c r="BE213" i="3"/>
  <c r="BK131" i="2"/>
  <c r="J131" i="2" s="1"/>
  <c r="J99" i="2" s="1"/>
  <c r="BE143" i="3"/>
  <c r="BE154" i="3"/>
  <c r="BE175" i="3"/>
  <c r="BE194" i="3"/>
  <c r="BE209" i="3"/>
  <c r="J91" i="3"/>
  <c r="BE223" i="3"/>
  <c r="BE192" i="3"/>
  <c r="BE225" i="3"/>
  <c r="BE211" i="3"/>
  <c r="BE214" i="3"/>
  <c r="BE231" i="3"/>
  <c r="BE162" i="3"/>
  <c r="BE208" i="3"/>
  <c r="BE196" i="3"/>
  <c r="BE200" i="3"/>
  <c r="BE205" i="3"/>
  <c r="BE207" i="3"/>
  <c r="BE210" i="3"/>
  <c r="BE219" i="3"/>
  <c r="BE221" i="3"/>
  <c r="BE141" i="3"/>
  <c r="BE185" i="3"/>
  <c r="BE232" i="3"/>
  <c r="BE151" i="3"/>
  <c r="BE181" i="3"/>
  <c r="BE183" i="3"/>
  <c r="BE199" i="3"/>
  <c r="BE204" i="3"/>
  <c r="BE133" i="3"/>
  <c r="BE206" i="3"/>
  <c r="BE216" i="3"/>
  <c r="BE229" i="3"/>
  <c r="BE234" i="3"/>
  <c r="BE153" i="3"/>
  <c r="BE157" i="3"/>
  <c r="BE159" i="3"/>
  <c r="BE169" i="3"/>
  <c r="BE189" i="3"/>
  <c r="BE218" i="3"/>
  <c r="BE227" i="3"/>
  <c r="BE236" i="3"/>
  <c r="F93" i="2"/>
  <c r="BE136" i="2"/>
  <c r="BE144" i="2"/>
  <c r="BE146" i="2"/>
  <c r="BE150" i="2"/>
  <c r="BE159" i="2"/>
  <c r="BE164" i="2"/>
  <c r="BE179" i="2"/>
  <c r="BE188" i="2"/>
  <c r="BE202" i="2"/>
  <c r="BE205" i="2"/>
  <c r="BE207" i="2"/>
  <c r="BE215" i="2"/>
  <c r="BE219" i="2"/>
  <c r="BE222" i="2"/>
  <c r="BE223" i="2"/>
  <c r="BE225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5" i="2"/>
  <c r="BE246" i="2"/>
  <c r="BE248" i="2"/>
  <c r="BE256" i="2"/>
  <c r="BE258" i="2"/>
  <c r="BE260" i="2"/>
  <c r="BE261" i="2"/>
  <c r="BE263" i="2"/>
  <c r="J93" i="2"/>
  <c r="E118" i="2"/>
  <c r="BE163" i="2"/>
  <c r="BE167" i="2"/>
  <c r="BE186" i="2"/>
  <c r="BE190" i="2"/>
  <c r="BE196" i="2"/>
  <c r="BE201" i="2"/>
  <c r="BE204" i="2"/>
  <c r="BE211" i="2"/>
  <c r="J94" i="2"/>
  <c r="BE154" i="2"/>
  <c r="BE175" i="2"/>
  <c r="BE191" i="2"/>
  <c r="BE197" i="2"/>
  <c r="BE254" i="2"/>
  <c r="F94" i="2"/>
  <c r="J124" i="2"/>
  <c r="BE133" i="2"/>
  <c r="BE139" i="2"/>
  <c r="BE141" i="2"/>
  <c r="BE148" i="2"/>
  <c r="BE152" i="2"/>
  <c r="BE157" i="2"/>
  <c r="BE169" i="2"/>
  <c r="BE170" i="2"/>
  <c r="BE172" i="2"/>
  <c r="BE182" i="2"/>
  <c r="BE184" i="2"/>
  <c r="BE194" i="2"/>
  <c r="BE199" i="2"/>
  <c r="BE203" i="2"/>
  <c r="BE209" i="2"/>
  <c r="BE213" i="2"/>
  <c r="BE217" i="2"/>
  <c r="BE226" i="2"/>
  <c r="BE250" i="2"/>
  <c r="BE252" i="2"/>
  <c r="BE265" i="2"/>
  <c r="F39" i="2"/>
  <c r="BD96" i="1"/>
  <c r="F36" i="4"/>
  <c r="BA98" i="1" s="1"/>
  <c r="F36" i="6"/>
  <c r="BA100" i="1"/>
  <c r="F39" i="7"/>
  <c r="BD101" i="1" s="1"/>
  <c r="F39" i="9"/>
  <c r="BD103" i="1"/>
  <c r="F37" i="9"/>
  <c r="BB103" i="1" s="1"/>
  <c r="F38" i="10"/>
  <c r="BC104" i="1" s="1"/>
  <c r="F36" i="11"/>
  <c r="BA105" i="1"/>
  <c r="F39" i="11"/>
  <c r="BD105" i="1"/>
  <c r="F35" i="12"/>
  <c r="BB106" i="1" s="1"/>
  <c r="BD107" i="1"/>
  <c r="F38" i="18"/>
  <c r="BC114" i="1"/>
  <c r="J36" i="20"/>
  <c r="AW116" i="1" s="1"/>
  <c r="F36" i="22"/>
  <c r="BA119" i="1" s="1"/>
  <c r="F39" i="23"/>
  <c r="BD121" i="1" s="1"/>
  <c r="F36" i="25"/>
  <c r="BA124" i="1" s="1"/>
  <c r="BB123" i="1"/>
  <c r="F34" i="27"/>
  <c r="BA126" i="1" s="1"/>
  <c r="F37" i="28"/>
  <c r="BD127" i="1" s="1"/>
  <c r="AU123" i="1"/>
  <c r="J36" i="2"/>
  <c r="AW96" i="1" s="1"/>
  <c r="F39" i="4"/>
  <c r="BD98" i="1" s="1"/>
  <c r="F37" i="7"/>
  <c r="BB101" i="1" s="1"/>
  <c r="J36" i="8"/>
  <c r="AW102" i="1" s="1"/>
  <c r="J34" i="12"/>
  <c r="AW106" i="1" s="1"/>
  <c r="BC107" i="1"/>
  <c r="F39" i="18"/>
  <c r="BD114" i="1"/>
  <c r="F38" i="19"/>
  <c r="BC115" i="1" s="1"/>
  <c r="F39" i="21"/>
  <c r="BD118" i="1" s="1"/>
  <c r="J36" i="23"/>
  <c r="AW121" i="1" s="1"/>
  <c r="J36" i="24"/>
  <c r="AW122" i="1" s="1"/>
  <c r="F37" i="2"/>
  <c r="BB96" i="1" s="1"/>
  <c r="F37" i="4"/>
  <c r="BB98" i="1"/>
  <c r="J36" i="7"/>
  <c r="AW101" i="1" s="1"/>
  <c r="F36" i="9"/>
  <c r="BA103" i="1"/>
  <c r="J36" i="9"/>
  <c r="AW103" i="1"/>
  <c r="F36" i="10"/>
  <c r="BA104" i="1"/>
  <c r="J36" i="10"/>
  <c r="AW104" i="1"/>
  <c r="F39" i="10"/>
  <c r="BD104" i="1" s="1"/>
  <c r="F38" i="11"/>
  <c r="BC105" i="1" s="1"/>
  <c r="J36" i="11"/>
  <c r="AW105" i="1"/>
  <c r="F36" i="12"/>
  <c r="BC106" i="1" s="1"/>
  <c r="J36" i="15"/>
  <c r="AW110" i="1"/>
  <c r="BB107" i="1"/>
  <c r="F36" i="19"/>
  <c r="BA115" i="1"/>
  <c r="F37" i="20"/>
  <c r="BB116" i="1" s="1"/>
  <c r="J36" i="21"/>
  <c r="AW118" i="1"/>
  <c r="F37" i="22"/>
  <c r="BB119" i="1"/>
  <c r="F39" i="24"/>
  <c r="BD122" i="1"/>
  <c r="F36" i="3"/>
  <c r="BA97" i="1"/>
  <c r="J36" i="3"/>
  <c r="AW97" i="1"/>
  <c r="F37" i="3"/>
  <c r="BB97" i="1" s="1"/>
  <c r="J36" i="5"/>
  <c r="AW99" i="1"/>
  <c r="F38" i="5"/>
  <c r="BC99" i="1" s="1"/>
  <c r="F38" i="6"/>
  <c r="BC100" i="1" s="1"/>
  <c r="F36" i="7"/>
  <c r="BA101" i="1" s="1"/>
  <c r="F38" i="8"/>
  <c r="BC102" i="1" s="1"/>
  <c r="F39" i="19"/>
  <c r="BD115" i="1"/>
  <c r="F39" i="20"/>
  <c r="BD116" i="1" s="1"/>
  <c r="J36" i="22"/>
  <c r="AW119" i="1"/>
  <c r="F37" i="23"/>
  <c r="BB121" i="1"/>
  <c r="BD123" i="1"/>
  <c r="F36" i="26"/>
  <c r="BA125" i="1"/>
  <c r="F34" i="28"/>
  <c r="BA127" i="1" s="1"/>
  <c r="F38" i="2"/>
  <c r="BC96" i="1" s="1"/>
  <c r="F38" i="4"/>
  <c r="BC98" i="1"/>
  <c r="F38" i="7"/>
  <c r="BC101" i="1" s="1"/>
  <c r="F38" i="9"/>
  <c r="BC103" i="1" s="1"/>
  <c r="F37" i="10"/>
  <c r="BB104" i="1" s="1"/>
  <c r="F37" i="11"/>
  <c r="BB105" i="1" s="1"/>
  <c r="F36" i="16"/>
  <c r="BA111" i="1" s="1"/>
  <c r="J36" i="19"/>
  <c r="AW115" i="1" s="1"/>
  <c r="F36" i="21"/>
  <c r="BA118" i="1"/>
  <c r="F38" i="23"/>
  <c r="BC121" i="1" s="1"/>
  <c r="BC123" i="1"/>
  <c r="F36" i="28"/>
  <c r="BC127" i="1" s="1"/>
  <c r="AU107" i="1"/>
  <c r="F39" i="3"/>
  <c r="BD97" i="1"/>
  <c r="F39" i="5"/>
  <c r="BD99" i="1" s="1"/>
  <c r="F37" i="5"/>
  <c r="BB99" i="1"/>
  <c r="F39" i="6"/>
  <c r="BD100" i="1" s="1"/>
  <c r="F36" i="8"/>
  <c r="BA102" i="1" s="1"/>
  <c r="F34" i="12"/>
  <c r="BA106" i="1"/>
  <c r="F37" i="18"/>
  <c r="BB114" i="1"/>
  <c r="F37" i="19"/>
  <c r="BB115" i="1"/>
  <c r="F37" i="21"/>
  <c r="BB118" i="1"/>
  <c r="F38" i="22"/>
  <c r="BC119" i="1" s="1"/>
  <c r="F37" i="24"/>
  <c r="BB122" i="1" s="1"/>
  <c r="J34" i="28"/>
  <c r="AW127" i="1" s="1"/>
  <c r="AS94" i="1"/>
  <c r="F38" i="3"/>
  <c r="BC97" i="1"/>
  <c r="F36" i="5"/>
  <c r="BA99" i="1" s="1"/>
  <c r="J36" i="6"/>
  <c r="AW100" i="1"/>
  <c r="F39" i="8"/>
  <c r="BD102" i="1" s="1"/>
  <c r="F36" i="13"/>
  <c r="BA108" i="1" s="1"/>
  <c r="F36" i="18"/>
  <c r="BA114" i="1"/>
  <c r="F38" i="20"/>
  <c r="BC116" i="1"/>
  <c r="F39" i="22"/>
  <c r="BD119" i="1" s="1"/>
  <c r="F38" i="24"/>
  <c r="BC122" i="1" s="1"/>
  <c r="F36" i="2"/>
  <c r="BA96" i="1" s="1"/>
  <c r="J36" i="4"/>
  <c r="AW98" i="1"/>
  <c r="F37" i="6"/>
  <c r="BB100" i="1" s="1"/>
  <c r="F37" i="8"/>
  <c r="BB102" i="1" s="1"/>
  <c r="F37" i="12"/>
  <c r="BD106" i="1" s="1"/>
  <c r="F36" i="17"/>
  <c r="BA112" i="1" s="1"/>
  <c r="J36" i="18"/>
  <c r="AW114" i="1"/>
  <c r="F36" i="20"/>
  <c r="BA116" i="1" s="1"/>
  <c r="F38" i="21"/>
  <c r="BC118" i="1"/>
  <c r="F36" i="23"/>
  <c r="BA121" i="1" s="1"/>
  <c r="F36" i="24"/>
  <c r="BA122" i="1"/>
  <c r="F35" i="28"/>
  <c r="BB127" i="1" s="1"/>
  <c r="L7" i="36" l="1"/>
  <c r="I121" i="27" s="1"/>
  <c r="J121" i="27" s="1"/>
  <c r="BE121" i="27" s="1"/>
  <c r="J33" i="27" s="1"/>
  <c r="AV126" i="1" s="1"/>
  <c r="AT126" i="1" s="1"/>
  <c r="BK125" i="26"/>
  <c r="BK124" i="26" s="1"/>
  <c r="J124" i="26" s="1"/>
  <c r="J100" i="26" s="1"/>
  <c r="J125" i="26"/>
  <c r="BE125" i="26" s="1"/>
  <c r="F35" i="26" s="1"/>
  <c r="AZ125" i="1" s="1"/>
  <c r="AZ123" i="1" s="1"/>
  <c r="AV123" i="1" s="1"/>
  <c r="BK128" i="23"/>
  <c r="J128" i="23" s="1"/>
  <c r="J99" i="23" s="1"/>
  <c r="BK129" i="20"/>
  <c r="BK128" i="20" s="1"/>
  <c r="J128" i="20" s="1"/>
  <c r="J32" i="20" s="1"/>
  <c r="I68" i="33"/>
  <c r="I70" i="33" s="1"/>
  <c r="I125" i="17" s="1"/>
  <c r="J125" i="17"/>
  <c r="BE125" i="17" s="1"/>
  <c r="J35" i="17" s="1"/>
  <c r="AV112" i="1" s="1"/>
  <c r="AT112" i="1" s="1"/>
  <c r="BK125" i="17"/>
  <c r="BK124" i="17" s="1"/>
  <c r="J124" i="17" s="1"/>
  <c r="J100" i="17" s="1"/>
  <c r="BK125" i="16"/>
  <c r="BK124" i="16" s="1"/>
  <c r="J124" i="16" s="1"/>
  <c r="J100" i="16" s="1"/>
  <c r="J125" i="16"/>
  <c r="BE125" i="16" s="1"/>
  <c r="F35" i="16" s="1"/>
  <c r="AZ111" i="1" s="1"/>
  <c r="I125" i="15"/>
  <c r="BK125" i="15" s="1"/>
  <c r="BK124" i="15" s="1"/>
  <c r="J124" i="15" s="1"/>
  <c r="J100" i="15" s="1"/>
  <c r="BK125" i="14"/>
  <c r="BK124" i="14" s="1"/>
  <c r="J124" i="14" s="1"/>
  <c r="J100" i="14" s="1"/>
  <c r="J125" i="14"/>
  <c r="BE125" i="14" s="1"/>
  <c r="J35" i="14" s="1"/>
  <c r="AV109" i="1" s="1"/>
  <c r="AT109" i="1" s="1"/>
  <c r="J76" i="29"/>
  <c r="I125" i="13" s="1"/>
  <c r="BK652" i="8"/>
  <c r="J652" i="8" s="1"/>
  <c r="J109" i="8" s="1"/>
  <c r="BK125" i="5"/>
  <c r="BK124" i="5" s="1"/>
  <c r="J124" i="5" s="1"/>
  <c r="J98" i="5" s="1"/>
  <c r="BK133" i="8"/>
  <c r="J133" i="8" s="1"/>
  <c r="J99" i="8" s="1"/>
  <c r="BK134" i="4"/>
  <c r="J134" i="4" s="1"/>
  <c r="J99" i="4" s="1"/>
  <c r="BK305" i="12"/>
  <c r="J305" i="12" s="1"/>
  <c r="J107" i="12" s="1"/>
  <c r="BK130" i="18"/>
  <c r="J130" i="18" s="1"/>
  <c r="J99" i="18" s="1"/>
  <c r="P134" i="4"/>
  <c r="P133" i="4"/>
  <c r="AU98" i="1"/>
  <c r="T129" i="20"/>
  <c r="T128" i="20" s="1"/>
  <c r="T131" i="2"/>
  <c r="T130" i="2" s="1"/>
  <c r="T130" i="19"/>
  <c r="T129" i="19"/>
  <c r="R130" i="21"/>
  <c r="R129" i="21"/>
  <c r="P130" i="21"/>
  <c r="P129" i="21"/>
  <c r="AU118" i="1" s="1"/>
  <c r="AU117" i="1" s="1"/>
  <c r="R131" i="6"/>
  <c r="R130" i="6"/>
  <c r="P129" i="12"/>
  <c r="P128" i="12"/>
  <c r="AU106" i="1" s="1"/>
  <c r="BK131" i="7"/>
  <c r="BK130" i="7" s="1"/>
  <c r="J130" i="7" s="1"/>
  <c r="J98" i="7" s="1"/>
  <c r="P125" i="5"/>
  <c r="P124" i="5" s="1"/>
  <c r="AU99" i="1" s="1"/>
  <c r="T130" i="22"/>
  <c r="T129" i="22"/>
  <c r="R134" i="4"/>
  <c r="R133" i="4" s="1"/>
  <c r="P131" i="11"/>
  <c r="P130" i="11"/>
  <c r="AU105" i="1" s="1"/>
  <c r="R125" i="5"/>
  <c r="R124" i="5" s="1"/>
  <c r="T131" i="3"/>
  <c r="T130" i="3" s="1"/>
  <c r="P131" i="7"/>
  <c r="P130" i="7" s="1"/>
  <c r="AU101" i="1" s="1"/>
  <c r="P130" i="24"/>
  <c r="P129" i="24"/>
  <c r="AU122" i="1"/>
  <c r="R131" i="10"/>
  <c r="R130" i="10" s="1"/>
  <c r="P130" i="19"/>
  <c r="P129" i="19" s="1"/>
  <c r="AU115" i="1" s="1"/>
  <c r="P130" i="18"/>
  <c r="P129" i="18"/>
  <c r="AU114" i="1" s="1"/>
  <c r="T131" i="7"/>
  <c r="T130" i="7" s="1"/>
  <c r="T129" i="12"/>
  <c r="T128" i="12"/>
  <c r="R129" i="20"/>
  <c r="R128" i="20" s="1"/>
  <c r="T133" i="8"/>
  <c r="T132" i="8" s="1"/>
  <c r="P128" i="23"/>
  <c r="P127" i="23" s="1"/>
  <c r="AU121" i="1" s="1"/>
  <c r="BK130" i="24"/>
  <c r="BK129" i="24" s="1"/>
  <c r="J129" i="24" s="1"/>
  <c r="J98" i="24" s="1"/>
  <c r="R130" i="22"/>
  <c r="R129" i="22"/>
  <c r="T128" i="23"/>
  <c r="T127" i="23"/>
  <c r="BK131" i="6"/>
  <c r="BK130" i="6" s="1"/>
  <c r="J130" i="6" s="1"/>
  <c r="J98" i="6" s="1"/>
  <c r="P131" i="2"/>
  <c r="P130" i="2" s="1"/>
  <c r="AU96" i="1" s="1"/>
  <c r="BK131" i="11"/>
  <c r="J131" i="11" s="1"/>
  <c r="J99" i="11" s="1"/>
  <c r="T125" i="5"/>
  <c r="T124" i="5"/>
  <c r="BK130" i="22"/>
  <c r="J130" i="22" s="1"/>
  <c r="J99" i="22" s="1"/>
  <c r="BK131" i="10"/>
  <c r="J131" i="10" s="1"/>
  <c r="J99" i="10" s="1"/>
  <c r="BK131" i="3"/>
  <c r="BK130" i="3"/>
  <c r="J130" i="3"/>
  <c r="J98" i="3"/>
  <c r="R126" i="9"/>
  <c r="R125" i="9" s="1"/>
  <c r="R130" i="24"/>
  <c r="R129" i="24" s="1"/>
  <c r="BK126" i="9"/>
  <c r="J126" i="9"/>
  <c r="J99" i="9" s="1"/>
  <c r="T130" i="18"/>
  <c r="T129" i="18" s="1"/>
  <c r="P129" i="20"/>
  <c r="P128" i="20"/>
  <c r="AU116" i="1" s="1"/>
  <c r="T131" i="10"/>
  <c r="T130" i="10" s="1"/>
  <c r="R131" i="3"/>
  <c r="R130" i="3"/>
  <c r="R131" i="2"/>
  <c r="R130" i="2"/>
  <c r="R133" i="8"/>
  <c r="R132" i="8"/>
  <c r="R129" i="12"/>
  <c r="R128" i="12"/>
  <c r="T126" i="9"/>
  <c r="T125" i="9" s="1"/>
  <c r="R131" i="7"/>
  <c r="R130" i="7"/>
  <c r="P131" i="6"/>
  <c r="P130" i="6"/>
  <c r="AU100" i="1" s="1"/>
  <c r="BK287" i="12"/>
  <c r="J287" i="12"/>
  <c r="J105" i="12" s="1"/>
  <c r="BK130" i="21"/>
  <c r="J130" i="21" s="1"/>
  <c r="J99" i="21" s="1"/>
  <c r="BK129" i="21"/>
  <c r="J129" i="21" s="1"/>
  <c r="BK123" i="17"/>
  <c r="J123" i="17" s="1"/>
  <c r="J99" i="17" s="1"/>
  <c r="BK117" i="28"/>
  <c r="J117" i="28"/>
  <c r="J96" i="28" s="1"/>
  <c r="BK123" i="25"/>
  <c r="J123" i="25"/>
  <c r="J99" i="25"/>
  <c r="AG116" i="1"/>
  <c r="J98" i="20"/>
  <c r="J129" i="20"/>
  <c r="J99" i="20" s="1"/>
  <c r="J130" i="19"/>
  <c r="J99" i="19"/>
  <c r="BK133" i="4"/>
  <c r="J133" i="4"/>
  <c r="J98" i="4" s="1"/>
  <c r="BK130" i="2"/>
  <c r="J130" i="2"/>
  <c r="F35" i="3"/>
  <c r="AZ97" i="1" s="1"/>
  <c r="J35" i="10"/>
  <c r="AV104" i="1"/>
  <c r="AT104" i="1" s="1"/>
  <c r="J35" i="20"/>
  <c r="AV116" i="1" s="1"/>
  <c r="AT116" i="1" s="1"/>
  <c r="AN116" i="1" s="1"/>
  <c r="J35" i="3"/>
  <c r="AV97" i="1" s="1"/>
  <c r="AT97" i="1" s="1"/>
  <c r="F35" i="10"/>
  <c r="AZ104" i="1" s="1"/>
  <c r="BB117" i="1"/>
  <c r="AX117" i="1"/>
  <c r="BA117" i="1"/>
  <c r="AW117" i="1"/>
  <c r="J35" i="22"/>
  <c r="AV119" i="1"/>
  <c r="AT119" i="1"/>
  <c r="F35" i="4"/>
  <c r="AZ98" i="1"/>
  <c r="F35" i="9"/>
  <c r="AZ103" i="1" s="1"/>
  <c r="F35" i="18"/>
  <c r="AZ114" i="1"/>
  <c r="J35" i="4"/>
  <c r="AV98" i="1" s="1"/>
  <c r="AT98" i="1" s="1"/>
  <c r="F35" i="2"/>
  <c r="AZ96" i="1" s="1"/>
  <c r="BC95" i="1"/>
  <c r="J33" i="12"/>
  <c r="AV106" i="1" s="1"/>
  <c r="AT106" i="1" s="1"/>
  <c r="BD120" i="1"/>
  <c r="F35" i="24"/>
  <c r="AZ122" i="1"/>
  <c r="J35" i="7"/>
  <c r="AV101" i="1" s="1"/>
  <c r="AT101" i="1" s="1"/>
  <c r="BA107" i="1"/>
  <c r="AW107" i="1" s="1"/>
  <c r="F35" i="17"/>
  <c r="AZ112" i="1" s="1"/>
  <c r="F35" i="20"/>
  <c r="AZ116" i="1" s="1"/>
  <c r="BB95" i="1"/>
  <c r="F33" i="12"/>
  <c r="AZ106" i="1"/>
  <c r="F35" i="23"/>
  <c r="AZ121" i="1"/>
  <c r="AY123" i="1"/>
  <c r="J33" i="28"/>
  <c r="AV127" i="1" s="1"/>
  <c r="AT127" i="1" s="1"/>
  <c r="J35" i="9"/>
  <c r="AV103" i="1"/>
  <c r="AT103" i="1" s="1"/>
  <c r="AY107" i="1"/>
  <c r="J32" i="19"/>
  <c r="AG115" i="1" s="1"/>
  <c r="BB113" i="1"/>
  <c r="AX113" i="1"/>
  <c r="BD113" i="1"/>
  <c r="F35" i="22"/>
  <c r="AZ119" i="1" s="1"/>
  <c r="J35" i="8"/>
  <c r="AV102" i="1"/>
  <c r="AT102" i="1"/>
  <c r="F33" i="28"/>
  <c r="AZ127" i="1"/>
  <c r="J35" i="5"/>
  <c r="AV99" i="1" s="1"/>
  <c r="AT99" i="1" s="1"/>
  <c r="J35" i="11"/>
  <c r="AV105" i="1" s="1"/>
  <c r="AT105" i="1" s="1"/>
  <c r="J35" i="23"/>
  <c r="AV121" i="1" s="1"/>
  <c r="AT121" i="1" s="1"/>
  <c r="F35" i="11"/>
  <c r="AZ105" i="1"/>
  <c r="BC120" i="1"/>
  <c r="AY120" i="1"/>
  <c r="J35" i="24"/>
  <c r="AV122" i="1"/>
  <c r="AT122" i="1"/>
  <c r="F35" i="5"/>
  <c r="AZ99" i="1"/>
  <c r="BD95" i="1"/>
  <c r="J35" i="19"/>
  <c r="AV115" i="1" s="1"/>
  <c r="AT115" i="1" s="1"/>
  <c r="F35" i="7"/>
  <c r="AZ101" i="1" s="1"/>
  <c r="J35" i="18"/>
  <c r="AV114" i="1"/>
  <c r="AT114" i="1"/>
  <c r="BA123" i="1"/>
  <c r="AW123" i="1"/>
  <c r="J35" i="2"/>
  <c r="AV96" i="1" s="1"/>
  <c r="AT96" i="1" s="1"/>
  <c r="BA95" i="1"/>
  <c r="AX107" i="1"/>
  <c r="BC113" i="1"/>
  <c r="AY113" i="1"/>
  <c r="BD117" i="1"/>
  <c r="BC117" i="1"/>
  <c r="AY117" i="1" s="1"/>
  <c r="BA120" i="1"/>
  <c r="AW120" i="1"/>
  <c r="BB120" i="1"/>
  <c r="AX120" i="1" s="1"/>
  <c r="J35" i="25"/>
  <c r="AV124" i="1" s="1"/>
  <c r="AT124" i="1" s="1"/>
  <c r="J35" i="6"/>
  <c r="AV100" i="1"/>
  <c r="AT100" i="1"/>
  <c r="F35" i="19"/>
  <c r="AZ115" i="1"/>
  <c r="F35" i="6"/>
  <c r="AZ100" i="1" s="1"/>
  <c r="F35" i="21"/>
  <c r="AZ118" i="1"/>
  <c r="BA113" i="1"/>
  <c r="AW113" i="1"/>
  <c r="J35" i="21"/>
  <c r="AV118" i="1" s="1"/>
  <c r="AT118" i="1" s="1"/>
  <c r="AX123" i="1"/>
  <c r="F35" i="8"/>
  <c r="AZ102" i="1" s="1"/>
  <c r="J32" i="2"/>
  <c r="AG96" i="1" s="1"/>
  <c r="BK121" i="27" l="1"/>
  <c r="BK120" i="27" s="1"/>
  <c r="F33" i="27"/>
  <c r="AZ126" i="1" s="1"/>
  <c r="BK123" i="26"/>
  <c r="J123" i="26" s="1"/>
  <c r="J99" i="26" s="1"/>
  <c r="J35" i="26"/>
  <c r="AV125" i="1" s="1"/>
  <c r="AT125" i="1" s="1"/>
  <c r="BK127" i="23"/>
  <c r="J127" i="23" s="1"/>
  <c r="J98" i="23" s="1"/>
  <c r="BK129" i="18"/>
  <c r="J129" i="18" s="1"/>
  <c r="J98" i="18" s="1"/>
  <c r="J35" i="16"/>
  <c r="AV111" i="1" s="1"/>
  <c r="AT111" i="1" s="1"/>
  <c r="BK123" i="16"/>
  <c r="J123" i="16" s="1"/>
  <c r="J99" i="16" s="1"/>
  <c r="J125" i="15"/>
  <c r="BE125" i="15" s="1"/>
  <c r="F35" i="15" s="1"/>
  <c r="AZ110" i="1" s="1"/>
  <c r="BK123" i="15"/>
  <c r="J123" i="15" s="1"/>
  <c r="J99" i="15" s="1"/>
  <c r="BK123" i="14"/>
  <c r="J123" i="14" s="1"/>
  <c r="J99" i="14" s="1"/>
  <c r="F35" i="14"/>
  <c r="AZ109" i="1" s="1"/>
  <c r="BK125" i="13"/>
  <c r="BK124" i="13" s="1"/>
  <c r="J125" i="13"/>
  <c r="BE125" i="13" s="1"/>
  <c r="BK132" i="8"/>
  <c r="J132" i="8" s="1"/>
  <c r="J32" i="8" s="1"/>
  <c r="AG102" i="1" s="1"/>
  <c r="J125" i="5"/>
  <c r="J99" i="5" s="1"/>
  <c r="J32" i="5"/>
  <c r="AG99" i="1" s="1"/>
  <c r="J32" i="21"/>
  <c r="AG118" i="1" s="1"/>
  <c r="J98" i="21"/>
  <c r="BK122" i="25"/>
  <c r="J122" i="25"/>
  <c r="J98" i="25" s="1"/>
  <c r="J131" i="3"/>
  <c r="J99" i="3" s="1"/>
  <c r="BK129" i="22"/>
  <c r="J129" i="22"/>
  <c r="J98" i="22" s="1"/>
  <c r="BK130" i="10"/>
  <c r="J130" i="10" s="1"/>
  <c r="J98" i="10" s="1"/>
  <c r="J131" i="7"/>
  <c r="J99" i="7" s="1"/>
  <c r="J130" i="24"/>
  <c r="J99" i="24"/>
  <c r="BK125" i="9"/>
  <c r="J125" i="9"/>
  <c r="J98" i="9"/>
  <c r="BK129" i="12"/>
  <c r="J129" i="12"/>
  <c r="J97" i="12"/>
  <c r="J131" i="6"/>
  <c r="J99" i="6"/>
  <c r="BK122" i="26"/>
  <c r="J122" i="26"/>
  <c r="J98" i="26"/>
  <c r="BK130" i="11"/>
  <c r="J130" i="11"/>
  <c r="J32" i="11" s="1"/>
  <c r="AG105" i="1" s="1"/>
  <c r="BK122" i="17"/>
  <c r="J122" i="17"/>
  <c r="J32" i="17" s="1"/>
  <c r="AG112" i="1" s="1"/>
  <c r="BK122" i="14"/>
  <c r="J122" i="14"/>
  <c r="J98" i="14" s="1"/>
  <c r="AN118" i="1"/>
  <c r="J41" i="21"/>
  <c r="AN115" i="1"/>
  <c r="J41" i="20"/>
  <c r="J41" i="19"/>
  <c r="AN102" i="1"/>
  <c r="J98" i="8"/>
  <c r="J41" i="8"/>
  <c r="AN99" i="1"/>
  <c r="J41" i="5"/>
  <c r="AN96" i="1"/>
  <c r="J98" i="2"/>
  <c r="J41" i="2"/>
  <c r="AU120" i="1"/>
  <c r="AU113" i="1"/>
  <c r="J32" i="3"/>
  <c r="AG97" i="1" s="1"/>
  <c r="J32" i="6"/>
  <c r="AG100" i="1"/>
  <c r="J32" i="7"/>
  <c r="AG101" i="1"/>
  <c r="J32" i="4"/>
  <c r="AG98" i="1" s="1"/>
  <c r="AU95" i="1"/>
  <c r="AU94" i="1" s="1"/>
  <c r="J32" i="24"/>
  <c r="AG122" i="1"/>
  <c r="AZ95" i="1"/>
  <c r="AZ117" i="1"/>
  <c r="AV117" i="1" s="1"/>
  <c r="AT117" i="1" s="1"/>
  <c r="AT123" i="1"/>
  <c r="J30" i="28"/>
  <c r="AG127" i="1"/>
  <c r="AW95" i="1"/>
  <c r="BC94" i="1"/>
  <c r="W32" i="1" s="1"/>
  <c r="AY95" i="1"/>
  <c r="J32" i="18"/>
  <c r="AG114" i="1" s="1"/>
  <c r="AG113" i="1" s="1"/>
  <c r="AZ120" i="1"/>
  <c r="AV120" i="1" s="1"/>
  <c r="AT120" i="1" s="1"/>
  <c r="BA94" i="1"/>
  <c r="W30" i="1" s="1"/>
  <c r="AX95" i="1"/>
  <c r="BD94" i="1"/>
  <c r="W33" i="1" s="1"/>
  <c r="BB94" i="1"/>
  <c r="W31" i="1" s="1"/>
  <c r="AZ113" i="1"/>
  <c r="AV113" i="1"/>
  <c r="AT113" i="1"/>
  <c r="J120" i="27" l="1"/>
  <c r="J98" i="27" s="1"/>
  <c r="BK119" i="27"/>
  <c r="J32" i="23"/>
  <c r="AG121" i="1" s="1"/>
  <c r="AG120" i="1" s="1"/>
  <c r="BK122" i="16"/>
  <c r="J122" i="16" s="1"/>
  <c r="J98" i="16" s="1"/>
  <c r="J35" i="15"/>
  <c r="AV110" i="1" s="1"/>
  <c r="AT110" i="1" s="1"/>
  <c r="BK122" i="15"/>
  <c r="J122" i="15" s="1"/>
  <c r="J98" i="15" s="1"/>
  <c r="F35" i="13"/>
  <c r="AZ108" i="1" s="1"/>
  <c r="AZ107" i="1" s="1"/>
  <c r="AV107" i="1" s="1"/>
  <c r="AT107" i="1" s="1"/>
  <c r="J35" i="13"/>
  <c r="AV108" i="1" s="1"/>
  <c r="AT108" i="1" s="1"/>
  <c r="J124" i="13"/>
  <c r="J100" i="13" s="1"/>
  <c r="BK123" i="13"/>
  <c r="J41" i="24"/>
  <c r="J41" i="3"/>
  <c r="J41" i="11"/>
  <c r="J41" i="7"/>
  <c r="J39" i="28"/>
  <c r="J41" i="6"/>
  <c r="J41" i="17"/>
  <c r="J98" i="17"/>
  <c r="BK128" i="12"/>
  <c r="J128" i="12"/>
  <c r="J30" i="12" s="1"/>
  <c r="AG106" i="1" s="1"/>
  <c r="AN106" i="1" s="1"/>
  <c r="J98" i="11"/>
  <c r="J41" i="18"/>
  <c r="AN114" i="1"/>
  <c r="J41" i="4"/>
  <c r="AN98" i="1"/>
  <c r="AN113" i="1"/>
  <c r="AN112" i="1"/>
  <c r="AN97" i="1"/>
  <c r="AN101" i="1"/>
  <c r="AN127" i="1"/>
  <c r="AN105" i="1"/>
  <c r="AN122" i="1"/>
  <c r="AN100" i="1"/>
  <c r="J32" i="10"/>
  <c r="AG104" i="1"/>
  <c r="AN104" i="1"/>
  <c r="AW94" i="1"/>
  <c r="AK30" i="1" s="1"/>
  <c r="J32" i="15"/>
  <c r="AG110" i="1" s="1"/>
  <c r="J32" i="22"/>
  <c r="AG119" i="1"/>
  <c r="AN119" i="1"/>
  <c r="AV95" i="1"/>
  <c r="AT95" i="1"/>
  <c r="AX94" i="1"/>
  <c r="J32" i="25"/>
  <c r="AG124" i="1" s="1"/>
  <c r="J32" i="14"/>
  <c r="AG109" i="1" s="1"/>
  <c r="AY94" i="1"/>
  <c r="J32" i="26"/>
  <c r="AG125" i="1" s="1"/>
  <c r="J32" i="9"/>
  <c r="AG103" i="1"/>
  <c r="AN103" i="1"/>
  <c r="J119" i="27" l="1"/>
  <c r="J97" i="27" s="1"/>
  <c r="BK118" i="27"/>
  <c r="J118" i="27" s="1"/>
  <c r="AN121" i="1"/>
  <c r="J41" i="23"/>
  <c r="J32" i="16"/>
  <c r="AG111" i="1" s="1"/>
  <c r="AZ94" i="1"/>
  <c r="AV94" i="1" s="1"/>
  <c r="AK29" i="1" s="1"/>
  <c r="J123" i="13"/>
  <c r="J99" i="13" s="1"/>
  <c r="BK122" i="13"/>
  <c r="J122" i="13" s="1"/>
  <c r="AN120" i="1"/>
  <c r="J41" i="14"/>
  <c r="J96" i="12"/>
  <c r="J41" i="15"/>
  <c r="J39" i="12"/>
  <c r="J41" i="10"/>
  <c r="J41" i="22"/>
  <c r="J41" i="16"/>
  <c r="J41" i="26"/>
  <c r="J41" i="9"/>
  <c r="J41" i="25"/>
  <c r="AN125" i="1"/>
  <c r="AN110" i="1"/>
  <c r="AN109" i="1"/>
  <c r="AN124" i="1"/>
  <c r="AN111" i="1"/>
  <c r="AG123" i="1"/>
  <c r="AG95" i="1"/>
  <c r="AG117" i="1"/>
  <c r="AN117" i="1"/>
  <c r="J96" i="27" l="1"/>
  <c r="J30" i="27"/>
  <c r="W29" i="1"/>
  <c r="AT94" i="1"/>
  <c r="J98" i="13"/>
  <c r="J32" i="13"/>
  <c r="AN123" i="1"/>
  <c r="AN95" i="1"/>
  <c r="AG126" i="1" l="1"/>
  <c r="AN126" i="1" s="1"/>
  <c r="J39" i="27"/>
  <c r="AG108" i="1"/>
  <c r="J41" i="13"/>
  <c r="AG107" i="1" l="1"/>
  <c r="AN108" i="1"/>
  <c r="AN107" i="1" l="1"/>
  <c r="AG94" i="1"/>
  <c r="AK26" i="1" l="1"/>
  <c r="AK35" i="1" s="1"/>
  <c r="AN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ED2F8CCB-BDD9-4049-8A4E-F6BD5D471BEA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8B3AE4E1-24B9-459A-94CB-A1D38A322D57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C3FDEB40-5DF1-4135-8E5E-9D02F2798C4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58B7B562-977C-4C44-8799-02DCBED28A5A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E58C3BA1-17D2-4C2C-A8D2-10BFF4619899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E836FDA9-E781-4F21-A80B-64D3D10C6025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B724D052-1F19-4036-A947-B3989428A2D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F1BC2FAC-8943-47EE-BA9E-834C5F895EC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4822187E-33D5-4F90-88CA-E25AC0068214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E829F2C0-535D-47AE-8278-ADBCC8311A68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6E1D42EF-4828-4735-966E-364100B9D576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D5C073FA-ACE1-4605-9850-F8ED448AD33A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<sst xmlns="http://schemas.openxmlformats.org/spreadsheetml/2006/main" count="42531" uniqueCount="2867">
  <si>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</si>
  <si>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</si>
  <si>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</si>
  <si>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</si>
  <si>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</si>
  <si>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</si>
  <si>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</si>
  <si>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</si>
  <si>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</si>
  <si>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</si>
  <si>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</si>
  <si>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</si>
  <si>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</si>
  <si>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</si>
  <si>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</si>
  <si>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</si>
  <si>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</si>
  <si>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</si>
  <si>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</si>
  <si>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</si>
  <si>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</si>
  <si>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</si>
  <si>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</si>
  <si>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</si>
  <si>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</si>
  <si>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</si>
  <si>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</si>
  <si>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</si>
  <si>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</si>
  <si>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</si>
  <si>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</si>
  <si>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</si>
  <si>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</si>
  <si>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</si>
  <si>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</si>
  <si>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</si>
  <si>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</si>
  <si>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</si>
  <si>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</si>
  <si>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</si>
  <si>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</si>
  <si>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</si>
  <si>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</si>
  <si>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</si>
  <si>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</si>
  <si>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</si>
  <si>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</si>
  <si>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</si>
  <si>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</si>
  <si>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</si>
  <si>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</si>
  <si>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</si>
  <si>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</si>
  <si>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</si>
  <si>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</si>
  <si>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</si>
  <si>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</si>
  <si>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</si>
  <si>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</si>
  <si>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</si>
  <si>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</si>
  <si>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</si>
  <si>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</si>
  <si>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</si>
  <si>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</si>
  <si>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</si>
  <si>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</si>
  <si>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</si>
  <si>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</si>
  <si>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</si>
  <si>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</si>
  <si>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</si>
  <si>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</si>
  <si>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</si>
  <si>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</si>
  <si>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</si>
  <si>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</si>
  <si>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</si>
  <si>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</si>
  <si>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</si>
  <si>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</si>
  <si>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</si>
  <si>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</si>
  <si>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</si>
  <si>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</si>
  <si>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</si>
  <si>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</si>
  <si>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</si>
  <si>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</si>
  <si>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</si>
  <si>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</si>
  <si>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</si>
  <si>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</si>
  <si>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</si>
  <si>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</si>
  <si>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</si>
  <si>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</si>
  <si>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</si>
  <si>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</si>
  <si>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</si>
  <si>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</si>
  <si>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</si>
  <si>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</si>
  <si>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</si>
  <si>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</si>
  <si>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</si>
  <si>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</si>
  <si>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</si>
  <si>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</si>
  <si>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</si>
  <si>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</si>
  <si>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</si>
  <si>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</si>
  <si>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</si>
  <si>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</si>
  <si>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</si>
  <si>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</si>
  <si>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</si>
  <si>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</si>
  <si>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</si>
  <si>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</si>
  <si>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</si>
  <si>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</si>
  <si>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</si>
  <si>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</si>
  <si>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</si>
  <si>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</si>
  <si>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</si>
  <si>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</si>
  <si>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</si>
  <si>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</si>
  <si>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</si>
  <si>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</si>
  <si>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</si>
  <si>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</si>
  <si>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</si>
  <si>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</si>
  <si>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</si>
  <si>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</si>
  <si>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</si>
  <si>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</si>
  <si>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</si>
  <si>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</si>
  <si>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</si>
  <si>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</si>
  <si>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</si>
  <si>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</si>
  <si>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</si>
  <si>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</si>
  <si>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</si>
  <si>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</si>
  <si>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</si>
  <si>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</si>
  <si>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</si>
  <si>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</si>
  <si>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</si>
  <si>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</si>
  <si>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</si>
  <si>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</si>
  <si>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</si>
  <si>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</si>
  <si>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</si>
  <si>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</si>
  <si>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</si>
  <si>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</si>
  <si>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</si>
  <si>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</si>
  <si>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</si>
  <si>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</si>
  <si>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</si>
  <si>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</si>
  <si>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</si>
  <si>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</si>
  <si>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</si>
  <si>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</si>
  <si>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</si>
  <si>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</si>
  <si>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</si>
  <si>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</si>
  <si>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</si>
  <si>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</si>
  <si>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</si>
  <si>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</si>
  <si>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</si>
  <si>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</si>
  <si>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</si>
  <si>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</si>
  <si>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</si>
  <si>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</si>
  <si>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</si>
  <si>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</si>
  <si>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</si>
  <si>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</si>
  <si>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</si>
  <si>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</si>
  <si>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</si>
  <si>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</si>
  <si>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</si>
  <si>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</si>
  <si>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</si>
  <si>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</si>
  <si>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</si>
  <si>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</si>
  <si>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</si>
  <si>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</si>
  <si>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</si>
  <si>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</si>
  <si>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</si>
  <si>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</si>
  <si>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</si>
  <si>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</si>
  <si>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</si>
  <si>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</si>
  <si>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</si>
  <si>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</si>
  <si>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</si>
  <si>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</si>
  <si>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</si>
  <si>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</si>
  <si>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</si>
  <si>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</si>
  <si>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</si>
  <si>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</si>
  <si>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</si>
  <si>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</si>
  <si>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</si>
  <si>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</si>
  <si>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</si>
  <si>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</si>
  <si>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</si>
  <si>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</si>
  <si>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</si>
  <si>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</si>
  <si>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</si>
  <si>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</si>
  <si>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</si>
  <si>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</si>
  <si>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</si>
  <si>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</si>
  <si>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</si>
  <si>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</si>
  <si>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</si>
  <si>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</si>
  <si>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</si>
  <si>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</si>
  <si>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</si>
  <si>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</si>
  <si>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</si>
  <si>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</si>
  <si>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</si>
  <si>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</si>
  <si>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</si>
  <si>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</si>
  <si>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</si>
  <si>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</si>
  <si>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</si>
  <si>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</si>
  <si>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</si>
  <si>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</si>
  <si>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</si>
  <si>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</si>
  <si>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</si>
  <si>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</si>
  <si>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</si>
  <si>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</si>
  <si>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</si>
  <si>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</si>
  <si>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</si>
  <si>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</si>
  <si>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</si>
  <si>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</si>
  <si>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</si>
  <si>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</si>
  <si>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</si>
  <si>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</si>
  <si>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</si>
  <si>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</si>
  <si>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</si>
  <si>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</si>
  <si>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</si>
  <si>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</si>
  <si>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</si>
  <si>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</si>
  <si>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</si>
  <si>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</si>
  <si>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</si>
  <si>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</si>
  <si>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</si>
  <si>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</si>
  <si>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</si>
  <si>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</si>
  <si>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</si>
  <si>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</si>
  <si>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</si>
  <si>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</si>
  <si>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</si>
  <si>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</si>
  <si>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</si>
  <si>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</si>
  <si>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</si>
  <si>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</si>
  <si>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</si>
  <si>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</si>
  <si>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</si>
  <si>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</si>
  <si>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</si>
  <si>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</si>
  <si>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</si>
  <si>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</si>
  <si>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</si>
  <si>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</si>
  <si>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</si>
  <si>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</si>
  <si>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</si>
  <si>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</si>
  <si>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</si>
  <si>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</si>
  <si>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</si>
  <si>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</si>
  <si>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</si>
  <si>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</si>
  <si>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</si>
  <si>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243,3*1,7*0,93-3,14*0,3*0,3*243,3</t>
  </si>
  <si>
    <t>58341334</t>
  </si>
  <si>
    <t>kamenivo drcené drobné frakce 0/2</t>
  </si>
  <si>
    <t>2002700747</t>
  </si>
  <si>
    <t>315,901*2 'Přepočtené koeficientem množství</t>
  </si>
  <si>
    <t>75</t>
  </si>
  <si>
    <t>175151101.1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</si>
  <si>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</si>
  <si>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682454017</t>
  </si>
  <si>
    <t>243,3*0,135</t>
  </si>
  <si>
    <t>76</t>
  </si>
  <si>
    <t>58343810</t>
  </si>
  <si>
    <t>kamenivo drcené hrubé frakce 4/8</t>
  </si>
  <si>
    <t>-1609316789</t>
  </si>
  <si>
    <t>32,846*2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</si>
  <si>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</si>
  <si>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</si>
  <si>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</si>
  <si>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</si>
  <si>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</si>
  <si>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</si>
  <si>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</si>
  <si>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</si>
  <si>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</si>
  <si>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</si>
  <si>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</si>
  <si>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</si>
  <si>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</si>
  <si>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</si>
  <si>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</si>
  <si>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</si>
  <si>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</si>
  <si>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</si>
  <si>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</si>
  <si>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</si>
  <si>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</si>
  <si>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</si>
  <si>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</si>
  <si>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</si>
  <si>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</si>
  <si>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</si>
  <si>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</si>
  <si>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</si>
  <si>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</si>
  <si>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</si>
  <si>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</si>
  <si>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</si>
  <si>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</si>
  <si>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</si>
  <si>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</si>
  <si>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</si>
  <si>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</si>
  <si>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</si>
  <si>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</si>
  <si>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</si>
  <si>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</si>
  <si>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</si>
  <si>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</si>
  <si>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</si>
  <si>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</si>
  <si>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</si>
  <si>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</si>
  <si>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</si>
  <si>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</si>
  <si>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</si>
  <si>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</si>
  <si>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</si>
  <si>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</si>
  <si>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</si>
  <si>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</si>
  <si>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</si>
  <si>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</si>
  <si>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</si>
  <si>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</si>
  <si>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</si>
  <si>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</si>
  <si>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</si>
  <si>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</si>
  <si>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</si>
  <si>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</si>
  <si>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</si>
  <si>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</si>
  <si>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</si>
  <si>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</si>
  <si>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</si>
  <si>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</si>
  <si>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</si>
  <si>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</si>
  <si>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</si>
  <si>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</si>
  <si>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</si>
  <si>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</si>
  <si>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</si>
  <si>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</si>
  <si>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</si>
  <si>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</si>
  <si>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</si>
  <si>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</si>
  <si>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</si>
  <si>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</si>
  <si>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</si>
  <si>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</si>
  <si>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</si>
  <si>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</si>
  <si>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</si>
  <si>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</si>
  <si>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</si>
  <si>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</si>
  <si>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</si>
  <si>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</si>
  <si>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</si>
  <si>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</si>
  <si>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</si>
  <si>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</si>
  <si>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</si>
  <si>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</si>
  <si>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</si>
  <si>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</si>
  <si>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</si>
  <si>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</si>
  <si>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</si>
  <si>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</si>
  <si>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</si>
  <si>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</si>
  <si>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</si>
  <si>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</si>
  <si>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</si>
  <si>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</si>
  <si>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</si>
  <si>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</si>
  <si>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</si>
  <si>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</si>
  <si>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</si>
  <si>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</si>
  <si>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</si>
  <si>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</si>
  <si>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</si>
  <si>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</si>
  <si>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</si>
  <si>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</si>
  <si>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</si>
  <si>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</si>
  <si>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</si>
  <si>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</si>
  <si>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</si>
  <si>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</si>
  <si>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</si>
  <si>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</si>
  <si>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</si>
  <si>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</si>
  <si>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</si>
  <si>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</si>
  <si>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</si>
  <si>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</si>
  <si>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</si>
  <si>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</si>
  <si>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</si>
  <si>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</si>
  <si>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</si>
  <si>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</si>
  <si>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</si>
  <si>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</si>
  <si>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</si>
  <si>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</si>
  <si>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</si>
  <si>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</si>
  <si>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</si>
  <si>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</si>
  <si>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</si>
  <si>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</si>
  <si>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</si>
  <si>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</si>
  <si>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</si>
  <si>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</si>
  <si>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</si>
  <si>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</si>
  <si>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</si>
  <si>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</si>
  <si>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</si>
  <si>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</si>
  <si>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</si>
  <si>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</si>
  <si>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</si>
  <si>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</si>
  <si>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</si>
  <si>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</si>
  <si>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</si>
  <si>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</si>
  <si>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</si>
  <si>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</si>
  <si>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</si>
  <si>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</si>
  <si>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</si>
  <si>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</si>
  <si>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</si>
  <si>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</si>
  <si>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</si>
  <si>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</si>
  <si>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</si>
  <si>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</si>
  <si>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</si>
  <si>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</si>
  <si>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</si>
  <si>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</si>
  <si>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</si>
  <si>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</si>
  <si>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</si>
  <si>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</si>
  <si>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</si>
  <si>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</si>
  <si>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</si>
  <si>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</si>
  <si>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</si>
  <si>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</si>
  <si>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133,694-2,962</t>
  </si>
  <si>
    <t>72</t>
  </si>
  <si>
    <t>997221551.1</t>
  </si>
  <si>
    <t>1277997930</t>
  </si>
  <si>
    <t>14,812*0,2</t>
  </si>
  <si>
    <t>73</t>
  </si>
  <si>
    <t>997221559.1</t>
  </si>
  <si>
    <t>Vodorovná doprava suti  bez naložení, ale se složením a s hrubým urovnáním Příplatek k ceně za každý další i započatý 1 km přes 1 km</t>
  </si>
  <si>
    <t>-1287575673</t>
  </si>
  <si>
    <t>2,962*4 'Přepočtené koeficientem množství</t>
  </si>
  <si>
    <t>67</t>
  </si>
  <si>
    <t>997221559</t>
  </si>
  <si>
    <t>-1993312859</t>
  </si>
  <si>
    <t>130,732*34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</si>
  <si>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</si>
  <si>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</si>
  <si>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</si>
  <si>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</si>
  <si>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</si>
  <si>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</si>
  <si>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</si>
  <si>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</si>
  <si>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</si>
  <si>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</si>
  <si>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</si>
  <si>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</si>
  <si>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</si>
  <si>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14,812+12,622-2,962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</si>
  <si>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</si>
  <si>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</si>
  <si>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</si>
  <si>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</si>
  <si>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</si>
  <si>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</si>
  <si>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</si>
  <si>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</si>
  <si>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</si>
  <si>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</si>
  <si>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</si>
  <si>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</si>
  <si>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</si>
  <si>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</si>
  <si>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</si>
  <si>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</si>
  <si>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</si>
  <si>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</si>
  <si>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</si>
  <si>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</si>
  <si>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</si>
  <si>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</si>
  <si>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</si>
  <si>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</si>
  <si>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</si>
  <si>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</si>
  <si>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</si>
  <si>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</si>
  <si>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</si>
  <si>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</si>
  <si>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</si>
  <si>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</si>
  <si>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</si>
  <si>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</si>
  <si>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</si>
  <si>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</si>
  <si>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</si>
  <si>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</si>
  <si>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</si>
  <si>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</si>
  <si>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</si>
  <si>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</si>
  <si>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</si>
  <si>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</si>
  <si>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</si>
  <si>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</si>
  <si>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</si>
  <si>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</si>
  <si>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</si>
  <si>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</si>
  <si>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</si>
  <si>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</si>
  <si>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</si>
  <si>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</si>
  <si>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</si>
  <si>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</si>
  <si>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</si>
  <si>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</si>
  <si>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</si>
  <si>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</si>
  <si>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</si>
  <si>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</si>
  <si>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</si>
  <si>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</si>
  <si>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</si>
  <si>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</si>
  <si>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</si>
  <si>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</si>
  <si>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</si>
  <si>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</si>
  <si>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</si>
  <si>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</si>
  <si>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</si>
  <si>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</si>
  <si>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</si>
  <si>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4,671-0,104</t>
  </si>
  <si>
    <t>-1568616031</t>
  </si>
  <si>
    <t>0,518*0,2</t>
  </si>
  <si>
    <t>896677039</t>
  </si>
  <si>
    <t>0,104*4 'Přepočtené koeficientem množství</t>
  </si>
  <si>
    <t>4,567*9 'Přepočtené koeficientem množství</t>
  </si>
  <si>
    <t>1,463</t>
  </si>
  <si>
    <t>0,441+0,518-0,104</t>
  </si>
  <si>
    <t>2,25</t>
  </si>
  <si>
    <t>SO_01.2.1 - Stoka A3 - 2. část, km 0,2433-0,9698, stoka A1, A2, výtlak V</t>
  </si>
  <si>
    <t xml:space="preserve">    8.1 - Trubní vedení</t>
  </si>
  <si>
    <t>PSV - Práce a dodávky PSV</t>
  </si>
  <si>
    <t xml:space="preserve">    781 - Dokončovací práce - obklady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</si>
  <si>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</si>
  <si>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</si>
  <si>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</si>
  <si>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</si>
  <si>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</si>
  <si>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</si>
  <si>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</si>
  <si>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</si>
  <si>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</si>
  <si>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</si>
  <si>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</si>
  <si>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</si>
  <si>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</si>
  <si>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</si>
  <si>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</si>
  <si>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</si>
  <si>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</si>
  <si>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</si>
  <si>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</si>
  <si>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</si>
  <si>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</si>
  <si>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</si>
  <si>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</si>
  <si>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</si>
  <si>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</si>
  <si>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</si>
  <si>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</si>
  <si>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</si>
  <si>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</si>
  <si>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</si>
  <si>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</si>
  <si>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</si>
  <si>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</si>
  <si>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</si>
  <si>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</si>
  <si>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</si>
  <si>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</si>
  <si>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</si>
  <si>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</si>
  <si>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</si>
  <si>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</si>
  <si>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</si>
  <si>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</si>
  <si>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</si>
  <si>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</si>
  <si>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</si>
  <si>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</si>
  <si>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</si>
  <si>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</si>
  <si>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</si>
  <si>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</si>
  <si>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</si>
  <si>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</si>
  <si>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</si>
  <si>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"A3 - 2.část"( 726,5*1,1*0,615)</t>
  </si>
  <si>
    <t>"A1"( 437,7*1,1*0,615)</t>
  </si>
  <si>
    <t>"A2 + V" (475,6*1,5*0,55)</t>
  </si>
  <si>
    <t>1179,951*2 'Přepočtené koeficientem množství</t>
  </si>
  <si>
    <t>134</t>
  </si>
  <si>
    <t>848675823</t>
  </si>
  <si>
    <t>"A3 - 2.část"( 726,5*0,045)</t>
  </si>
  <si>
    <t>"A1"( 437,7*0,045)</t>
  </si>
  <si>
    <t>"A2 + V" (475,6*0,105)</t>
  </si>
  <si>
    <t>135</t>
  </si>
  <si>
    <t>73217069</t>
  </si>
  <si>
    <t>102,328*2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</si>
  <si>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</si>
  <si>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</si>
  <si>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</si>
  <si>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</si>
  <si>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</si>
  <si>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</si>
  <si>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</si>
  <si>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</si>
  <si>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</si>
  <si>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</si>
  <si>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</si>
  <si>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</si>
  <si>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</si>
  <si>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</si>
  <si>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</si>
  <si>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</si>
  <si>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</si>
  <si>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</si>
  <si>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</si>
  <si>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</si>
  <si>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</si>
  <si>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</si>
  <si>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</si>
  <si>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</si>
  <si>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</si>
  <si>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</si>
  <si>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</si>
  <si>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</si>
  <si>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</si>
  <si>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</si>
  <si>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</si>
  <si>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</si>
  <si>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</si>
  <si>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</si>
  <si>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</si>
  <si>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</si>
  <si>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</si>
  <si>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</si>
  <si>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</si>
  <si>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</si>
  <si>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</si>
  <si>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</si>
  <si>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</si>
  <si>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</si>
  <si>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</si>
  <si>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</si>
  <si>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</si>
  <si>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</si>
  <si>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</si>
  <si>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</si>
  <si>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</si>
  <si>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</si>
  <si>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</si>
  <si>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</si>
  <si>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</si>
  <si>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</si>
  <si>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</si>
  <si>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</si>
  <si>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</si>
  <si>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</si>
  <si>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</si>
  <si>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</si>
  <si>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</si>
  <si>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</si>
  <si>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</si>
  <si>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</si>
  <si>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</si>
  <si>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</si>
  <si>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</si>
  <si>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</si>
  <si>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</si>
  <si>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</si>
  <si>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</si>
  <si>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</si>
  <si>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</si>
  <si>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</si>
  <si>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</si>
  <si>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</si>
  <si>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</si>
  <si>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</si>
  <si>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</si>
  <si>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</si>
  <si>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</si>
  <si>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</si>
  <si>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</si>
  <si>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</si>
  <si>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</si>
  <si>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</si>
  <si>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</si>
  <si>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</si>
  <si>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</si>
  <si>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</si>
  <si>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</si>
  <si>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</si>
  <si>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</si>
  <si>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</si>
  <si>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</si>
  <si>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</si>
  <si>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</si>
  <si>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</si>
  <si>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</si>
  <si>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</si>
  <si>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</si>
  <si>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</si>
  <si>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</si>
  <si>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</si>
  <si>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</si>
  <si>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</si>
  <si>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</si>
  <si>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</si>
  <si>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</si>
  <si>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</si>
  <si>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</si>
  <si>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</si>
  <si>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</si>
  <si>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</si>
  <si>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</si>
  <si>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</si>
  <si>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</si>
  <si>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</si>
  <si>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</si>
  <si>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</si>
  <si>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</si>
  <si>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</si>
  <si>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</si>
  <si>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</si>
  <si>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</si>
  <si>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</si>
  <si>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</si>
  <si>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</si>
  <si>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</si>
  <si>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28611592</t>
  </si>
  <si>
    <t>zátka kanalizace plastové KG DN 250</t>
  </si>
  <si>
    <t>1671066257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</si>
  <si>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</si>
  <si>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</si>
  <si>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</si>
  <si>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</si>
  <si>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</si>
  <si>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</si>
  <si>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</si>
  <si>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</si>
  <si>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</si>
  <si>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</si>
  <si>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</si>
  <si>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</si>
  <si>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</si>
  <si>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</si>
  <si>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</si>
  <si>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</si>
  <si>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</si>
  <si>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</si>
  <si>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</si>
  <si>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</si>
  <si>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</si>
  <si>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</si>
  <si>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</si>
  <si>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</si>
  <si>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</si>
  <si>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</si>
  <si>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</si>
  <si>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</si>
  <si>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</si>
  <si>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</si>
  <si>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</si>
  <si>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</si>
  <si>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</si>
  <si>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</si>
  <si>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</si>
  <si>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</si>
  <si>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</si>
  <si>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</si>
  <si>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</si>
  <si>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</si>
  <si>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</si>
  <si>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</si>
  <si>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</si>
  <si>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</si>
  <si>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</si>
  <si>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</si>
  <si>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</si>
  <si>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</si>
  <si>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</si>
  <si>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</si>
  <si>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</si>
  <si>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</si>
  <si>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</si>
  <si>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</si>
  <si>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</si>
  <si>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</si>
  <si>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</si>
  <si>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</si>
  <si>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</si>
  <si>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</si>
  <si>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</si>
  <si>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</si>
  <si>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</si>
  <si>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</si>
  <si>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</si>
  <si>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</si>
  <si>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</si>
  <si>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</si>
  <si>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</si>
  <si>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</si>
  <si>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</si>
  <si>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</si>
  <si>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</si>
  <si>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</si>
  <si>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</si>
  <si>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</si>
  <si>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</si>
  <si>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</si>
  <si>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</si>
  <si>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</si>
  <si>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</si>
  <si>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</si>
  <si>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</si>
  <si>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</si>
  <si>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</si>
  <si>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</si>
  <si>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</si>
  <si>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</si>
  <si>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</si>
  <si>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</si>
  <si>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</si>
  <si>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</si>
  <si>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</si>
  <si>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</si>
  <si>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</si>
  <si>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</si>
  <si>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</si>
  <si>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</si>
  <si>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</si>
  <si>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</si>
  <si>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</si>
  <si>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</si>
  <si>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</si>
  <si>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</si>
  <si>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</si>
  <si>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</si>
  <si>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</si>
  <si>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</si>
  <si>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</si>
  <si>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</si>
  <si>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</si>
  <si>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</si>
  <si>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</si>
  <si>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</si>
  <si>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</si>
  <si>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</si>
  <si>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</si>
  <si>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</si>
  <si>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</si>
  <si>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</si>
  <si>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</si>
  <si>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</si>
  <si>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</si>
  <si>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</si>
  <si>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</si>
  <si>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</si>
  <si>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</si>
  <si>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</si>
  <si>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</si>
  <si>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</si>
  <si>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</si>
  <si>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</si>
  <si>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</si>
  <si>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</si>
  <si>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</si>
  <si>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</si>
  <si>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</si>
  <si>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5828,06-132,406</t>
  </si>
  <si>
    <t>132</t>
  </si>
  <si>
    <t>1083215259</t>
  </si>
  <si>
    <t>662,032*0,2</t>
  </si>
  <si>
    <t>117</t>
  </si>
  <si>
    <t>5695,654*34 'Přepočtené koeficientem množství</t>
  </si>
  <si>
    <t>133</t>
  </si>
  <si>
    <t>-72986307</t>
  </si>
  <si>
    <t>132,406*4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</si>
  <si>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</si>
  <si>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</si>
  <si>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</si>
  <si>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</si>
  <si>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</si>
  <si>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662,032+1598,881-132,406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</si>
  <si>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</si>
  <si>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</si>
  <si>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</si>
  <si>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PSV</t>
  </si>
  <si>
    <t>Práce a dodávky PSV</t>
  </si>
  <si>
    <t>781</t>
  </si>
  <si>
    <t>Dokončovací práce - obklady</t>
  </si>
  <si>
    <t>128</t>
  </si>
  <si>
    <t>781464114</t>
  </si>
  <si>
    <t>Montáž obkladů vnitřních stěn z dlaždic z taveného čediče lepených flexibilním lepidlem, tl. přes 30 do 40 mm</t>
  </si>
  <si>
    <t>534394155</t>
  </si>
  <si>
    <t>A3 -Š 18</t>
  </si>
  <si>
    <t>2,29</t>
  </si>
  <si>
    <t>A1 - Š1</t>
  </si>
  <si>
    <t>3,14</t>
  </si>
  <si>
    <t>A1 -Š8</t>
  </si>
  <si>
    <t>1,74</t>
  </si>
  <si>
    <t>A2 -Š2</t>
  </si>
  <si>
    <t>2,28</t>
  </si>
  <si>
    <t>A2 - Š8</t>
  </si>
  <si>
    <t>3,13</t>
  </si>
  <si>
    <t>A2- Š10</t>
  </si>
  <si>
    <t>2,84</t>
  </si>
  <si>
    <t>129</t>
  </si>
  <si>
    <t>63232604</t>
  </si>
  <si>
    <t>dlaždice z taveného čediče průmyslové jemný rastr tl.40mm</t>
  </si>
  <si>
    <t>1683028994</t>
  </si>
  <si>
    <t>15,42*1,1 'Přepočtené koeficientem množství</t>
  </si>
  <si>
    <t>130</t>
  </si>
  <si>
    <t>781469192</t>
  </si>
  <si>
    <t>Montáž obkladů vnitřních stěn z dlaždic z taveného čediče Příplatek k cenám za obklady v omezeném prostoru</t>
  </si>
  <si>
    <t>-1772806732</t>
  </si>
  <si>
    <t>131</t>
  </si>
  <si>
    <t>781769196</t>
  </si>
  <si>
    <t>Montáž obkladů vnějších stěn z dlaždic z taveného čediče Příplatek k cenám za dvousložkový spárovací tmel</t>
  </si>
  <si>
    <t>-1763338428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</si>
  <si>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</si>
  <si>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</si>
  <si>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</si>
  <si>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</si>
  <si>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</si>
  <si>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</si>
  <si>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</si>
  <si>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901,278*0,8</t>
  </si>
  <si>
    <t>855171587</t>
  </si>
  <si>
    <t>901,278*0,2</t>
  </si>
  <si>
    <t>1031853951</t>
  </si>
  <si>
    <t>721,022*34 'Přepočtené koeficientem množství</t>
  </si>
  <si>
    <t>-959097771</t>
  </si>
  <si>
    <t>180,256*4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</si>
  <si>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</si>
  <si>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</si>
  <si>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</si>
  <si>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</si>
  <si>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</si>
  <si>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</si>
  <si>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</si>
  <si>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</si>
  <si>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</si>
  <si>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</si>
  <si>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</si>
  <si>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</si>
  <si>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</si>
  <si>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</si>
  <si>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</si>
  <si>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</si>
  <si>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</si>
  <si>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</si>
  <si>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</si>
  <si>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</si>
  <si>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</si>
  <si>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</si>
  <si>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</si>
  <si>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</si>
  <si>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</si>
  <si>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</si>
  <si>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</si>
  <si>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</si>
  <si>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</si>
  <si>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</si>
  <si>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</si>
  <si>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</si>
  <si>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</si>
  <si>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</si>
  <si>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</si>
  <si>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</si>
  <si>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</si>
  <si>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</si>
  <si>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</si>
  <si>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</si>
  <si>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</si>
  <si>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</si>
  <si>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</si>
  <si>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</si>
  <si>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</si>
  <si>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</si>
  <si>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</si>
  <si>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</si>
  <si>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</si>
  <si>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</si>
  <si>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</si>
  <si>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</si>
  <si>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"SÚS" 10,7*0,9*3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</si>
  <si>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</si>
  <si>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</si>
  <si>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</si>
  <si>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</si>
  <si>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</si>
  <si>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</si>
  <si>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</si>
  <si>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</si>
  <si>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</si>
  <si>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</si>
  <si>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</si>
  <si>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</si>
  <si>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</si>
  <si>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</si>
  <si>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</si>
  <si>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</si>
  <si>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</si>
  <si>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</si>
  <si>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</si>
  <si>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</si>
  <si>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</si>
  <si>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</si>
  <si>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</si>
  <si>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</si>
  <si>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</si>
  <si>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</si>
  <si>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</si>
  <si>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</si>
  <si>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</si>
  <si>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</si>
  <si>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</si>
  <si>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</si>
  <si>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</si>
  <si>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</si>
  <si>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</si>
  <si>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</si>
  <si>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</si>
  <si>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</si>
  <si>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</si>
  <si>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</si>
  <si>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</si>
  <si>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</si>
  <si>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</si>
  <si>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</si>
  <si>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</si>
  <si>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</si>
  <si>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</si>
  <si>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</si>
  <si>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</si>
  <si>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41,075-0,468</t>
  </si>
  <si>
    <t>-323935596</t>
  </si>
  <si>
    <t>2,338*0,2</t>
  </si>
  <si>
    <t>1606840231</t>
  </si>
  <si>
    <t>0,468*4 'Přepočtené koeficientem množství</t>
  </si>
  <si>
    <t>40,607*34 'Přepočtené koeficientem množství</t>
  </si>
  <si>
    <t>7,693</t>
  </si>
  <si>
    <t>7,326+5,747-0,468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</si>
  <si>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</si>
  <si>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</si>
  <si>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</si>
  <si>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</si>
  <si>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</si>
  <si>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</si>
  <si>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</si>
  <si>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</si>
  <si>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</si>
  <si>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</si>
  <si>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</si>
  <si>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</si>
  <si>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</si>
  <si>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</si>
  <si>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</si>
  <si>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</si>
  <si>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</si>
  <si>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</si>
  <si>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</si>
  <si>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</si>
  <si>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</si>
  <si>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</si>
  <si>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</si>
  <si>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</si>
  <si>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</si>
  <si>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</si>
  <si>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</si>
  <si>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</si>
  <si>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</si>
  <si>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</si>
  <si>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</si>
  <si>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</si>
  <si>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</si>
  <si>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</si>
  <si>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</si>
  <si>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</si>
  <si>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"SÚS" 130,9*0,9*3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</si>
  <si>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</si>
  <si>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</si>
  <si>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</si>
  <si>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</si>
  <si>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</si>
  <si>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</si>
  <si>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</si>
  <si>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</si>
  <si>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</si>
  <si>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</si>
  <si>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</si>
  <si>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</si>
  <si>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</si>
  <si>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</si>
  <si>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299,037-5,72</t>
  </si>
  <si>
    <t>502046775</t>
  </si>
  <si>
    <t>28,602*0,2</t>
  </si>
  <si>
    <t>-1965467336</t>
  </si>
  <si>
    <t>5,72*4 'Přepočtené koeficientem množství</t>
  </si>
  <si>
    <t>293,317*34 'Přepočtené koeficientem množství</t>
  </si>
  <si>
    <t>42,764</t>
  </si>
  <si>
    <t>54,866+31,945-5,72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</si>
  <si>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</si>
  <si>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</si>
  <si>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</si>
  <si>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</si>
  <si>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</si>
  <si>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</si>
  <si>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</si>
  <si>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</si>
  <si>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</si>
  <si>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</si>
  <si>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</si>
  <si>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</si>
  <si>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</si>
  <si>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</si>
  <si>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</si>
  <si>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</si>
  <si>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</si>
  <si>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</si>
  <si>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</si>
  <si>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</si>
  <si>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1380378548</t>
  </si>
  <si>
    <t>"vrstva provizorního zaštěrkování 1 x 11 cm"</t>
  </si>
  <si>
    <t>"A3.1" (452,3*1,1+13*1,5*0,5)</t>
  </si>
  <si>
    <t>"A3.2" (1130,5*1,1+25*1,5*0,5)</t>
  </si>
  <si>
    <t>"A3.2.1" (415,9*1,1+11*1,5*0,5)</t>
  </si>
  <si>
    <t>"B1" (153,7*1,1+5*1,5*0,5)</t>
  </si>
  <si>
    <t>"B2" (133,6*1,1+6*1,5*0,5)</t>
  </si>
  <si>
    <t>"B3" (400,8*1,1+11*1,5*0,5)</t>
  </si>
  <si>
    <t>"B3.1" (127,9*1,1+5*1,5*0,5)</t>
  </si>
  <si>
    <t>"B4" (54,7*1,1+3*1,5*0,5)</t>
  </si>
  <si>
    <t>"B4.1" (65,7*1,1+3*1,5*0,5)</t>
  </si>
  <si>
    <t>"B5" (201,8*1,1+5*1,5*0,5)</t>
  </si>
  <si>
    <t>1237835066</t>
  </si>
  <si>
    <t>"vrstva provizorního zaštěrkování 1 x 30 cm"</t>
  </si>
  <si>
    <t>SUS 2x30 cm</t>
  </si>
  <si>
    <t>6*5*1,1*2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</si>
  <si>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</si>
  <si>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</si>
  <si>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</si>
  <si>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</si>
  <si>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</si>
  <si>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</si>
  <si>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</si>
  <si>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</si>
  <si>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</si>
  <si>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</si>
  <si>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</si>
  <si>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</si>
  <si>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</si>
  <si>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</si>
  <si>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</si>
  <si>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</si>
  <si>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</si>
  <si>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</si>
  <si>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</si>
  <si>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</si>
  <si>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</si>
  <si>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</si>
  <si>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</si>
  <si>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</si>
  <si>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</si>
  <si>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</si>
  <si>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</si>
  <si>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</si>
  <si>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</si>
  <si>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</si>
  <si>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</si>
  <si>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</si>
  <si>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</si>
  <si>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</si>
  <si>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</si>
  <si>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</si>
  <si>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</si>
  <si>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</si>
  <si>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</si>
  <si>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</si>
  <si>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</si>
  <si>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</si>
  <si>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</si>
  <si>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</si>
  <si>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</si>
  <si>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</si>
  <si>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</si>
  <si>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</si>
  <si>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</si>
  <si>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</si>
  <si>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</si>
  <si>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</si>
  <si>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</si>
  <si>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</si>
  <si>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</si>
  <si>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</si>
  <si>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</si>
  <si>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</si>
  <si>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</si>
  <si>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</si>
  <si>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</si>
  <si>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</si>
  <si>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</si>
  <si>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</si>
  <si>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</si>
  <si>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</si>
  <si>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</si>
  <si>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</si>
  <si>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</si>
  <si>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</si>
  <si>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</si>
  <si>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</si>
  <si>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</si>
  <si>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</si>
  <si>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</si>
  <si>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</si>
  <si>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</si>
  <si>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</si>
  <si>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</si>
  <si>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</si>
  <si>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</si>
  <si>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</si>
  <si>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</si>
  <si>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</si>
  <si>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</si>
  <si>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</si>
  <si>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</si>
  <si>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</si>
  <si>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</si>
  <si>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</si>
  <si>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</si>
  <si>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</si>
  <si>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</si>
  <si>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</si>
  <si>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</si>
  <si>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</si>
  <si>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</si>
  <si>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</si>
  <si>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</si>
  <si>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</si>
  <si>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</si>
  <si>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</si>
  <si>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</si>
  <si>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</si>
  <si>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</si>
  <si>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</si>
  <si>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</si>
  <si>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</si>
  <si>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</si>
  <si>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</si>
  <si>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</si>
  <si>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</si>
  <si>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</si>
  <si>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</si>
  <si>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</si>
  <si>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</si>
  <si>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</si>
  <si>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</si>
  <si>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</si>
  <si>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</si>
  <si>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</si>
  <si>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 xml:space="preserve">30*1,1*(2,3-0,55-0,15) </t>
  </si>
  <si>
    <t>"zásyp v komunikaci místní -  nový materiál"</t>
  </si>
  <si>
    <t>2104,5*1,1*(2,3-0,55-0,15)</t>
  </si>
  <si>
    <t>3756,72*1,67 'Přepočtené koeficientem množství</t>
  </si>
  <si>
    <t>"A3.2" 212,4*1,1*0,615</t>
  </si>
  <si>
    <t>drenáž</t>
  </si>
  <si>
    <t>"A3.1 - B5" (3136,9-212,4)*1,1*0,55</t>
  </si>
  <si>
    <t>1913,012*2 'Přepočtené koeficientem množství</t>
  </si>
  <si>
    <t>-539994479</t>
  </si>
  <si>
    <t>212,4*0,045</t>
  </si>
  <si>
    <t xml:space="preserve"> (3136,9-212,4)*0,045</t>
  </si>
  <si>
    <t>491707523</t>
  </si>
  <si>
    <t>141,161*2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</si>
  <si>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</si>
  <si>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</si>
  <si>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</si>
  <si>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</si>
  <si>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</si>
  <si>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</si>
  <si>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</si>
  <si>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</si>
  <si>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</si>
  <si>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</si>
  <si>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</si>
  <si>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</si>
  <si>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</si>
  <si>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"vrstva provizorního zaštěrkování 1 x 20 cm"</t>
  </si>
  <si>
    <t>"SÚS" 6*5*1,1*3</t>
  </si>
  <si>
    <t>564760112</t>
  </si>
  <si>
    <t>Podklad nebo kryt z kameniva hrubého drceného vel. 16-32 mm s rozprostřením a zhutněním plochy přes 100 m2, po zhutnění tl. 210 mm</t>
  </si>
  <si>
    <t>-831195016</t>
  </si>
  <si>
    <t>"vrstva provizorního zaštěrkování 1 x 21 cm"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</si>
  <si>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</si>
  <si>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</si>
  <si>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</si>
  <si>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</si>
  <si>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</si>
  <si>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</si>
  <si>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</si>
  <si>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</si>
  <si>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</si>
  <si>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</si>
  <si>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</si>
  <si>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</si>
  <si>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</si>
  <si>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</si>
  <si>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</si>
  <si>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</si>
  <si>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</si>
  <si>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</si>
  <si>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</si>
  <si>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</si>
  <si>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</si>
  <si>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</si>
  <si>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</si>
  <si>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</si>
  <si>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</si>
  <si>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</si>
  <si>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</si>
  <si>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</si>
  <si>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</si>
  <si>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</si>
  <si>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</si>
  <si>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</si>
  <si>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</si>
  <si>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</si>
  <si>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</si>
  <si>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</si>
  <si>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</si>
  <si>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</si>
  <si>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</si>
  <si>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</si>
  <si>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</si>
  <si>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</si>
  <si>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</si>
  <si>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</si>
  <si>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</si>
  <si>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</si>
  <si>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</si>
  <si>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</si>
  <si>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</si>
  <si>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</si>
  <si>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</si>
  <si>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</si>
  <si>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</si>
  <si>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1173,975+1019,594+1576,01+38,52+569,099+766,984+212,975+12,075-2,415</t>
  </si>
  <si>
    <t>-348749759</t>
  </si>
  <si>
    <t>12,075*0,2</t>
  </si>
  <si>
    <t>-730020502</t>
  </si>
  <si>
    <t>2,415*4 'Přepočtené koeficientem množství</t>
  </si>
  <si>
    <t>5366,817*34 'Přepočtené koeficientem množství</t>
  </si>
  <si>
    <t>766,984</t>
  </si>
  <si>
    <t>212,975+12,075+539,099-2,415</t>
  </si>
  <si>
    <t>1019,594+38,52+1576,01+1173,975</t>
  </si>
  <si>
    <t>9868222</t>
  </si>
  <si>
    <t>A3.2.1 -Š 7</t>
  </si>
  <si>
    <t>1,18</t>
  </si>
  <si>
    <t>B3.1 - Š1</t>
  </si>
  <si>
    <t>1,67</t>
  </si>
  <si>
    <t>-595194819</t>
  </si>
  <si>
    <t>2,85*1,1 'Přepočtené koeficientem množství</t>
  </si>
  <si>
    <t>-1594041462</t>
  </si>
  <si>
    <t>1913342636</t>
  </si>
  <si>
    <t>SO_01.3.1-N - Stoka A3.1, A3.2, A3.2.1, B1, B2, B3, B3.1, B4, B4.1, B5 - neuznatelné</t>
  </si>
  <si>
    <t>-891155791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</si>
  <si>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</si>
  <si>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</si>
  <si>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</si>
  <si>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</si>
  <si>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</si>
  <si>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</si>
  <si>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</si>
  <si>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</si>
  <si>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</si>
  <si>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</si>
  <si>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</si>
  <si>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</si>
  <si>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</si>
  <si>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</si>
  <si>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</si>
  <si>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</si>
  <si>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</si>
  <si>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</si>
  <si>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</si>
  <si>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</si>
  <si>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</si>
  <si>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</si>
  <si>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</si>
  <si>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</si>
  <si>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</si>
  <si>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</si>
  <si>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</si>
  <si>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</si>
  <si>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</si>
  <si>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</si>
  <si>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</si>
  <si>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</si>
  <si>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</si>
  <si>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</si>
  <si>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</si>
  <si>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</si>
  <si>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</si>
  <si>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</si>
  <si>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</si>
  <si>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</si>
  <si>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</si>
  <si>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</si>
  <si>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</si>
  <si>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</si>
  <si>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</si>
  <si>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</si>
  <si>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</si>
  <si>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</si>
  <si>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</si>
  <si>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</si>
  <si>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</si>
  <si>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</si>
  <si>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</si>
  <si>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</si>
  <si>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</si>
  <si>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</si>
  <si>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</si>
  <si>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</si>
  <si>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</si>
  <si>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</si>
  <si>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</si>
  <si>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</si>
  <si>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</si>
  <si>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</si>
  <si>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</si>
  <si>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</si>
  <si>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</si>
  <si>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</si>
  <si>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</si>
  <si>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</si>
  <si>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</si>
  <si>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</si>
  <si>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</si>
  <si>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</si>
  <si>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</si>
  <si>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</si>
  <si>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</si>
  <si>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</si>
  <si>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</si>
  <si>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</si>
  <si>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</si>
  <si>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</si>
  <si>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</si>
  <si>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</si>
  <si>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</si>
  <si>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</si>
  <si>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</si>
  <si>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</si>
  <si>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</si>
  <si>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</si>
  <si>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</si>
  <si>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</si>
  <si>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</si>
  <si>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</si>
  <si>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</si>
  <si>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</si>
  <si>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</si>
  <si>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</si>
  <si>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</si>
  <si>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</si>
  <si>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</si>
  <si>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</si>
  <si>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</si>
  <si>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</si>
  <si>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</si>
  <si>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</si>
  <si>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</si>
  <si>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</si>
  <si>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</si>
  <si>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</si>
  <si>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</si>
  <si>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</si>
  <si>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</si>
  <si>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</si>
  <si>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</si>
  <si>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</si>
  <si>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</si>
  <si>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</si>
  <si>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</si>
  <si>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</si>
  <si>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</si>
  <si>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</si>
  <si>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</si>
  <si>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</si>
  <si>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</si>
  <si>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</si>
  <si>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</si>
  <si>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</si>
  <si>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</si>
  <si>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</si>
  <si>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</si>
  <si>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</si>
  <si>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</si>
  <si>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</si>
  <si>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</si>
  <si>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</si>
  <si>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</si>
  <si>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</si>
  <si>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</si>
  <si>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</si>
  <si>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</si>
  <si>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</si>
  <si>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</si>
  <si>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</si>
  <si>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</si>
  <si>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</si>
  <si>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</si>
  <si>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</si>
  <si>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</si>
  <si>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</si>
  <si>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</si>
  <si>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</si>
  <si>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</si>
  <si>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</si>
  <si>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</si>
  <si>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</si>
  <si>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</si>
  <si>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</si>
  <si>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</si>
  <si>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</si>
  <si>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</si>
  <si>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</si>
  <si>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</si>
  <si>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</si>
  <si>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</si>
  <si>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</si>
  <si>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</si>
  <si>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</si>
  <si>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</si>
  <si>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</si>
  <si>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</si>
  <si>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</si>
  <si>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</si>
  <si>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</si>
  <si>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 xml:space="preserve">    711 - Izolace proti vodě, vlhkosti a plynům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</si>
  <si>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</si>
  <si>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</si>
  <si>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</si>
  <si>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</si>
  <si>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</si>
  <si>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</si>
  <si>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</si>
  <si>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</si>
  <si>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</si>
  <si>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</si>
  <si>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</si>
  <si>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</si>
  <si>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</si>
  <si>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</si>
  <si>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</si>
  <si>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</si>
  <si>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</si>
  <si>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</si>
  <si>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</si>
  <si>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</si>
  <si>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</si>
  <si>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</si>
  <si>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</si>
  <si>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</si>
  <si>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</si>
  <si>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</si>
  <si>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</si>
  <si>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</si>
  <si>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</si>
  <si>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</si>
  <si>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</si>
  <si>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</si>
  <si>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</si>
  <si>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</si>
  <si>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</si>
  <si>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</si>
  <si>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</si>
  <si>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</si>
  <si>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</si>
  <si>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</si>
  <si>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</si>
  <si>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</si>
  <si>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</si>
  <si>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</si>
  <si>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</si>
  <si>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</si>
  <si>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</si>
  <si>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</si>
  <si>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</si>
  <si>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</si>
  <si>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</si>
  <si>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</si>
  <si>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</si>
  <si>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</si>
  <si>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</si>
  <si>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</si>
  <si>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</si>
  <si>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</si>
  <si>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</si>
  <si>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</si>
  <si>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</si>
  <si>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</si>
  <si>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</si>
  <si>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</si>
  <si>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</si>
  <si>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</si>
  <si>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</si>
  <si>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</si>
  <si>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</si>
  <si>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</si>
  <si>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</si>
  <si>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</si>
  <si>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</si>
  <si>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</si>
  <si>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</si>
  <si>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</si>
  <si>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</si>
  <si>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</si>
  <si>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</si>
  <si>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</si>
  <si>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</si>
  <si>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</si>
  <si>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</si>
  <si>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</si>
  <si>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</si>
  <si>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</si>
  <si>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</si>
  <si>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</si>
  <si>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</si>
  <si>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</si>
  <si>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</si>
  <si>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</si>
  <si>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</si>
  <si>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</si>
  <si>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</si>
  <si>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</si>
  <si>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</si>
  <si>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</si>
  <si>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</si>
  <si>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</si>
  <si>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</si>
  <si>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</si>
  <si>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</si>
  <si>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</si>
  <si>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</si>
  <si>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</si>
  <si>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</si>
  <si>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</si>
  <si>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</si>
  <si>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</si>
  <si>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- 01.3.4</t>
  </si>
  <si>
    <t>Gumové dilatační těsnění pro potrubí DN 200 mm, D + M</t>
  </si>
  <si>
    <t>1613345795</t>
  </si>
  <si>
    <t>R - 01.3.3</t>
  </si>
  <si>
    <t>Gumové dilatační těsnění pro potrubí D 160 mm- 1ks+D 110- 1ks, D + M</t>
  </si>
  <si>
    <t>1611368612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</si>
  <si>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</si>
  <si>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</si>
  <si>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</si>
  <si>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</si>
  <si>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</si>
  <si>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</si>
  <si>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"SÚS" 4,2*4,2*3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</si>
  <si>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</si>
  <si>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</si>
  <si>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</si>
  <si>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</si>
  <si>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</si>
  <si>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</si>
  <si>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</si>
  <si>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</si>
  <si>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</si>
  <si>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</si>
  <si>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</si>
  <si>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</si>
  <si>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871263122</t>
  </si>
  <si>
    <t>Montáž kanalizačního potrubí z tvrdého PVC-U hladkého plnostěnného tuhost SN 10 DN 110</t>
  </si>
  <si>
    <t>1034751810</t>
  </si>
  <si>
    <t>28611172</t>
  </si>
  <si>
    <t>trubka kanalizační PVC-U plnostěnná jednovrstvá DN 110x6000mm SN10</t>
  </si>
  <si>
    <t>800731485</t>
  </si>
  <si>
    <t>871313123</t>
  </si>
  <si>
    <t>Montáž kanalizačního potrubí z tvrdého PVC-U hladkého plnostěnného tuhost SN 12 DN 160</t>
  </si>
  <si>
    <t>849992650</t>
  </si>
  <si>
    <t>28611106</t>
  </si>
  <si>
    <t>trubka kanalizační PVC-U plnostěnná jednovrstvá s rázovou odolností DN 160x6000mm SN12</t>
  </si>
  <si>
    <t>1058585648</t>
  </si>
  <si>
    <t>30*1,03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</si>
  <si>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</si>
  <si>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</si>
  <si>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1201408720</t>
  </si>
  <si>
    <t>28611872</t>
  </si>
  <si>
    <t>koleno kanalizační PP KG SN10 110x30°</t>
  </si>
  <si>
    <t>919181828</t>
  </si>
  <si>
    <t>28611878</t>
  </si>
  <si>
    <t>koleno kanalizační PP KG SN10 110x87°</t>
  </si>
  <si>
    <t>-597960753</t>
  </si>
  <si>
    <t>28612264</t>
  </si>
  <si>
    <t>hlavice ventilační plastová PP DN 110</t>
  </si>
  <si>
    <t>-1371740553</t>
  </si>
  <si>
    <t>877310310</t>
  </si>
  <si>
    <t>Montáž tvarovek na kanalizačním plastovém potrubí z PP nebo PVC-U hladkého plnostěnného kolen, víček nebo hrdlových uzávěrů DN 150</t>
  </si>
  <si>
    <t>1717354668</t>
  </si>
  <si>
    <t>28651201</t>
  </si>
  <si>
    <t>koleno kanalizační PVC-U plnostěnné 160x30° SN12</t>
  </si>
  <si>
    <t>-1044295265</t>
  </si>
  <si>
    <t>28654618</t>
  </si>
  <si>
    <t>koleno kanalizační PP DN 160x90°SN12</t>
  </si>
  <si>
    <t>-949997773</t>
  </si>
  <si>
    <t>28612265</t>
  </si>
  <si>
    <t>hlavice ventilační plastová PP DN 160SN12</t>
  </si>
  <si>
    <t>1419680151</t>
  </si>
  <si>
    <t>892353122.1</t>
  </si>
  <si>
    <t>Proplach a dezinfekce vodovodního potrubí DN 150 nebo 200</t>
  </si>
  <si>
    <t>-1954191054</t>
  </si>
  <si>
    <t>24*3*4,7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</si>
  <si>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</si>
  <si>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</si>
  <si>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</si>
  <si>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</si>
  <si>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</si>
  <si>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</si>
  <si>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</si>
  <si>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</si>
  <si>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</si>
  <si>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</si>
  <si>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</si>
  <si>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</si>
  <si>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</si>
  <si>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</si>
  <si>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</si>
  <si>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</si>
  <si>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</si>
  <si>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</si>
  <si>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</si>
  <si>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</si>
  <si>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</si>
  <si>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</si>
  <si>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</si>
  <si>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</si>
  <si>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</si>
  <si>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</si>
  <si>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</si>
  <si>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</si>
  <si>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</si>
  <si>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</si>
  <si>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</si>
  <si>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</si>
  <si>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</si>
  <si>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</si>
  <si>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</si>
  <si>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</si>
  <si>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</si>
  <si>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</si>
  <si>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</si>
  <si>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</si>
  <si>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</si>
  <si>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</si>
  <si>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</si>
  <si>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</si>
  <si>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</si>
  <si>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</si>
  <si>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</si>
  <si>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</si>
  <si>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</si>
  <si>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</si>
  <si>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</si>
  <si>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</si>
  <si>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</si>
  <si>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58,301-0,805</t>
  </si>
  <si>
    <t>1258656453</t>
  </si>
  <si>
    <t>4,025*0,2</t>
  </si>
  <si>
    <t>-876241482</t>
  </si>
  <si>
    <t>0,805*4 'Přepočtené koeficientem množství</t>
  </si>
  <si>
    <t>Vodorovná doprava suti bez naložení, ale se složením a s hrubým urovnáním Příplatek k ceně za každý další i započatý 1 km přes 1 km</t>
  </si>
  <si>
    <t>-1036975683</t>
  </si>
  <si>
    <t>57,496*34 'Přepočtené koeficientem množství</t>
  </si>
  <si>
    <t>-1455574474</t>
  </si>
  <si>
    <t>-377145064</t>
  </si>
  <si>
    <t>9,542+1,23</t>
  </si>
  <si>
    <t>-978307522</t>
  </si>
  <si>
    <t>14,124+4,025-0,805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</si>
  <si>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</si>
  <si>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</si>
  <si>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</si>
  <si>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</si>
  <si>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</si>
  <si>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</si>
  <si>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</si>
  <si>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</si>
  <si>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</si>
  <si>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</si>
  <si>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</si>
  <si>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</si>
  <si>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</si>
  <si>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</si>
  <si>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</si>
  <si>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</si>
  <si>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</si>
  <si>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</si>
  <si>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</si>
  <si>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</si>
  <si>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</si>
  <si>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</si>
  <si>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</si>
  <si>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</si>
  <si>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</si>
  <si>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</si>
  <si>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</si>
  <si>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</si>
  <si>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</si>
  <si>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</si>
  <si>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</si>
  <si>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</si>
  <si>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</si>
  <si>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</si>
  <si>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</si>
  <si>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</si>
  <si>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</si>
  <si>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</si>
  <si>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</si>
  <si>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</si>
  <si>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</si>
  <si>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</si>
  <si>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</si>
  <si>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</si>
  <si>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</si>
  <si>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</si>
  <si>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</si>
  <si>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</si>
  <si>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</si>
  <si>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</si>
  <si>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</si>
  <si>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</si>
  <si>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</si>
  <si>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</si>
  <si>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</si>
  <si>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</si>
  <si>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</si>
  <si>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</si>
  <si>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</si>
  <si>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</si>
  <si>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</si>
  <si>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</si>
  <si>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</si>
  <si>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</si>
  <si>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</si>
  <si>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</si>
  <si>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</si>
  <si>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</si>
  <si>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</si>
  <si>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</si>
  <si>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</si>
  <si>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</si>
  <si>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</si>
  <si>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</si>
  <si>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</si>
  <si>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</si>
  <si>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</si>
  <si>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</si>
  <si>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</si>
  <si>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</si>
  <si>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</si>
  <si>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</si>
  <si>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</si>
  <si>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</si>
  <si>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</si>
  <si>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</si>
  <si>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</si>
  <si>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</si>
  <si>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</si>
  <si>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</si>
  <si>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</si>
  <si>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</si>
  <si>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</si>
  <si>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</si>
  <si>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</si>
  <si>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</si>
  <si>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</si>
  <si>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</si>
  <si>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</si>
  <si>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</si>
  <si>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</si>
  <si>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</si>
  <si>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</si>
  <si>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</si>
  <si>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</si>
  <si>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</si>
  <si>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</si>
  <si>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</si>
  <si>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</si>
  <si>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</si>
  <si>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</si>
  <si>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</si>
  <si>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</si>
  <si>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</si>
  <si>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</si>
  <si>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"SÚS" 5*1,1*3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</si>
  <si>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</si>
  <si>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</si>
  <si>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</si>
  <si>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</si>
  <si>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</si>
  <si>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</si>
  <si>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</si>
  <si>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</si>
  <si>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</si>
  <si>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</si>
  <si>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</si>
  <si>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</si>
  <si>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</si>
  <si>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</si>
  <si>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</si>
  <si>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</si>
  <si>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</si>
  <si>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</si>
  <si>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</si>
  <si>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</si>
  <si>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</si>
  <si>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</si>
  <si>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</si>
  <si>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</si>
  <si>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</si>
  <si>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</si>
  <si>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</si>
  <si>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</si>
  <si>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</si>
  <si>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</si>
  <si>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</si>
  <si>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</si>
  <si>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</si>
  <si>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</si>
  <si>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</si>
  <si>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</si>
  <si>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</si>
  <si>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</si>
  <si>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</si>
  <si>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</si>
  <si>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</si>
  <si>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</si>
  <si>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</si>
  <si>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</si>
  <si>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</si>
  <si>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</si>
  <si>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</si>
  <si>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</si>
  <si>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</si>
  <si>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</si>
  <si>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</si>
  <si>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</si>
  <si>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</si>
  <si>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</si>
  <si>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</si>
  <si>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</si>
  <si>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</si>
  <si>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</si>
  <si>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</si>
  <si>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</si>
  <si>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</si>
  <si>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</si>
  <si>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</si>
  <si>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</si>
  <si>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</si>
  <si>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</si>
  <si>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</si>
  <si>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</si>
  <si>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18,294-0,311</t>
  </si>
  <si>
    <t>-2144028069</t>
  </si>
  <si>
    <t>1,553*0,2</t>
  </si>
  <si>
    <t>191822054</t>
  </si>
  <si>
    <t>0,311*4 'Přepočtené koeficientem množství</t>
  </si>
  <si>
    <t>17,983*34 'Přepočtené koeficientem množství</t>
  </si>
  <si>
    <t>0,887+2,438+0,615</t>
  </si>
  <si>
    <t>4,62-0,311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</si>
  <si>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</si>
  <si>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</si>
  <si>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</si>
  <si>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</si>
  <si>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</si>
  <si>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</si>
  <si>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</si>
  <si>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</si>
  <si>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</si>
  <si>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</si>
  <si>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</si>
  <si>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</si>
  <si>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</si>
  <si>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</si>
  <si>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</si>
  <si>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</si>
  <si>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</si>
  <si>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</si>
  <si>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</si>
  <si>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</si>
  <si>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</si>
  <si>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</si>
  <si>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</si>
  <si>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</si>
  <si>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</si>
  <si>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</si>
  <si>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</si>
  <si>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</si>
  <si>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</si>
  <si>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</si>
  <si>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</si>
  <si>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</si>
  <si>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</si>
  <si>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</si>
  <si>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</si>
  <si>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</si>
  <si>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</si>
  <si>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</si>
  <si>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</si>
  <si>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</si>
  <si>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</si>
  <si>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</si>
  <si>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</si>
  <si>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</si>
  <si>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</si>
  <si>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</si>
  <si>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</si>
  <si>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</si>
  <si>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</si>
  <si>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</si>
  <si>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</si>
  <si>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</si>
  <si>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</si>
  <si>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</si>
  <si>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</si>
  <si>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</si>
  <si>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</si>
  <si>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</si>
  <si>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</si>
  <si>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</si>
  <si>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</si>
  <si>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</si>
  <si>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</si>
  <si>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</si>
  <si>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</si>
  <si>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</si>
  <si>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</si>
  <si>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</si>
  <si>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</si>
  <si>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</si>
  <si>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</si>
  <si>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</si>
  <si>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</si>
  <si>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</si>
  <si>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</si>
  <si>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</si>
  <si>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</si>
  <si>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</si>
  <si>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</si>
  <si>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</si>
  <si>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</si>
  <si>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</si>
  <si>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</si>
  <si>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</si>
  <si>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</si>
  <si>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</si>
  <si>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</si>
  <si>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</si>
  <si>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</si>
  <si>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</si>
  <si>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</si>
  <si>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</si>
  <si>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</si>
  <si>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</si>
  <si>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</si>
  <si>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</si>
  <si>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</si>
  <si>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</si>
  <si>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</si>
  <si>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</si>
  <si>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</si>
  <si>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</si>
  <si>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</si>
  <si>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</si>
  <si>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</si>
  <si>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</si>
  <si>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</si>
  <si>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</si>
  <si>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</si>
  <si>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</si>
  <si>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</si>
  <si>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</si>
  <si>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</si>
  <si>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</si>
  <si>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</si>
  <si>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</si>
  <si>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</si>
  <si>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</si>
  <si>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</si>
  <si>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</si>
  <si>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</si>
  <si>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</si>
  <si>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</si>
  <si>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</si>
  <si>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</si>
  <si>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</si>
  <si>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</si>
  <si>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</si>
  <si>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</si>
  <si>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</si>
  <si>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</si>
  <si>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</si>
  <si>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</si>
  <si>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</si>
  <si>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</si>
  <si>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</si>
  <si>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</si>
  <si>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</si>
  <si>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</si>
  <si>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</si>
  <si>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</si>
  <si>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</si>
  <si>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</si>
  <si>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</si>
  <si>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43,383-0,497</t>
  </si>
  <si>
    <t>704189302</t>
  </si>
  <si>
    <t>2,484*0,2</t>
  </si>
  <si>
    <t>166905014</t>
  </si>
  <si>
    <t>0,497*4 'Přepočtené koeficientem množství</t>
  </si>
  <si>
    <t>42,886*34 'Přepočtené koeficientem množství</t>
  </si>
  <si>
    <t>5,85-0,497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</si>
  <si>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</si>
  <si>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</si>
  <si>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</si>
  <si>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</si>
  <si>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</si>
  <si>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</si>
  <si>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</si>
  <si>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</si>
  <si>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</si>
  <si>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</si>
  <si>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</si>
  <si>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</si>
  <si>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</si>
  <si>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</si>
  <si>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</si>
  <si>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</si>
  <si>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</si>
  <si>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</si>
  <si>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</si>
  <si>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</si>
  <si>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</si>
  <si>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</si>
  <si>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</si>
  <si>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</si>
  <si>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</si>
  <si>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</si>
  <si>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</si>
  <si>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</si>
  <si>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</si>
  <si>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</si>
  <si>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</si>
  <si>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</si>
  <si>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</si>
  <si>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</si>
  <si>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</si>
  <si>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</si>
  <si>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</si>
  <si>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</si>
  <si>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</si>
  <si>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</si>
  <si>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</si>
  <si>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</si>
  <si>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</si>
  <si>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</si>
  <si>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</si>
  <si>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</si>
  <si>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</si>
  <si>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</si>
  <si>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</si>
  <si>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</si>
  <si>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</si>
  <si>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"SÚS" (4*2*1,5+3*4*1,5)*3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</si>
  <si>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</si>
  <si>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</si>
  <si>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</si>
  <si>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</si>
  <si>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</si>
  <si>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</si>
  <si>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</si>
  <si>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</si>
  <si>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</si>
  <si>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</si>
  <si>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</si>
  <si>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</si>
  <si>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</si>
  <si>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</si>
  <si>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</si>
  <si>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</si>
  <si>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96,425-2,225</t>
  </si>
  <si>
    <t>-1410667516</t>
  </si>
  <si>
    <t>11,123*0,2</t>
  </si>
  <si>
    <t>-9553682</t>
  </si>
  <si>
    <t>2,225*4 'Přepočtené koeficientem množství</t>
  </si>
  <si>
    <t>94,2*34 'Přepočtené koeficientem množství</t>
  </si>
  <si>
    <t>14,079</t>
  </si>
  <si>
    <t>29,823+11,123-2,225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</si>
  <si>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</si>
  <si>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</si>
  <si>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</si>
  <si>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</si>
  <si>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</si>
  <si>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</si>
  <si>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</si>
  <si>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</si>
  <si>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</si>
  <si>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</si>
  <si>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</si>
  <si>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</si>
  <si>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</si>
  <si>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</si>
  <si>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</si>
  <si>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</si>
  <si>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</si>
  <si>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</si>
  <si>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</si>
  <si>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</si>
  <si>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</si>
  <si>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</si>
  <si>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</si>
  <si>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</si>
  <si>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</si>
  <si>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</si>
  <si>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</si>
  <si>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</si>
  <si>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</si>
  <si>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</si>
  <si>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</si>
  <si>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</si>
  <si>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</si>
  <si>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</si>
  <si>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</si>
  <si>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</si>
  <si>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</si>
  <si>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</si>
  <si>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"SÚS" 1*2*2*3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</si>
  <si>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</si>
  <si>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</si>
  <si>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</si>
  <si>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</si>
  <si>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</si>
  <si>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</si>
  <si>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</si>
  <si>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</si>
  <si>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</si>
  <si>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</si>
  <si>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</si>
  <si>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</si>
  <si>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</si>
  <si>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</si>
  <si>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</si>
  <si>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</si>
  <si>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</si>
  <si>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</si>
  <si>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</si>
  <si>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</si>
  <si>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</si>
  <si>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</si>
  <si>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</si>
  <si>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</si>
  <si>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</si>
  <si>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15,891-0,092</t>
  </si>
  <si>
    <t>-427893014</t>
  </si>
  <si>
    <t>0,46*0,2</t>
  </si>
  <si>
    <t>-350963155</t>
  </si>
  <si>
    <t>0,092*4 'Přepočtené koeficientem množství</t>
  </si>
  <si>
    <t>15,799*34 'Přepočtené koeficientem množství</t>
  </si>
  <si>
    <t>3,445</t>
  </si>
  <si>
    <t>0,647+1,76+1,219-0,092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</si>
  <si>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</si>
  <si>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</si>
  <si>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</si>
  <si>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</si>
  <si>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</si>
  <si>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</si>
  <si>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</si>
  <si>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</si>
  <si>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</si>
  <si>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</si>
  <si>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</si>
  <si>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</si>
  <si>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</si>
  <si>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</si>
  <si>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</si>
  <si>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</si>
  <si>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</si>
  <si>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</si>
  <si>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</si>
  <si>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</si>
  <si>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</si>
  <si>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</si>
  <si>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</si>
  <si>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</si>
  <si>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</si>
  <si>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</si>
  <si>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</si>
  <si>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</si>
  <si>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</si>
  <si>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</si>
  <si>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</si>
  <si>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</si>
  <si>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</si>
  <si>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</si>
  <si>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</si>
  <si>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</si>
  <si>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</si>
  <si>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</si>
  <si>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</si>
  <si>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</si>
  <si>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</si>
  <si>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</si>
  <si>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</si>
  <si>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</si>
  <si>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</si>
  <si>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"SÚS" 12,9*1,1*3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</si>
  <si>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</si>
  <si>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</si>
  <si>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</si>
  <si>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</si>
  <si>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</si>
  <si>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</si>
  <si>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</si>
  <si>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</si>
  <si>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</si>
  <si>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</si>
  <si>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</si>
  <si>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</si>
  <si>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</si>
  <si>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</si>
  <si>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</si>
  <si>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</si>
  <si>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</si>
  <si>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</si>
  <si>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</si>
  <si>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</si>
  <si>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</si>
  <si>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</si>
  <si>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</si>
  <si>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</si>
  <si>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</si>
  <si>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</si>
  <si>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</si>
  <si>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</si>
  <si>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</si>
  <si>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</si>
  <si>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</si>
  <si>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</si>
  <si>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</si>
  <si>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</si>
  <si>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</si>
  <si>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</si>
  <si>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</si>
  <si>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</si>
  <si>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</si>
  <si>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</si>
  <si>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</si>
  <si>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</si>
  <si>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</si>
  <si>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</si>
  <si>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</si>
  <si>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</si>
  <si>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</si>
  <si>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</si>
  <si>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</si>
  <si>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</si>
  <si>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</si>
  <si>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</si>
  <si>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</si>
  <si>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</si>
  <si>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</si>
  <si>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</si>
  <si>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</si>
  <si>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</si>
  <si>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</si>
  <si>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</si>
  <si>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</si>
  <si>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</si>
  <si>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</si>
  <si>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</si>
  <si>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</si>
  <si>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</si>
  <si>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</si>
  <si>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</si>
  <si>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</si>
  <si>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</si>
  <si>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</si>
  <si>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</si>
  <si>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</si>
  <si>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</si>
  <si>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</si>
  <si>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</si>
  <si>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</si>
  <si>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</si>
  <si>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</si>
  <si>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</si>
  <si>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</si>
  <si>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</si>
  <si>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</si>
  <si>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</si>
  <si>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</si>
  <si>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</si>
  <si>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</si>
  <si>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</si>
  <si>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</si>
  <si>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427276687</t>
  </si>
  <si>
    <t>-1189269215</t>
  </si>
  <si>
    <t>227584679</t>
  </si>
  <si>
    <t>-842825566</t>
  </si>
  <si>
    <t>285620129</t>
  </si>
  <si>
    <t>-1134089644</t>
  </si>
  <si>
    <t>745346226</t>
  </si>
  <si>
    <t>-1920818873</t>
  </si>
  <si>
    <t>-42130806</t>
  </si>
  <si>
    <t>-153862097</t>
  </si>
  <si>
    <t>-1452112405</t>
  </si>
  <si>
    <t>hlavice ventilační plastová PP DN 160</t>
  </si>
  <si>
    <t>641817830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</si>
  <si>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</si>
  <si>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</si>
  <si>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</si>
  <si>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</si>
  <si>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</si>
  <si>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</si>
  <si>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</si>
  <si>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</si>
  <si>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</si>
  <si>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</si>
  <si>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</si>
  <si>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</si>
  <si>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</si>
  <si>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</si>
  <si>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</si>
  <si>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</si>
  <si>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</si>
  <si>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</si>
  <si>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</si>
  <si>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</si>
  <si>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</si>
  <si>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</si>
  <si>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</si>
  <si>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</si>
  <si>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</si>
  <si>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</si>
  <si>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</si>
  <si>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</si>
  <si>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</si>
  <si>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</si>
  <si>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</si>
  <si>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</si>
  <si>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</si>
  <si>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</si>
  <si>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</si>
  <si>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</si>
  <si>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</si>
  <si>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</si>
  <si>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</si>
  <si>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</si>
  <si>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</si>
  <si>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</si>
  <si>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</si>
  <si>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</si>
  <si>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</si>
  <si>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</si>
  <si>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</si>
  <si>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</si>
  <si>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</si>
  <si>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</si>
  <si>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</si>
  <si>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</si>
  <si>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</si>
  <si>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</si>
  <si>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</si>
  <si>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</si>
  <si>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</si>
  <si>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</si>
  <si>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</si>
  <si>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</si>
  <si>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</si>
  <si>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</si>
  <si>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</si>
  <si>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</si>
  <si>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</si>
  <si>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</si>
  <si>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</si>
  <si>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</si>
  <si>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</si>
  <si>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</si>
  <si>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</si>
  <si>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</si>
  <si>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</si>
  <si>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</si>
  <si>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988005489</t>
  </si>
  <si>
    <t>-1869722730</t>
  </si>
  <si>
    <t>1586728390</t>
  </si>
  <si>
    <t>-1783382341</t>
  </si>
  <si>
    <t>-1090507205</t>
  </si>
  <si>
    <t>-1701706391</t>
  </si>
  <si>
    <t>1731355980</t>
  </si>
  <si>
    <t>-1728260276</t>
  </si>
  <si>
    <t>koleno kanalizační PP DN 160x90° SN12</t>
  </si>
  <si>
    <t>938401742</t>
  </si>
  <si>
    <t>-826966695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</si>
  <si>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</si>
  <si>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</si>
  <si>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</si>
  <si>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</si>
  <si>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</si>
  <si>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</si>
  <si>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</si>
  <si>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</si>
  <si>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</si>
  <si>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</si>
  <si>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</si>
  <si>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</si>
  <si>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</si>
  <si>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</si>
  <si>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</si>
  <si>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</si>
  <si>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</si>
  <si>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</si>
  <si>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</si>
  <si>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</si>
  <si>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</si>
  <si>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</si>
  <si>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</si>
  <si>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</si>
  <si>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</si>
  <si>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</si>
  <si>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</si>
  <si>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</si>
  <si>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</si>
  <si>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</si>
  <si>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</si>
  <si>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</si>
  <si>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</si>
  <si>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</si>
  <si>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</si>
  <si>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</si>
  <si>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</si>
  <si>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</si>
  <si>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</si>
  <si>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</si>
  <si>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</si>
  <si>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</si>
  <si>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</si>
  <si>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</si>
  <si>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vody, pasportizace studny</t>
  </si>
  <si>
    <t>ks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</si>
  <si>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</si>
  <si>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</si>
  <si>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</si>
  <si>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</si>
  <si>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</si>
  <si>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</si>
  <si>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</si>
  <si>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</si>
  <si>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</si>
  <si>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</si>
  <si>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</si>
  <si>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 xml:space="preserve">Zkoušky použitých živičných balených směsí, zkoušky odstraňovaných asfaltových směsí na aromatické ůhlovodíky PAU dle 283/2023 Sb ,dílčí vzorek (odvrt) asfaltových směsí (16 ks), následně bude vyhotoven směsný vzorek z 4 dílčích vzorku a proveden rozbor, vyhodnocení - 4 ks, dílčí vzorek (odběrem odfrézované,vtěžené směsy) asfaltových směsí (20 ks), následně bude vyhotoven směsný vzorek z 10 dílčích vzorku a proveden rozbor, vyhodnocení - 2 ks ,dílčí vzorek (odběrem použité balené směsy) asfaltových směsí (10 ks), následně bude vyhotoven směsný vzorek z 10 dílčích vzorku a proveden rozbor, vyhodnocení - 2 ks. Zkoušky odstraňovaných asfaltových směsí výluhem dle 273/2021 Sb.  - vzorek (odběrem odfrézované,vytěžené směsi) asfaltových směsí proveden rozbor, vyhodnocení - 24 ks 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</si>
  <si>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</si>
  <si>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</si>
  <si>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</si>
  <si>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</si>
  <si>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</si>
  <si>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</si>
  <si>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</si>
  <si>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</si>
  <si>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3020-2025_12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</si>
  <si>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</si>
  <si>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</si>
  <si>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</si>
  <si>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</si>
  <si>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</si>
  <si>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</si>
  <si>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</si>
  <si>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</si>
  <si>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</si>
  <si>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</si>
  <si>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</si>
  <si>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</si>
  <si>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</si>
  <si>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</si>
  <si>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</si>
  <si>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</si>
  <si>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</si>
  <si>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</si>
  <si>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</si>
  <si>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</si>
  <si>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</si>
  <si>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</si>
  <si>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</si>
  <si>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</si>
  <si>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</si>
  <si>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t>Pojistka nožová vel 000 o In = 16A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</si>
  <si>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</si>
  <si>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</si>
  <si>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</si>
  <si>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</si>
  <si>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</si>
  <si>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</si>
  <si>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</si>
  <si>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</si>
  <si>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</si>
  <si>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</si>
  <si>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</si>
  <si>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</si>
  <si>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</si>
  <si>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</si>
  <si>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</si>
  <si>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</si>
  <si>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</si>
  <si>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</si>
  <si>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</si>
  <si>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</si>
  <si>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</si>
  <si>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</si>
  <si>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</si>
  <si>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r>
      <t>m</t>
    </r>
    <r>
      <rPr>
        <i/>
        <vertAlign val="superscript"/>
        <sz val="8"/>
        <rFont val="Arial CE"/>
        <charset val="238"/>
      </rPr>
      <t>2</t>
    </r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</si>
  <si>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</si>
  <si>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</si>
  <si>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</si>
  <si>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</si>
  <si>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</si>
  <si>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</si>
  <si>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</si>
  <si>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</si>
  <si>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</si>
  <si>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</si>
  <si>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</si>
  <si>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</si>
  <si>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</si>
  <si>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</si>
  <si>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</si>
  <si>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</si>
  <si>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</si>
  <si>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urovnání povrchu a osetí travním semenem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</si>
  <si>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</si>
  <si>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</si>
  <si>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</si>
  <si>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</si>
  <si>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</si>
  <si>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</si>
  <si>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</si>
  <si>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</si>
  <si>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</si>
  <si>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</si>
  <si>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</si>
  <si>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</si>
  <si>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</si>
  <si>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</si>
  <si>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</si>
  <si>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</si>
  <si>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Znovu obnovení stávajícího urovnání a povrchu osetí travním semenem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</si>
  <si>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</si>
  <si>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</si>
  <si>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</si>
  <si>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</si>
  <si>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</si>
  <si>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</si>
  <si>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</si>
  <si>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</si>
  <si>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</si>
  <si>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</si>
  <si>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</si>
  <si>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</si>
  <si>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</si>
  <si>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</si>
  <si>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</si>
  <si>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</si>
  <si>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</si>
  <si>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01 + PS 02</t>
  </si>
  <si>
    <t>04/2022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</si>
  <si>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</si>
  <si>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</si>
  <si>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2.1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</si>
  <si>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</si>
  <si>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</si>
  <si>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</si>
  <si>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</si>
  <si>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</si>
  <si>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</si>
  <si>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02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</si>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</sst>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2" fillId="0" borderId="0" xfId="2" applyFont="1"/>
    <xf numFmtId="0" fontId="43" fillId="0" borderId="0" xfId="2" applyFont="1"/>
    <xf numFmtId="49" fontId="43" fillId="0" borderId="0" xfId="2" applyNumberFormat="1" applyFont="1"/>
    <xf numFmtId="0" fontId="44" fillId="0" borderId="0" xfId="2" applyFont="1"/>
    <xf numFmtId="0" fontId="44" fillId="0" borderId="0" xfId="2" applyFont="1" applyProtection="1">
      <protection locked="0"/>
    </xf>
    <xf numFmtId="0" fontId="45" fillId="0" borderId="0" xfId="2" applyFont="1" applyAlignment="1">
      <alignment horizontal="left" vertical="center"/>
    </xf>
    <xf numFmtId="49" fontId="45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 applyProtection="1">
      <alignment horizontal="left" vertical="center"/>
      <protection locked="0"/>
    </xf>
    <xf numFmtId="0" fontId="46" fillId="0" borderId="23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/>
    </xf>
    <xf numFmtId="0" fontId="46" fillId="0" borderId="24" xfId="2" applyFont="1" applyBorder="1" applyAlignment="1">
      <alignment horizontal="centerContinuous"/>
    </xf>
    <xf numFmtId="0" fontId="46" fillId="0" borderId="24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168" fontId="46" fillId="0" borderId="25" xfId="2" applyNumberFormat="1" applyFont="1" applyBorder="1" applyAlignment="1" applyProtection="1">
      <alignment horizontal="center"/>
      <protection locked="0"/>
    </xf>
    <xf numFmtId="168" fontId="46" fillId="0" borderId="26" xfId="2" applyNumberFormat="1" applyFont="1" applyBorder="1" applyAlignment="1" applyProtection="1">
      <alignment horizontal="center"/>
      <protection locked="0"/>
    </xf>
    <xf numFmtId="168" fontId="46" fillId="0" borderId="27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>
      <alignment horizont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/>
    </xf>
    <xf numFmtId="0" fontId="46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0" fontId="46" fillId="0" borderId="30" xfId="2" applyFont="1" applyBorder="1" applyAlignment="1" applyProtection="1">
      <alignment horizontal="center"/>
      <protection locked="0"/>
    </xf>
    <xf numFmtId="168" fontId="46" fillId="0" borderId="31" xfId="2" applyNumberFormat="1" applyFont="1" applyBorder="1" applyAlignment="1" applyProtection="1">
      <alignment horizontal="center"/>
      <protection locked="0"/>
    </xf>
    <xf numFmtId="168" fontId="46" fillId="0" borderId="32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 applyProtection="1">
      <alignment horizontal="center"/>
      <protection locked="0"/>
    </xf>
    <xf numFmtId="168" fontId="46" fillId="0" borderId="0" xfId="2" applyNumberFormat="1" applyFont="1" applyAlignment="1" applyProtection="1">
      <alignment horizontal="center"/>
      <protection locked="0"/>
    </xf>
    <xf numFmtId="0" fontId="44" fillId="0" borderId="33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 vertical="center"/>
    </xf>
    <xf numFmtId="49" fontId="47" fillId="0" borderId="34" xfId="2" applyNumberFormat="1" applyFont="1" applyBorder="1" applyAlignment="1" applyProtection="1">
      <alignment horizontal="center" vertical="top"/>
      <protection locked="0"/>
    </xf>
    <xf numFmtId="49" fontId="46" fillId="0" borderId="35" xfId="2" applyNumberFormat="1" applyFont="1" applyBorder="1" applyAlignment="1">
      <alignment horizontal="center" vertical="center"/>
    </xf>
    <xf numFmtId="0" fontId="48" fillId="0" borderId="34" xfId="3" applyFont="1" applyBorder="1" applyAlignment="1">
      <alignment horizontal="center" wrapText="1"/>
    </xf>
    <xf numFmtId="49" fontId="47" fillId="0" borderId="35" xfId="3" applyNumberFormat="1" applyFont="1" applyBorder="1" applyAlignment="1" applyProtection="1">
      <alignment horizontal="center" vertical="top"/>
      <protection locked="0"/>
    </xf>
    <xf numFmtId="1" fontId="47" fillId="0" borderId="34" xfId="3" applyNumberFormat="1" applyFont="1" applyBorder="1" applyAlignment="1" applyProtection="1">
      <alignment horizontal="center" vertical="top"/>
      <protection locked="0"/>
    </xf>
    <xf numFmtId="4" fontId="44" fillId="0" borderId="35" xfId="3" applyNumberFormat="1" applyFont="1" applyBorder="1" applyAlignment="1" applyProtection="1">
      <alignment horizontal="center"/>
      <protection locked="0"/>
    </xf>
    <xf numFmtId="4" fontId="44" fillId="0" borderId="34" xfId="3" applyNumberFormat="1" applyFont="1" applyBorder="1" applyAlignment="1" applyProtection="1">
      <alignment horizontal="center"/>
      <protection locked="0"/>
    </xf>
    <xf numFmtId="4" fontId="44" fillId="0" borderId="36" xfId="3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4" fontId="44" fillId="0" borderId="0" xfId="3" applyNumberFormat="1" applyFont="1" applyAlignment="1" applyProtection="1">
      <alignment horizontal="center"/>
      <protection locked="0"/>
    </xf>
    <xf numFmtId="0" fontId="47" fillId="0" borderId="37" xfId="2" applyFont="1" applyBorder="1" applyAlignment="1" applyProtection="1">
      <alignment horizontal="center" vertical="top"/>
      <protection locked="0"/>
    </xf>
    <xf numFmtId="0" fontId="44" fillId="0" borderId="38" xfId="2" applyFont="1" applyBorder="1" applyAlignment="1">
      <alignment horizontal="center" vertical="center"/>
    </xf>
    <xf numFmtId="0" fontId="47" fillId="0" borderId="38" xfId="2" applyFont="1" applyBorder="1" applyAlignment="1" applyProtection="1">
      <alignment horizontal="center" vertical="top"/>
      <protection locked="0"/>
    </xf>
    <xf numFmtId="49" fontId="46" fillId="0" borderId="39" xfId="2" applyNumberFormat="1" applyFont="1" applyBorder="1" applyAlignment="1">
      <alignment horizontal="center" vertical="center"/>
    </xf>
    <xf numFmtId="0" fontId="46" fillId="0" borderId="38" xfId="4" applyFont="1" applyBorder="1" applyAlignment="1">
      <alignment horizontal="left" vertical="center"/>
    </xf>
    <xf numFmtId="0" fontId="47" fillId="0" borderId="38" xfId="4" applyFont="1" applyBorder="1" applyAlignment="1">
      <alignment horizontal="center"/>
    </xf>
    <xf numFmtId="0" fontId="45" fillId="0" borderId="38" xfId="4" applyFont="1" applyBorder="1" applyAlignment="1">
      <alignment horizontal="center" vertical="center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2" fontId="39" fillId="0" borderId="0" xfId="2" applyNumberFormat="1" applyFont="1"/>
    <xf numFmtId="49" fontId="47" fillId="0" borderId="39" xfId="2" applyNumberFormat="1" applyFont="1" applyBorder="1" applyAlignment="1" applyProtection="1">
      <alignment horizontal="center" vertical="top"/>
      <protection locked="0"/>
    </xf>
    <xf numFmtId="1" fontId="47" fillId="0" borderId="38" xfId="2" applyNumberFormat="1" applyFont="1" applyBorder="1" applyAlignment="1" applyProtection="1">
      <alignment horizontal="center" vertical="top"/>
      <protection locked="0"/>
    </xf>
    <xf numFmtId="4" fontId="44" fillId="0" borderId="39" xfId="2" applyNumberFormat="1" applyFont="1" applyBorder="1" applyAlignment="1" applyProtection="1">
      <alignment horizontal="center"/>
      <protection locked="0"/>
    </xf>
    <xf numFmtId="4" fontId="44" fillId="0" borderId="38" xfId="2" applyNumberFormat="1" applyFont="1" applyBorder="1" applyAlignment="1" applyProtection="1">
      <alignment horizontal="center"/>
      <protection locked="0"/>
    </xf>
    <xf numFmtId="4" fontId="44" fillId="0" borderId="42" xfId="2" applyNumberFormat="1" applyFont="1" applyBorder="1" applyAlignment="1" applyProtection="1">
      <alignment horizontal="center"/>
      <protection locked="0"/>
    </xf>
    <xf numFmtId="4" fontId="44" fillId="0" borderId="0" xfId="2" applyNumberFormat="1" applyFont="1" applyAlignment="1" applyProtection="1">
      <alignment horizontal="center"/>
      <protection locked="0"/>
    </xf>
    <xf numFmtId="0" fontId="46" fillId="0" borderId="38" xfId="2" applyFont="1" applyBorder="1" applyAlignment="1">
      <alignment horizontal="center"/>
    </xf>
    <xf numFmtId="3" fontId="45" fillId="0" borderId="38" xfId="4" applyNumberFormat="1" applyFont="1" applyBorder="1" applyAlignment="1">
      <alignment horizontal="center" vertical="center"/>
    </xf>
    <xf numFmtId="4" fontId="44" fillId="0" borderId="38" xfId="4" applyNumberFormat="1" applyFont="1" applyBorder="1" applyAlignment="1" applyProtection="1">
      <alignment horizontal="center"/>
      <protection locked="0"/>
    </xf>
    <xf numFmtId="4" fontId="44" fillId="0" borderId="0" xfId="4" applyNumberFormat="1" applyFont="1" applyAlignment="1" applyProtection="1">
      <alignment horizontal="center"/>
      <protection locked="0"/>
    </xf>
    <xf numFmtId="0" fontId="46" fillId="0" borderId="39" xfId="2" applyFont="1" applyBorder="1" applyAlignment="1">
      <alignment horizontal="center"/>
    </xf>
    <xf numFmtId="0" fontId="48" fillId="0" borderId="38" xfId="3" applyFont="1" applyBorder="1" applyAlignment="1">
      <alignment horizontal="left" wrapText="1"/>
    </xf>
    <xf numFmtId="49" fontId="47" fillId="0" borderId="39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4" fillId="0" borderId="39" xfId="3" applyNumberFormat="1" applyFont="1" applyBorder="1" applyAlignment="1" applyProtection="1">
      <alignment horizontal="center"/>
      <protection locked="0"/>
    </xf>
    <xf numFmtId="4" fontId="44" fillId="0" borderId="38" xfId="3" applyNumberFormat="1" applyFont="1" applyBorder="1" applyAlignment="1" applyProtection="1">
      <alignment horizontal="center"/>
      <protection locked="0"/>
    </xf>
    <xf numFmtId="4" fontId="44" fillId="0" borderId="42" xfId="3" applyNumberFormat="1" applyFont="1" applyBorder="1" applyAlignment="1" applyProtection="1">
      <alignment horizontal="center"/>
      <protection locked="0"/>
    </xf>
    <xf numFmtId="49" fontId="46" fillId="0" borderId="39" xfId="5" applyNumberFormat="1" applyFont="1" applyBorder="1" applyAlignment="1">
      <alignment horizontal="center" vertical="center"/>
    </xf>
    <xf numFmtId="49" fontId="46" fillId="0" borderId="43" xfId="5" applyNumberFormat="1" applyFont="1" applyBorder="1" applyAlignment="1">
      <alignment horizontal="center" vertical="center"/>
    </xf>
    <xf numFmtId="0" fontId="48" fillId="0" borderId="40" xfId="3" applyFont="1" applyBorder="1" applyAlignment="1">
      <alignment horizontal="left" wrapText="1"/>
    </xf>
    <xf numFmtId="49" fontId="46" fillId="0" borderId="38" xfId="5" applyNumberFormat="1" applyFont="1" applyBorder="1" applyAlignment="1">
      <alignment horizontal="center" vertical="center"/>
    </xf>
    <xf numFmtId="0" fontId="48" fillId="0" borderId="44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4" fillId="0" borderId="45" xfId="3" applyNumberFormat="1" applyFont="1" applyBorder="1" applyAlignment="1" applyProtection="1">
      <alignment horizontal="center"/>
      <protection locked="0"/>
    </xf>
    <xf numFmtId="4" fontId="44" fillId="0" borderId="43" xfId="3" applyNumberFormat="1" applyFont="1" applyBorder="1" applyAlignment="1" applyProtection="1">
      <alignment horizontal="center"/>
      <protection locked="0"/>
    </xf>
    <xf numFmtId="4" fontId="44" fillId="0" borderId="46" xfId="3" applyNumberFormat="1" applyFont="1" applyBorder="1" applyAlignment="1" applyProtection="1">
      <alignment horizontal="center"/>
      <protection locked="0"/>
    </xf>
    <xf numFmtId="49" fontId="46" fillId="0" borderId="43" xfId="2" applyNumberFormat="1" applyFont="1" applyBorder="1" applyAlignment="1">
      <alignment horizontal="center" vertical="center"/>
    </xf>
    <xf numFmtId="9" fontId="47" fillId="0" borderId="43" xfId="3" applyNumberFormat="1" applyFont="1" applyBorder="1" applyAlignment="1" applyProtection="1">
      <alignment horizontal="center" vertical="top"/>
      <protection locked="0"/>
    </xf>
    <xf numFmtId="0" fontId="47" fillId="0" borderId="47" xfId="2" applyFont="1" applyBorder="1" applyAlignment="1" applyProtection="1">
      <alignment horizontal="center" vertical="top"/>
      <protection locked="0"/>
    </xf>
    <xf numFmtId="0" fontId="44" fillId="0" borderId="43" xfId="2" applyFont="1" applyBorder="1" applyAlignment="1">
      <alignment horizontal="center" vertical="center"/>
    </xf>
    <xf numFmtId="0" fontId="47" fillId="0" borderId="43" xfId="2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wrapText="1"/>
    </xf>
    <xf numFmtId="49" fontId="47" fillId="0" borderId="47" xfId="2" applyNumberFormat="1" applyFont="1" applyBorder="1" applyAlignment="1" applyProtection="1">
      <alignment horizontal="center" vertical="top"/>
      <protection locked="0"/>
    </xf>
    <xf numFmtId="49" fontId="47" fillId="0" borderId="43" xfId="2" applyNumberFormat="1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horizontal="center" wrapText="1"/>
    </xf>
    <xf numFmtId="0" fontId="48" fillId="0" borderId="40" xfId="4" applyFont="1" applyBorder="1" applyAlignment="1">
      <alignment wrapText="1"/>
    </xf>
    <xf numFmtId="49" fontId="47" fillId="0" borderId="38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4" fillId="0" borderId="48" xfId="4" applyNumberFormat="1" applyFont="1" applyBorder="1" applyAlignment="1" applyProtection="1">
      <alignment horizontal="center"/>
      <protection locked="0"/>
    </xf>
    <xf numFmtId="4" fontId="44" fillId="0" borderId="43" xfId="4" applyNumberFormat="1" applyFont="1" applyBorder="1" applyAlignment="1" applyProtection="1">
      <alignment horizontal="center"/>
      <protection locked="0"/>
    </xf>
    <xf numFmtId="4" fontId="44" fillId="0" borderId="42" xfId="4" applyNumberFormat="1" applyFont="1" applyBorder="1" applyAlignment="1" applyProtection="1">
      <alignment horizontal="center"/>
      <protection locked="0"/>
    </xf>
    <xf numFmtId="0" fontId="47" fillId="0" borderId="43" xfId="3" applyFont="1" applyBorder="1" applyAlignment="1" applyProtection="1">
      <alignment horizontal="center" vertical="top"/>
      <protection locked="0"/>
    </xf>
    <xf numFmtId="0" fontId="46" fillId="0" borderId="0" xfId="2" applyFont="1" applyAlignment="1">
      <alignment horizontal="right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7" fillId="0" borderId="29" xfId="2" applyFont="1" applyBorder="1" applyAlignment="1" applyProtection="1">
      <alignment horizontal="center" vertical="top"/>
      <protection locked="0"/>
    </xf>
    <xf numFmtId="49" fontId="46" fillId="0" borderId="49" xfId="2" applyNumberFormat="1" applyFont="1" applyBorder="1" applyAlignment="1">
      <alignment horizontal="center" vertical="center"/>
    </xf>
    <xf numFmtId="0" fontId="48" fillId="0" borderId="29" xfId="3" applyFont="1" applyBorder="1" applyAlignment="1">
      <alignment horizontal="left" wrapText="1"/>
    </xf>
    <xf numFmtId="49" fontId="47" fillId="0" borderId="49" xfId="2" applyNumberFormat="1" applyFont="1" applyBorder="1" applyAlignment="1" applyProtection="1">
      <alignment horizontal="center" vertical="top"/>
      <protection locked="0"/>
    </xf>
    <xf numFmtId="1" fontId="47" fillId="0" borderId="29" xfId="2" applyNumberFormat="1" applyFont="1" applyBorder="1" applyAlignment="1" applyProtection="1">
      <alignment horizontal="center" vertical="top"/>
      <protection locked="0"/>
    </xf>
    <xf numFmtId="2" fontId="46" fillId="0" borderId="49" xfId="2" applyNumberFormat="1" applyFont="1" applyBorder="1" applyAlignment="1" applyProtection="1">
      <alignment horizontal="center"/>
      <protection locked="0"/>
    </xf>
    <xf numFmtId="2" fontId="45" fillId="0" borderId="29" xfId="2" applyNumberFormat="1" applyFont="1" applyBorder="1" applyAlignment="1" applyProtection="1">
      <alignment horizontal="center"/>
      <protection locked="0"/>
    </xf>
    <xf numFmtId="4" fontId="45" fillId="0" borderId="49" xfId="2" applyNumberFormat="1" applyFont="1" applyBorder="1" applyAlignment="1" applyProtection="1">
      <alignment horizontal="center"/>
      <protection locked="0"/>
    </xf>
    <xf numFmtId="4" fontId="45" fillId="0" borderId="50" xfId="2" applyNumberFormat="1" applyFont="1" applyBorder="1" applyAlignment="1" applyProtection="1">
      <alignment horizontal="center"/>
      <protection locked="0"/>
    </xf>
    <xf numFmtId="2" fontId="46" fillId="0" borderId="0" xfId="2" applyNumberFormat="1" applyFont="1" applyAlignment="1" applyProtection="1">
      <alignment horizontal="center"/>
      <protection locked="0"/>
    </xf>
    <xf numFmtId="2" fontId="45" fillId="0" borderId="0" xfId="2" applyNumberFormat="1" applyFont="1" applyAlignment="1" applyProtection="1">
      <alignment horizontal="center"/>
      <protection locked="0"/>
    </xf>
    <xf numFmtId="0" fontId="44" fillId="0" borderId="0" xfId="2" applyFont="1" applyAlignment="1">
      <alignment horizontal="center" vertical="center"/>
    </xf>
    <xf numFmtId="0" fontId="47" fillId="0" borderId="0" xfId="2" applyFont="1" applyAlignment="1" applyProtection="1">
      <alignment horizontal="center" vertical="top"/>
      <protection locked="0"/>
    </xf>
    <xf numFmtId="49" fontId="46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left" wrapText="1"/>
    </xf>
    <xf numFmtId="49" fontId="47" fillId="0" borderId="0" xfId="2" applyNumberFormat="1" applyFont="1" applyAlignment="1" applyProtection="1">
      <alignment horizontal="center" vertical="top"/>
      <protection locked="0"/>
    </xf>
    <xf numFmtId="1" fontId="47" fillId="0" borderId="0" xfId="2" applyNumberFormat="1" applyFont="1" applyAlignment="1" applyProtection="1">
      <alignment horizontal="center" vertical="top"/>
      <protection locked="0"/>
    </xf>
    <xf numFmtId="3" fontId="46" fillId="0" borderId="0" xfId="2" applyNumberFormat="1" applyFont="1" applyAlignment="1" applyProtection="1">
      <alignment horizontal="center"/>
      <protection locked="0"/>
    </xf>
    <xf numFmtId="4" fontId="45" fillId="0" borderId="0" xfId="2" applyNumberFormat="1" applyFont="1" applyAlignment="1" applyProtection="1">
      <alignment horizontal="center"/>
      <protection locked="0"/>
    </xf>
    <xf numFmtId="49" fontId="45" fillId="0" borderId="35" xfId="3" applyNumberFormat="1" applyFont="1" applyBorder="1" applyAlignment="1" applyProtection="1">
      <alignment horizontal="center" vertical="top"/>
      <protection locked="0"/>
    </xf>
    <xf numFmtId="1" fontId="45" fillId="0" borderId="34" xfId="3" applyNumberFormat="1" applyFont="1" applyBorder="1" applyAlignment="1" applyProtection="1">
      <alignment horizontal="center" vertical="top"/>
      <protection locked="0"/>
    </xf>
    <xf numFmtId="4" fontId="45" fillId="0" borderId="35" xfId="3" applyNumberFormat="1" applyFont="1" applyBorder="1" applyAlignment="1" applyProtection="1">
      <alignment horizontal="center"/>
      <protection locked="0"/>
    </xf>
    <xf numFmtId="4" fontId="45" fillId="0" borderId="36" xfId="3" applyNumberFormat="1" applyFont="1" applyBorder="1" applyAlignment="1" applyProtection="1">
      <alignment horizontal="center"/>
      <protection locked="0"/>
    </xf>
    <xf numFmtId="169" fontId="45" fillId="0" borderId="38" xfId="3" applyNumberFormat="1" applyFont="1" applyBorder="1" applyAlignment="1" applyProtection="1">
      <alignment horizontal="center" vertical="top"/>
      <protection locked="0"/>
    </xf>
    <xf numFmtId="4" fontId="45" fillId="0" borderId="42" xfId="3" applyNumberFormat="1" applyFont="1" applyBorder="1" applyAlignment="1" applyProtection="1">
      <alignment horizontal="center"/>
      <protection locked="0"/>
    </xf>
    <xf numFmtId="1" fontId="45" fillId="0" borderId="38" xfId="3" applyNumberFormat="1" applyFont="1" applyBorder="1" applyAlignment="1" applyProtection="1">
      <alignment horizontal="center" vertical="top"/>
      <protection locked="0"/>
    </xf>
    <xf numFmtId="0" fontId="48" fillId="0" borderId="43" xfId="3" applyFont="1" applyBorder="1" applyAlignment="1">
      <alignment horizontal="left" wrapText="1"/>
    </xf>
    <xf numFmtId="4" fontId="45" fillId="0" borderId="43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43" xfId="6" applyFont="1" applyBorder="1" applyAlignment="1">
      <alignment horizontal="left" wrapText="1"/>
    </xf>
    <xf numFmtId="49" fontId="47" fillId="0" borderId="45" xfId="6" applyNumberFormat="1" applyFont="1" applyBorder="1" applyAlignment="1" applyProtection="1">
      <alignment horizontal="center" vertical="top"/>
      <protection locked="0"/>
    </xf>
    <xf numFmtId="1" fontId="47" fillId="0" borderId="43" xfId="6" applyNumberFormat="1" applyFont="1" applyBorder="1" applyAlignment="1" applyProtection="1">
      <alignment horizontal="center" vertical="top"/>
      <protection locked="0"/>
    </xf>
    <xf numFmtId="4" fontId="46" fillId="0" borderId="45" xfId="6" applyNumberFormat="1" applyFont="1" applyBorder="1" applyAlignment="1" applyProtection="1">
      <alignment horizontal="center"/>
      <protection locked="0"/>
    </xf>
    <xf numFmtId="4" fontId="45" fillId="0" borderId="46" xfId="6" applyNumberFormat="1" applyFont="1" applyBorder="1" applyAlignment="1" applyProtection="1">
      <alignment horizontal="center"/>
      <protection locked="0"/>
    </xf>
    <xf numFmtId="49" fontId="46" fillId="0" borderId="45" xfId="2" applyNumberFormat="1" applyFont="1" applyBorder="1" applyAlignment="1">
      <alignment horizontal="center" vertical="center"/>
    </xf>
    <xf numFmtId="3" fontId="44" fillId="0" borderId="45" xfId="6" applyNumberFormat="1" applyFont="1" applyBorder="1" applyAlignment="1" applyProtection="1">
      <alignment horizontal="right"/>
      <protection locked="0"/>
    </xf>
    <xf numFmtId="2" fontId="45" fillId="0" borderId="46" xfId="6" applyNumberFormat="1" applyFont="1" applyBorder="1" applyAlignment="1" applyProtection="1">
      <alignment horizontal="center"/>
      <protection locked="0"/>
    </xf>
    <xf numFmtId="4" fontId="46" fillId="0" borderId="43" xfId="3" applyNumberFormat="1" applyFont="1" applyBorder="1" applyAlignment="1" applyProtection="1">
      <alignment horizontal="center"/>
      <protection locked="0"/>
    </xf>
    <xf numFmtId="0" fontId="48" fillId="0" borderId="43" xfId="3" applyFont="1" applyBorder="1" applyAlignment="1">
      <alignment horizontal="center" wrapText="1"/>
    </xf>
    <xf numFmtId="0" fontId="51" fillId="0" borderId="23" xfId="2" applyFont="1" applyBorder="1" applyAlignment="1">
      <alignment horizontal="right" vertical="center"/>
    </xf>
    <xf numFmtId="0" fontId="51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44" fillId="0" borderId="52" xfId="2" applyFont="1" applyBorder="1" applyAlignment="1" applyProtection="1">
      <alignment horizontal="right" vertical="center"/>
      <protection locked="0"/>
    </xf>
    <xf numFmtId="0" fontId="44" fillId="0" borderId="53" xfId="2" applyFont="1" applyBorder="1" applyAlignment="1" applyProtection="1">
      <alignment horizontal="right" vertical="center"/>
      <protection locked="0"/>
    </xf>
    <xf numFmtId="4" fontId="44" fillId="0" borderId="54" xfId="2" applyNumberFormat="1" applyFont="1" applyBorder="1" applyAlignment="1" applyProtection="1">
      <alignment horizontal="center"/>
      <protection locked="0"/>
    </xf>
    <xf numFmtId="0" fontId="44" fillId="0" borderId="55" xfId="2" applyFont="1" applyBorder="1"/>
    <xf numFmtId="0" fontId="44" fillId="0" borderId="56" xfId="2" applyFont="1" applyBorder="1" applyProtection="1">
      <protection locked="0"/>
    </xf>
    <xf numFmtId="0" fontId="44" fillId="0" borderId="57" xfId="2" applyFont="1" applyBorder="1" applyAlignment="1" applyProtection="1">
      <alignment horizontal="right" vertical="center"/>
      <protection locked="0"/>
    </xf>
    <xf numFmtId="4" fontId="44" fillId="0" borderId="58" xfId="2" applyNumberFormat="1" applyFont="1" applyBorder="1" applyAlignment="1" applyProtection="1">
      <alignment horizontal="center"/>
      <protection locked="0"/>
    </xf>
    <xf numFmtId="0" fontId="44" fillId="0" borderId="28" xfId="2" applyFont="1" applyBorder="1"/>
    <xf numFmtId="0" fontId="44" fillId="0" borderId="49" xfId="2" applyFont="1" applyBorder="1"/>
    <xf numFmtId="0" fontId="44" fillId="0" borderId="59" xfId="2" applyFont="1" applyBorder="1" applyProtection="1">
      <protection locked="0"/>
    </xf>
    <xf numFmtId="0" fontId="51" fillId="0" borderId="49" xfId="2" applyFont="1" applyBorder="1" applyProtection="1">
      <protection locked="0"/>
    </xf>
    <xf numFmtId="4" fontId="44" fillId="0" borderId="60" xfId="2" applyNumberFormat="1" applyFont="1" applyBorder="1" applyAlignment="1" applyProtection="1">
      <alignment horizontal="center"/>
      <protection locked="0"/>
    </xf>
    <xf numFmtId="0" fontId="46" fillId="0" borderId="40" xfId="4" applyFont="1" applyBorder="1" applyAlignment="1">
      <alignment horizontal="left" vertical="center"/>
    </xf>
    <xf numFmtId="49" fontId="46" fillId="0" borderId="29" xfId="2" applyNumberFormat="1" applyFont="1" applyBorder="1" applyAlignment="1">
      <alignment horizontal="center" vertical="center"/>
    </xf>
    <xf numFmtId="0" fontId="48" fillId="0" borderId="61" xfId="3" applyFont="1" applyBorder="1" applyAlignment="1">
      <alignment horizontal="left" wrapText="1"/>
    </xf>
    <xf numFmtId="49" fontId="47" fillId="0" borderId="62" xfId="3" applyNumberFormat="1" applyFont="1" applyBorder="1" applyAlignment="1" applyProtection="1">
      <alignment horizontal="center" vertical="top"/>
      <protection locked="0"/>
    </xf>
    <xf numFmtId="0" fontId="47" fillId="0" borderId="30" xfId="3" applyFont="1" applyBorder="1" applyAlignment="1" applyProtection="1">
      <alignment horizontal="center" vertical="top"/>
      <protection locked="0"/>
    </xf>
    <xf numFmtId="4" fontId="44" fillId="0" borderId="62" xfId="3" applyNumberFormat="1" applyFont="1" applyBorder="1" applyAlignment="1" applyProtection="1">
      <alignment horizontal="center"/>
      <protection locked="0"/>
    </xf>
    <xf numFmtId="4" fontId="44" fillId="0" borderId="30" xfId="3" applyNumberFormat="1" applyFont="1" applyBorder="1" applyAlignment="1" applyProtection="1">
      <alignment horizontal="center"/>
      <protection locked="0"/>
    </xf>
    <xf numFmtId="4" fontId="44" fillId="0" borderId="63" xfId="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49" fontId="46" fillId="0" borderId="44" xfId="2" applyNumberFormat="1" applyFont="1" applyBorder="1" applyAlignment="1">
      <alignment horizontal="center" vertical="center"/>
    </xf>
    <xf numFmtId="49" fontId="46" fillId="0" borderId="40" xfId="2" applyNumberFormat="1" applyFont="1" applyBorder="1" applyAlignment="1">
      <alignment horizontal="center" vertical="center"/>
    </xf>
    <xf numFmtId="49" fontId="46" fillId="0" borderId="40" xfId="5" applyNumberFormat="1" applyFont="1" applyBorder="1" applyAlignment="1">
      <alignment horizontal="center" vertical="center"/>
    </xf>
    <xf numFmtId="49" fontId="46" fillId="0" borderId="31" xfId="2" applyNumberFormat="1" applyFont="1" applyBorder="1" applyAlignment="1">
      <alignment horizontal="center" vertical="center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8" fillId="0" borderId="43" xfId="8" applyFont="1" applyBorder="1" applyAlignment="1">
      <alignment horizontal="left" wrapText="1"/>
    </xf>
    <xf numFmtId="49" fontId="47" fillId="0" borderId="45" xfId="8" applyNumberFormat="1" applyFont="1" applyBorder="1" applyAlignment="1" applyProtection="1">
      <alignment horizontal="center" vertical="top"/>
      <protection locked="0"/>
    </xf>
    <xf numFmtId="1" fontId="47" fillId="0" borderId="43" xfId="8" applyNumberFormat="1" applyFont="1" applyBorder="1" applyAlignment="1" applyProtection="1">
      <alignment horizontal="center" vertical="top"/>
      <protection locked="0"/>
    </xf>
    <xf numFmtId="4" fontId="46" fillId="0" borderId="45" xfId="8" applyNumberFormat="1" applyFont="1" applyBorder="1" applyAlignment="1" applyProtection="1">
      <alignment horizontal="center"/>
      <protection locked="0"/>
    </xf>
    <xf numFmtId="4" fontId="45" fillId="0" borderId="46" xfId="8" applyNumberFormat="1" applyFont="1" applyBorder="1" applyAlignment="1" applyProtection="1">
      <alignment horizontal="center"/>
      <protection locked="0"/>
    </xf>
    <xf numFmtId="3" fontId="44" fillId="0" borderId="45" xfId="8" applyNumberFormat="1" applyFont="1" applyBorder="1" applyAlignment="1" applyProtection="1">
      <alignment horizontal="right"/>
      <protection locked="0"/>
    </xf>
    <xf numFmtId="2" fontId="45" fillId="0" borderId="46" xfId="8" applyNumberFormat="1" applyFont="1" applyBorder="1" applyAlignment="1" applyProtection="1">
      <alignment horizontal="center"/>
      <protection locked="0"/>
    </xf>
    <xf numFmtId="49" fontId="47" fillId="0" borderId="64" xfId="2" applyNumberFormat="1" applyFont="1" applyBorder="1" applyAlignment="1" applyProtection="1">
      <alignment horizontal="center" vertical="top"/>
      <protection locked="0"/>
    </xf>
    <xf numFmtId="49" fontId="47" fillId="0" borderId="49" xfId="3" applyNumberFormat="1" applyFont="1" applyBorder="1" applyAlignment="1" applyProtection="1">
      <alignment horizontal="center" vertical="top"/>
      <protection locked="0"/>
    </xf>
    <xf numFmtId="1" fontId="47" fillId="0" borderId="29" xfId="3" applyNumberFormat="1" applyFont="1" applyBorder="1" applyAlignment="1" applyProtection="1">
      <alignment horizontal="center" vertical="top"/>
      <protection locked="0"/>
    </xf>
    <xf numFmtId="4" fontId="46" fillId="0" borderId="49" xfId="3" applyNumberFormat="1" applyFont="1" applyBorder="1" applyAlignment="1" applyProtection="1">
      <alignment horizontal="center"/>
      <protection locked="0"/>
    </xf>
    <xf numFmtId="4" fontId="46" fillId="0" borderId="29" xfId="3" applyNumberFormat="1" applyFont="1" applyBorder="1" applyAlignment="1" applyProtection="1">
      <alignment horizontal="center"/>
      <protection locked="0"/>
    </xf>
    <xf numFmtId="4" fontId="45" fillId="0" borderId="50" xfId="3" applyNumberFormat="1" applyFont="1" applyBorder="1" applyAlignment="1" applyProtection="1">
      <alignment horizontal="center"/>
      <protection locked="0"/>
    </xf>
    <xf numFmtId="49" fontId="46" fillId="0" borderId="34" xfId="2" applyNumberFormat="1" applyFont="1" applyBorder="1" applyAlignment="1">
      <alignment horizontal="center" vertical="center"/>
    </xf>
    <xf numFmtId="49" fontId="46" fillId="0" borderId="38" xfId="2" applyNumberFormat="1" applyFont="1" applyBorder="1" applyAlignment="1">
      <alignment horizontal="center" vertical="center"/>
    </xf>
    <xf numFmtId="0" fontId="48" fillId="0" borderId="30" xfId="3" applyFont="1" applyBorder="1" applyAlignment="1">
      <alignment horizontal="left" wrapText="1"/>
    </xf>
    <xf numFmtId="0" fontId="51" fillId="0" borderId="23" xfId="3" applyFont="1" applyBorder="1" applyAlignment="1">
      <alignment horizontal="right" vertical="center"/>
    </xf>
    <xf numFmtId="0" fontId="44" fillId="0" borderId="51" xfId="3" applyFont="1" applyBorder="1" applyAlignment="1">
      <alignment horizontal="right" vertical="center"/>
    </xf>
    <xf numFmtId="0" fontId="51" fillId="0" borderId="51" xfId="3" applyFont="1" applyBorder="1" applyAlignment="1">
      <alignment horizontal="right" vertical="center"/>
    </xf>
    <xf numFmtId="0" fontId="44" fillId="0" borderId="52" xfId="3" applyFont="1" applyBorder="1" applyAlignment="1" applyProtection="1">
      <alignment horizontal="right" vertical="center"/>
      <protection locked="0"/>
    </xf>
    <xf numFmtId="0" fontId="44" fillId="0" borderId="53" xfId="3" applyFont="1" applyBorder="1" applyAlignment="1" applyProtection="1">
      <alignment horizontal="right" vertical="center"/>
      <protection locked="0"/>
    </xf>
    <xf numFmtId="4" fontId="44" fillId="0" borderId="54" xfId="3" applyNumberFormat="1" applyFont="1" applyBorder="1" applyAlignment="1" applyProtection="1">
      <alignment horizontal="center"/>
      <protection locked="0"/>
    </xf>
    <xf numFmtId="0" fontId="44" fillId="0" borderId="55" xfId="3" applyFont="1" applyBorder="1"/>
    <xf numFmtId="0" fontId="44" fillId="0" borderId="0" xfId="3" applyFont="1"/>
    <xf numFmtId="0" fontId="44" fillId="0" borderId="56" xfId="3" applyFont="1" applyBorder="1" applyProtection="1">
      <protection locked="0"/>
    </xf>
    <xf numFmtId="0" fontId="44" fillId="0" borderId="57" xfId="3" applyFont="1" applyBorder="1" applyAlignment="1" applyProtection="1">
      <alignment horizontal="right" vertical="center"/>
      <protection locked="0"/>
    </xf>
    <xf numFmtId="4" fontId="44" fillId="0" borderId="58" xfId="3" applyNumberFormat="1" applyFont="1" applyBorder="1" applyAlignment="1" applyProtection="1">
      <alignment horizontal="center"/>
      <protection locked="0"/>
    </xf>
    <xf numFmtId="0" fontId="44" fillId="0" borderId="28" xfId="3" applyFont="1" applyBorder="1"/>
    <xf numFmtId="0" fontId="44" fillId="0" borderId="49" xfId="3" applyFont="1" applyBorder="1"/>
    <xf numFmtId="0" fontId="44" fillId="0" borderId="59" xfId="3" applyFont="1" applyBorder="1" applyProtection="1">
      <protection locked="0"/>
    </xf>
    <xf numFmtId="0" fontId="51" fillId="0" borderId="49" xfId="3" applyFont="1" applyBorder="1" applyProtection="1">
      <protection locked="0"/>
    </xf>
    <xf numFmtId="4" fontId="44" fillId="0" borderId="60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40" fillId="0" borderId="0" xfId="9" applyFont="1" applyAlignment="1">
      <alignment horizontal="center"/>
    </xf>
    <xf numFmtId="0" fontId="41" fillId="0" borderId="0" xfId="9" applyFont="1"/>
    <xf numFmtId="0" fontId="42" fillId="0" borderId="0" xfId="9" applyFont="1"/>
    <xf numFmtId="0" fontId="43" fillId="0" borderId="0" xfId="9" applyFont="1"/>
    <xf numFmtId="49" fontId="43" fillId="0" borderId="0" xfId="9" applyNumberFormat="1" applyFont="1"/>
    <xf numFmtId="0" fontId="44" fillId="0" borderId="0" xfId="9" applyFont="1"/>
    <xf numFmtId="0" fontId="44" fillId="0" borderId="0" xfId="9" applyFont="1" applyProtection="1">
      <protection locked="0"/>
    </xf>
    <xf numFmtId="0" fontId="46" fillId="0" borderId="65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/>
    </xf>
    <xf numFmtId="0" fontId="46" fillId="0" borderId="67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 vertical="center"/>
    </xf>
    <xf numFmtId="168" fontId="46" fillId="0" borderId="68" xfId="9" applyNumberFormat="1" applyFont="1" applyBorder="1" applyAlignment="1" applyProtection="1">
      <alignment horizontal="center"/>
      <protection locked="0"/>
    </xf>
    <xf numFmtId="168" fontId="46" fillId="0" borderId="69" xfId="9" applyNumberFormat="1" applyFont="1" applyBorder="1" applyAlignment="1" applyProtection="1">
      <alignment horizontal="center"/>
      <protection locked="0"/>
    </xf>
    <xf numFmtId="0" fontId="46" fillId="0" borderId="70" xfId="9" applyFont="1" applyBorder="1" applyAlignment="1">
      <alignment horizontal="center"/>
    </xf>
    <xf numFmtId="0" fontId="46" fillId="0" borderId="70" xfId="9" applyFont="1" applyBorder="1" applyAlignment="1">
      <alignment horizontal="center" vertical="center"/>
    </xf>
    <xf numFmtId="0" fontId="46" fillId="0" borderId="71" xfId="9" applyFont="1" applyBorder="1" applyAlignment="1" applyProtection="1">
      <alignment horizontal="center"/>
      <protection locked="0"/>
    </xf>
    <xf numFmtId="168" fontId="46" fillId="0" borderId="72" xfId="9" applyNumberFormat="1" applyFont="1" applyBorder="1" applyAlignment="1" applyProtection="1">
      <alignment horizontal="center"/>
      <protection locked="0"/>
    </xf>
    <xf numFmtId="168" fontId="46" fillId="0" borderId="73" xfId="9" applyNumberFormat="1" applyFont="1" applyBorder="1" applyAlignment="1" applyProtection="1">
      <alignment horizontal="center"/>
      <protection locked="0"/>
    </xf>
    <xf numFmtId="0" fontId="46" fillId="0" borderId="0" xfId="9" applyFont="1" applyAlignment="1" applyProtection="1">
      <alignment horizontal="center"/>
      <protection locked="0"/>
    </xf>
    <xf numFmtId="168" fontId="46" fillId="0" borderId="0" xfId="9" applyNumberFormat="1" applyFont="1" applyAlignment="1" applyProtection="1">
      <alignment horizontal="center"/>
      <protection locked="0"/>
    </xf>
    <xf numFmtId="0" fontId="44" fillId="0" borderId="74" xfId="9" applyFont="1" applyBorder="1" applyAlignment="1">
      <alignment horizontal="center" vertical="center"/>
    </xf>
    <xf numFmtId="0" fontId="44" fillId="0" borderId="68" xfId="9" applyFont="1" applyBorder="1" applyAlignment="1">
      <alignment horizontal="center" vertical="center"/>
    </xf>
    <xf numFmtId="49" fontId="47" fillId="0" borderId="68" xfId="9" applyNumberFormat="1" applyFont="1" applyBorder="1" applyAlignment="1" applyProtection="1">
      <alignment horizontal="center" vertical="top"/>
      <protection locked="0"/>
    </xf>
    <xf numFmtId="49" fontId="46" fillId="0" borderId="75" xfId="9" applyNumberFormat="1" applyFont="1" applyBorder="1" applyAlignment="1">
      <alignment horizontal="center" vertical="center"/>
    </xf>
    <xf numFmtId="0" fontId="48" fillId="0" borderId="68" xfId="10" applyFont="1" applyBorder="1" applyAlignment="1">
      <alignment horizontal="center" wrapText="1"/>
    </xf>
    <xf numFmtId="49" fontId="47" fillId="0" borderId="75" xfId="10" applyNumberFormat="1" applyFont="1" applyBorder="1" applyAlignment="1" applyProtection="1">
      <alignment horizontal="center" vertical="top"/>
      <protection locked="0"/>
    </xf>
    <xf numFmtId="1" fontId="47" fillId="0" borderId="68" xfId="10" applyNumberFormat="1" applyFont="1" applyBorder="1" applyAlignment="1" applyProtection="1">
      <alignment horizontal="center" vertical="top"/>
      <protection locked="0"/>
    </xf>
    <xf numFmtId="4" fontId="44" fillId="0" borderId="75" xfId="10" applyNumberFormat="1" applyFont="1" applyBorder="1" applyAlignment="1" applyProtection="1">
      <alignment horizontal="center"/>
      <protection locked="0"/>
    </xf>
    <xf numFmtId="4" fontId="44" fillId="0" borderId="68" xfId="10" applyNumberFormat="1" applyFont="1" applyBorder="1" applyAlignment="1" applyProtection="1">
      <alignment horizontal="center"/>
      <protection locked="0"/>
    </xf>
    <xf numFmtId="4" fontId="44" fillId="0" borderId="69" xfId="10" applyNumberFormat="1" applyFont="1" applyBorder="1" applyAlignment="1" applyProtection="1">
      <alignment horizontal="center"/>
      <protection locked="0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76" xfId="9" applyFont="1" applyBorder="1" applyAlignment="1" applyProtection="1">
      <alignment horizontal="center" vertical="top"/>
      <protection locked="0"/>
    </xf>
    <xf numFmtId="0" fontId="44" fillId="0" borderId="77" xfId="9" applyFont="1" applyBorder="1" applyAlignment="1">
      <alignment horizontal="center" vertical="center"/>
    </xf>
    <xf numFmtId="0" fontId="47" fillId="0" borderId="77" xfId="9" applyFont="1" applyBorder="1" applyAlignment="1" applyProtection="1">
      <alignment horizontal="center" vertical="top"/>
      <protection locked="0"/>
    </xf>
    <xf numFmtId="49" fontId="46" fillId="0" borderId="78" xfId="9" applyNumberFormat="1" applyFont="1" applyBorder="1" applyAlignment="1">
      <alignment horizontal="center" vertical="center"/>
    </xf>
    <xf numFmtId="0" fontId="46" fillId="0" borderId="77" xfId="4" applyFont="1" applyBorder="1" applyAlignment="1">
      <alignment horizontal="left" vertical="center"/>
    </xf>
    <xf numFmtId="0" fontId="47" fillId="0" borderId="77" xfId="4" applyFont="1" applyBorder="1" applyAlignment="1">
      <alignment horizontal="center"/>
    </xf>
    <xf numFmtId="0" fontId="45" fillId="0" borderId="77" xfId="4" applyFont="1" applyBorder="1" applyAlignment="1">
      <alignment horizontal="center" vertical="center"/>
    </xf>
    <xf numFmtId="4" fontId="45" fillId="0" borderId="77" xfId="4" applyNumberFormat="1" applyFont="1" applyBorder="1" applyAlignment="1" applyProtection="1">
      <alignment horizontal="center"/>
      <protection locked="0"/>
    </xf>
    <xf numFmtId="4" fontId="45" fillId="0" borderId="79" xfId="4" applyNumberFormat="1" applyFont="1" applyBorder="1" applyAlignment="1" applyProtection="1">
      <alignment horizontal="center"/>
      <protection locked="0"/>
    </xf>
    <xf numFmtId="4" fontId="45" fillId="0" borderId="80" xfId="4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6" fillId="0" borderId="81" xfId="9" applyNumberFormat="1" applyFont="1" applyBorder="1" applyAlignment="1">
      <alignment horizontal="center" vertical="center"/>
    </xf>
    <xf numFmtId="0" fontId="46" fillId="0" borderId="79" xfId="4" applyFont="1" applyBorder="1" applyAlignment="1">
      <alignment horizontal="left" vertical="center"/>
    </xf>
    <xf numFmtId="49" fontId="47" fillId="0" borderId="78" xfId="9" applyNumberFormat="1" applyFont="1" applyBorder="1" applyAlignment="1" applyProtection="1">
      <alignment horizontal="center" vertical="top"/>
      <protection locked="0"/>
    </xf>
    <xf numFmtId="1" fontId="47" fillId="0" borderId="77" xfId="9" applyNumberFormat="1" applyFont="1" applyBorder="1" applyAlignment="1" applyProtection="1">
      <alignment horizontal="center" vertical="top"/>
      <protection locked="0"/>
    </xf>
    <xf numFmtId="4" fontId="44" fillId="0" borderId="78" xfId="9" applyNumberFormat="1" applyFont="1" applyBorder="1" applyAlignment="1" applyProtection="1">
      <alignment horizontal="center"/>
      <protection locked="0"/>
    </xf>
    <xf numFmtId="4" fontId="44" fillId="0" borderId="77" xfId="9" applyNumberFormat="1" applyFont="1" applyBorder="1" applyAlignment="1" applyProtection="1">
      <alignment horizontal="center"/>
      <protection locked="0"/>
    </xf>
    <xf numFmtId="4" fontId="44" fillId="0" borderId="82" xfId="9" applyNumberFormat="1" applyFont="1" applyBorder="1" applyAlignment="1" applyProtection="1">
      <alignment horizontal="center"/>
      <protection locked="0"/>
    </xf>
    <xf numFmtId="4" fontId="44" fillId="0" borderId="0" xfId="9" applyNumberFormat="1" applyFont="1" applyAlignment="1" applyProtection="1">
      <alignment horizontal="center"/>
      <protection locked="0"/>
    </xf>
    <xf numFmtId="0" fontId="46" fillId="0" borderId="77" xfId="9" applyFont="1" applyBorder="1" applyAlignment="1">
      <alignment horizontal="center"/>
    </xf>
    <xf numFmtId="3" fontId="45" fillId="0" borderId="77" xfId="4" applyNumberFormat="1" applyFont="1" applyBorder="1" applyAlignment="1">
      <alignment horizontal="center" vertical="center"/>
    </xf>
    <xf numFmtId="4" fontId="44" fillId="0" borderId="77" xfId="4" applyNumberFormat="1" applyFont="1" applyBorder="1" applyAlignment="1" applyProtection="1">
      <alignment horizontal="center"/>
      <protection locked="0"/>
    </xf>
    <xf numFmtId="49" fontId="46" fillId="0" borderId="77" xfId="11" applyNumberFormat="1" applyFont="1" applyBorder="1" applyAlignment="1">
      <alignment horizontal="center" vertical="center"/>
    </xf>
    <xf numFmtId="0" fontId="48" fillId="0" borderId="79" xfId="10" applyFont="1" applyBorder="1" applyAlignment="1">
      <alignment horizontal="left" wrapText="1"/>
    </xf>
    <xf numFmtId="49" fontId="47" fillId="0" borderId="78" xfId="10" applyNumberFormat="1" applyFont="1" applyBorder="1" applyAlignment="1" applyProtection="1">
      <alignment horizontal="center" vertical="top"/>
      <protection locked="0"/>
    </xf>
    <xf numFmtId="1" fontId="47" fillId="0" borderId="77" xfId="10" applyNumberFormat="1" applyFont="1" applyBorder="1" applyAlignment="1" applyProtection="1">
      <alignment horizontal="center" vertical="top"/>
      <protection locked="0"/>
    </xf>
    <xf numFmtId="4" fontId="44" fillId="0" borderId="78" xfId="10" applyNumberFormat="1" applyFont="1" applyBorder="1" applyAlignment="1" applyProtection="1">
      <alignment horizontal="center"/>
      <protection locked="0"/>
    </xf>
    <xf numFmtId="4" fontId="44" fillId="0" borderId="77" xfId="10" applyNumberFormat="1" applyFont="1" applyBorder="1" applyAlignment="1" applyProtection="1">
      <alignment horizontal="center"/>
      <protection locked="0"/>
    </xf>
    <xf numFmtId="4" fontId="44" fillId="0" borderId="82" xfId="10" applyNumberFormat="1" applyFont="1" applyBorder="1" applyAlignment="1" applyProtection="1">
      <alignment horizontal="center"/>
      <protection locked="0"/>
    </xf>
    <xf numFmtId="0" fontId="48" fillId="0" borderId="83" xfId="10" applyFont="1" applyBorder="1" applyAlignment="1">
      <alignment horizontal="left" wrapText="1"/>
    </xf>
    <xf numFmtId="49" fontId="47" fillId="0" borderId="84" xfId="10" applyNumberFormat="1" applyFont="1" applyBorder="1" applyAlignment="1" applyProtection="1">
      <alignment horizontal="center" vertical="top"/>
      <protection locked="0"/>
    </xf>
    <xf numFmtId="1" fontId="47" fillId="0" borderId="81" xfId="10" applyNumberFormat="1" applyFont="1" applyBorder="1" applyAlignment="1" applyProtection="1">
      <alignment horizontal="center" vertical="top"/>
      <protection locked="0"/>
    </xf>
    <xf numFmtId="4" fontId="44" fillId="0" borderId="84" xfId="10" applyNumberFormat="1" applyFont="1" applyBorder="1" applyAlignment="1" applyProtection="1">
      <alignment horizontal="center"/>
      <protection locked="0"/>
    </xf>
    <xf numFmtId="4" fontId="44" fillId="0" borderId="81" xfId="10" applyNumberFormat="1" applyFont="1" applyBorder="1" applyAlignment="1" applyProtection="1">
      <alignment horizontal="center"/>
      <protection locked="0"/>
    </xf>
    <xf numFmtId="4" fontId="44" fillId="0" borderId="85" xfId="10" applyNumberFormat="1" applyFont="1" applyBorder="1" applyAlignment="1" applyProtection="1">
      <alignment horizontal="center"/>
      <protection locked="0"/>
    </xf>
    <xf numFmtId="49" fontId="46" fillId="0" borderId="81" xfId="11" applyNumberFormat="1" applyFont="1" applyBorder="1" applyAlignment="1">
      <alignment horizontal="center" vertical="center"/>
    </xf>
    <xf numFmtId="49" fontId="47" fillId="0" borderId="86" xfId="9" applyNumberFormat="1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>
      <alignment horizontal="center" vertical="center"/>
    </xf>
    <xf numFmtId="49" fontId="47" fillId="0" borderId="81" xfId="9" applyNumberFormat="1" applyFont="1" applyBorder="1" applyAlignment="1" applyProtection="1">
      <alignment horizontal="center" vertical="top"/>
      <protection locked="0"/>
    </xf>
    <xf numFmtId="170" fontId="47" fillId="0" borderId="81" xfId="10" applyNumberFormat="1" applyFont="1" applyBorder="1" applyAlignment="1" applyProtection="1">
      <alignment horizontal="center" vertical="top"/>
      <protection locked="0"/>
    </xf>
    <xf numFmtId="0" fontId="47" fillId="0" borderId="86" xfId="9" applyFont="1" applyBorder="1" applyAlignment="1" applyProtection="1">
      <alignment horizontal="center" vertical="top"/>
      <protection locked="0"/>
    </xf>
    <xf numFmtId="0" fontId="47" fillId="0" borderId="81" xfId="9" applyFont="1" applyBorder="1" applyAlignment="1" applyProtection="1">
      <alignment horizontal="center" vertical="top"/>
      <protection locked="0"/>
    </xf>
    <xf numFmtId="0" fontId="48" fillId="0" borderId="83" xfId="10" applyFont="1" applyBorder="1" applyAlignment="1">
      <alignment wrapText="1"/>
    </xf>
    <xf numFmtId="0" fontId="48" fillId="0" borderId="83" xfId="10" applyFont="1" applyBorder="1" applyAlignment="1">
      <alignment horizontal="center" wrapText="1"/>
    </xf>
    <xf numFmtId="0" fontId="48" fillId="0" borderId="79" xfId="4" applyFont="1" applyBorder="1" applyAlignment="1">
      <alignment wrapText="1"/>
    </xf>
    <xf numFmtId="49" fontId="47" fillId="0" borderId="77" xfId="4" applyNumberFormat="1" applyFont="1" applyBorder="1" applyAlignment="1" applyProtection="1">
      <alignment horizontal="center" vertical="top"/>
      <protection locked="0"/>
    </xf>
    <xf numFmtId="1" fontId="47" fillId="0" borderId="77" xfId="4" applyNumberFormat="1" applyFont="1" applyBorder="1" applyAlignment="1" applyProtection="1">
      <alignment horizontal="center" vertical="top"/>
      <protection locked="0"/>
    </xf>
    <xf numFmtId="4" fontId="44" fillId="0" borderId="87" xfId="4" applyNumberFormat="1" applyFont="1" applyBorder="1" applyAlignment="1" applyProtection="1">
      <alignment horizontal="center"/>
      <protection locked="0"/>
    </xf>
    <xf numFmtId="4" fontId="44" fillId="0" borderId="81" xfId="4" applyNumberFormat="1" applyFont="1" applyBorder="1" applyAlignment="1" applyProtection="1">
      <alignment horizontal="center"/>
      <protection locked="0"/>
    </xf>
    <xf numFmtId="4" fontId="44" fillId="0" borderId="82" xfId="4" applyNumberFormat="1" applyFont="1" applyBorder="1" applyAlignment="1" applyProtection="1">
      <alignment horizontal="center"/>
      <protection locked="0"/>
    </xf>
    <xf numFmtId="0" fontId="47" fillId="0" borderId="81" xfId="10" applyFont="1" applyBorder="1" applyAlignment="1" applyProtection="1">
      <alignment horizontal="center" vertical="top"/>
      <protection locked="0"/>
    </xf>
    <xf numFmtId="0" fontId="44" fillId="0" borderId="88" xfId="9" applyFont="1" applyBorder="1" applyAlignment="1">
      <alignment horizontal="center" vertical="center"/>
    </xf>
    <xf numFmtId="0" fontId="44" fillId="0" borderId="70" xfId="9" applyFont="1" applyBorder="1" applyAlignment="1">
      <alignment horizontal="center" vertical="center"/>
    </xf>
    <xf numFmtId="0" fontId="47" fillId="0" borderId="70" xfId="9" applyFont="1" applyBorder="1" applyAlignment="1" applyProtection="1">
      <alignment horizontal="center" vertical="top"/>
      <protection locked="0"/>
    </xf>
    <xf numFmtId="49" fontId="46" fillId="0" borderId="70" xfId="9" applyNumberFormat="1" applyFont="1" applyBorder="1" applyAlignment="1">
      <alignment horizontal="center" vertical="center"/>
    </xf>
    <xf numFmtId="0" fontId="48" fillId="0" borderId="89" xfId="10" applyFont="1" applyBorder="1" applyAlignment="1">
      <alignment horizontal="left" wrapText="1"/>
    </xf>
    <xf numFmtId="49" fontId="47" fillId="0" borderId="90" xfId="10" applyNumberFormat="1" applyFont="1" applyBorder="1" applyAlignment="1" applyProtection="1">
      <alignment horizontal="center" vertical="top"/>
      <protection locked="0"/>
    </xf>
    <xf numFmtId="0" fontId="47" fillId="0" borderId="71" xfId="10" applyFont="1" applyBorder="1" applyAlignment="1" applyProtection="1">
      <alignment horizontal="center" vertical="top"/>
      <protection locked="0"/>
    </xf>
    <xf numFmtId="4" fontId="44" fillId="0" borderId="90" xfId="10" applyNumberFormat="1" applyFont="1" applyBorder="1" applyAlignment="1" applyProtection="1">
      <alignment horizontal="center"/>
      <protection locked="0"/>
    </xf>
    <xf numFmtId="4" fontId="44" fillId="0" borderId="71" xfId="10" applyNumberFormat="1" applyFont="1" applyBorder="1" applyAlignment="1" applyProtection="1">
      <alignment horizontal="center"/>
      <protection locked="0"/>
    </xf>
    <xf numFmtId="4" fontId="44" fillId="0" borderId="91" xfId="10" applyNumberFormat="1" applyFont="1" applyBorder="1" applyAlignment="1" applyProtection="1">
      <alignment horizontal="center"/>
      <protection locked="0"/>
    </xf>
    <xf numFmtId="0" fontId="44" fillId="0" borderId="0" xfId="9" applyFont="1" applyAlignment="1">
      <alignment horizontal="center" vertical="center"/>
    </xf>
    <xf numFmtId="0" fontId="47" fillId="0" borderId="0" xfId="9" applyFont="1" applyAlignment="1" applyProtection="1">
      <alignment horizontal="center" vertical="top"/>
      <protection locked="0"/>
    </xf>
    <xf numFmtId="49" fontId="46" fillId="0" borderId="0" xfId="9" applyNumberFormat="1" applyFont="1" applyAlignment="1">
      <alignment horizontal="center" vertical="center"/>
    </xf>
    <xf numFmtId="0" fontId="48" fillId="0" borderId="0" xfId="9" applyFont="1" applyAlignment="1">
      <alignment horizontal="left" wrapText="1"/>
    </xf>
    <xf numFmtId="49" fontId="47" fillId="0" borderId="0" xfId="9" applyNumberFormat="1" applyFont="1" applyAlignment="1" applyProtection="1">
      <alignment horizontal="center" vertical="top"/>
      <protection locked="0"/>
    </xf>
    <xf numFmtId="1" fontId="47" fillId="0" borderId="0" xfId="9" applyNumberFormat="1" applyFont="1" applyAlignment="1" applyProtection="1">
      <alignment horizontal="center" vertical="top"/>
      <protection locked="0"/>
    </xf>
    <xf numFmtId="2" fontId="46" fillId="0" borderId="0" xfId="9" applyNumberFormat="1" applyFont="1" applyAlignment="1" applyProtection="1">
      <alignment horizontal="center"/>
      <protection locked="0"/>
    </xf>
    <xf numFmtId="2" fontId="45" fillId="0" borderId="0" xfId="9" applyNumberFormat="1" applyFont="1" applyAlignment="1" applyProtection="1">
      <alignment horizontal="center"/>
      <protection locked="0"/>
    </xf>
    <xf numFmtId="3" fontId="46" fillId="0" borderId="0" xfId="9" applyNumberFormat="1" applyFont="1" applyAlignment="1" applyProtection="1">
      <alignment horizontal="center"/>
      <protection locked="0"/>
    </xf>
    <xf numFmtId="4" fontId="45" fillId="0" borderId="0" xfId="9" applyNumberFormat="1" applyFont="1" applyAlignment="1" applyProtection="1">
      <alignment horizontal="center"/>
      <protection locked="0"/>
    </xf>
    <xf numFmtId="49" fontId="45" fillId="0" borderId="75" xfId="10" applyNumberFormat="1" applyFont="1" applyBorder="1" applyAlignment="1" applyProtection="1">
      <alignment horizontal="center" vertical="top"/>
      <protection locked="0"/>
    </xf>
    <xf numFmtId="1" fontId="45" fillId="0" borderId="68" xfId="10" applyNumberFormat="1" applyFont="1" applyBorder="1" applyAlignment="1" applyProtection="1">
      <alignment horizontal="center" vertical="top"/>
      <protection locked="0"/>
    </xf>
    <xf numFmtId="4" fontId="45" fillId="0" borderId="75" xfId="10" applyNumberFormat="1" applyFont="1" applyBorder="1" applyAlignment="1" applyProtection="1">
      <alignment horizontal="center"/>
      <protection locked="0"/>
    </xf>
    <xf numFmtId="4" fontId="45" fillId="0" borderId="69" xfId="10" applyNumberFormat="1" applyFont="1" applyBorder="1" applyAlignment="1" applyProtection="1">
      <alignment horizontal="center"/>
      <protection locked="0"/>
    </xf>
    <xf numFmtId="0" fontId="48" fillId="0" borderId="77" xfId="10" applyFont="1" applyBorder="1" applyAlignment="1">
      <alignment horizontal="left" wrapText="1"/>
    </xf>
    <xf numFmtId="169" fontId="45" fillId="0" borderId="77" xfId="10" applyNumberFormat="1" applyFont="1" applyBorder="1" applyAlignment="1" applyProtection="1">
      <alignment horizontal="center" vertical="top"/>
      <protection locked="0"/>
    </xf>
    <xf numFmtId="4" fontId="45" fillId="0" borderId="82" xfId="10" applyNumberFormat="1" applyFont="1" applyBorder="1" applyAlignment="1" applyProtection="1">
      <alignment horizontal="center"/>
      <protection locked="0"/>
    </xf>
    <xf numFmtId="1" fontId="45" fillId="0" borderId="77" xfId="10" applyNumberFormat="1" applyFont="1" applyBorder="1" applyAlignment="1" applyProtection="1">
      <alignment horizontal="center" vertical="top"/>
      <protection locked="0"/>
    </xf>
    <xf numFmtId="0" fontId="46" fillId="0" borderId="78" xfId="9" applyFont="1" applyBorder="1" applyAlignment="1">
      <alignment horizontal="center"/>
    </xf>
    <xf numFmtId="49" fontId="46" fillId="0" borderId="78" xfId="11" applyNumberFormat="1" applyFont="1" applyBorder="1" applyAlignment="1">
      <alignment horizontal="center" vertical="center"/>
    </xf>
    <xf numFmtId="0" fontId="48" fillId="0" borderId="81" xfId="10" applyFont="1" applyBorder="1" applyAlignment="1">
      <alignment horizontal="left" wrapText="1"/>
    </xf>
    <xf numFmtId="4" fontId="46" fillId="0" borderId="84" xfId="10" applyNumberFormat="1" applyFont="1" applyBorder="1" applyAlignment="1" applyProtection="1">
      <alignment horizontal="center"/>
      <protection locked="0"/>
    </xf>
    <xf numFmtId="4" fontId="45" fillId="0" borderId="81" xfId="10" applyNumberFormat="1" applyFont="1" applyBorder="1" applyAlignment="1" applyProtection="1">
      <alignment horizontal="center"/>
      <protection locked="0"/>
    </xf>
    <xf numFmtId="4" fontId="45" fillId="0" borderId="85" xfId="10" applyNumberFormat="1" applyFont="1" applyBorder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81" xfId="11" applyFont="1" applyBorder="1" applyAlignment="1">
      <alignment horizontal="left" wrapText="1"/>
    </xf>
    <xf numFmtId="49" fontId="47" fillId="0" borderId="84" xfId="11" applyNumberFormat="1" applyFont="1" applyBorder="1" applyAlignment="1" applyProtection="1">
      <alignment horizontal="center" vertical="top"/>
      <protection locked="0"/>
    </xf>
    <xf numFmtId="1" fontId="47" fillId="0" borderId="81" xfId="11" applyNumberFormat="1" applyFont="1" applyBorder="1" applyAlignment="1" applyProtection="1">
      <alignment horizontal="center" vertical="top"/>
      <protection locked="0"/>
    </xf>
    <xf numFmtId="4" fontId="46" fillId="0" borderId="84" xfId="11" applyNumberFormat="1" applyFont="1" applyBorder="1" applyAlignment="1" applyProtection="1">
      <alignment horizontal="center"/>
      <protection locked="0"/>
    </xf>
    <xf numFmtId="4" fontId="45" fillId="0" borderId="85" xfId="11" applyNumberFormat="1" applyFont="1" applyBorder="1" applyAlignment="1" applyProtection="1">
      <alignment horizontal="center"/>
      <protection locked="0"/>
    </xf>
    <xf numFmtId="49" fontId="46" fillId="0" borderId="84" xfId="9" applyNumberFormat="1" applyFont="1" applyBorder="1" applyAlignment="1">
      <alignment horizontal="center" vertical="center"/>
    </xf>
    <xf numFmtId="3" fontId="44" fillId="0" borderId="84" xfId="11" applyNumberFormat="1" applyFont="1" applyBorder="1" applyAlignment="1" applyProtection="1">
      <alignment horizontal="right"/>
      <protection locked="0"/>
    </xf>
    <xf numFmtId="2" fontId="45" fillId="0" borderId="85" xfId="11" applyNumberFormat="1" applyFont="1" applyBorder="1" applyAlignment="1" applyProtection="1">
      <alignment horizontal="center"/>
      <protection locked="0"/>
    </xf>
    <xf numFmtId="4" fontId="46" fillId="0" borderId="81" xfId="10" applyNumberFormat="1" applyFont="1" applyBorder="1" applyAlignment="1" applyProtection="1">
      <alignment horizontal="center"/>
      <protection locked="0"/>
    </xf>
    <xf numFmtId="0" fontId="48" fillId="0" borderId="81" xfId="10" applyFont="1" applyBorder="1" applyAlignment="1">
      <alignment horizontal="center" wrapText="1"/>
    </xf>
    <xf numFmtId="49" fontId="46" fillId="0" borderId="92" xfId="9" applyNumberFormat="1" applyFont="1" applyBorder="1" applyAlignment="1">
      <alignment horizontal="center" vertical="center"/>
    </xf>
    <xf numFmtId="0" fontId="48" fillId="0" borderId="70" xfId="10" applyFont="1" applyBorder="1" applyAlignment="1">
      <alignment horizontal="left" wrapText="1"/>
    </xf>
    <xf numFmtId="49" fontId="47" fillId="0" borderId="92" xfId="9" applyNumberFormat="1" applyFont="1" applyBorder="1" applyAlignment="1" applyProtection="1">
      <alignment horizontal="center" vertical="top"/>
      <protection locked="0"/>
    </xf>
    <xf numFmtId="1" fontId="47" fillId="0" borderId="70" xfId="9" applyNumberFormat="1" applyFont="1" applyBorder="1" applyAlignment="1" applyProtection="1">
      <alignment horizontal="center" vertical="top"/>
      <protection locked="0"/>
    </xf>
    <xf numFmtId="2" fontId="46" fillId="0" borderId="92" xfId="9" applyNumberFormat="1" applyFont="1" applyBorder="1" applyAlignment="1" applyProtection="1">
      <alignment horizontal="center"/>
      <protection locked="0"/>
    </xf>
    <xf numFmtId="2" fontId="45" fillId="0" borderId="70" xfId="9" applyNumberFormat="1" applyFont="1" applyBorder="1" applyAlignment="1" applyProtection="1">
      <alignment horizontal="center"/>
      <protection locked="0"/>
    </xf>
    <xf numFmtId="4" fontId="45" fillId="0" borderId="92" xfId="9" applyNumberFormat="1" applyFont="1" applyBorder="1" applyAlignment="1" applyProtection="1">
      <alignment horizontal="center"/>
      <protection locked="0"/>
    </xf>
    <xf numFmtId="4" fontId="45" fillId="0" borderId="93" xfId="9" applyNumberFormat="1" applyFont="1" applyBorder="1" applyAlignment="1" applyProtection="1">
      <alignment horizontal="center"/>
      <protection locked="0"/>
    </xf>
    <xf numFmtId="0" fontId="51" fillId="0" borderId="94" xfId="9" applyFont="1" applyBorder="1" applyAlignment="1">
      <alignment horizontal="right" vertical="center"/>
    </xf>
    <xf numFmtId="0" fontId="51" fillId="0" borderId="95" xfId="9" applyFont="1" applyBorder="1" applyAlignment="1">
      <alignment horizontal="right" vertical="center"/>
    </xf>
    <xf numFmtId="0" fontId="44" fillId="0" borderId="95" xfId="9" applyFont="1" applyBorder="1" applyAlignment="1">
      <alignment horizontal="right" vertical="center"/>
    </xf>
    <xf numFmtId="0" fontId="44" fillId="0" borderId="96" xfId="9" applyFont="1" applyBorder="1" applyAlignment="1" applyProtection="1">
      <alignment horizontal="right" vertical="center"/>
      <protection locked="0"/>
    </xf>
    <xf numFmtId="0" fontId="44" fillId="0" borderId="97" xfId="9" applyFont="1" applyBorder="1" applyAlignment="1" applyProtection="1">
      <alignment horizontal="right" vertical="center"/>
      <protection locked="0"/>
    </xf>
    <xf numFmtId="4" fontId="44" fillId="0" borderId="98" xfId="9" applyNumberFormat="1" applyFont="1" applyBorder="1" applyAlignment="1" applyProtection="1">
      <alignment horizontal="center"/>
      <protection locked="0"/>
    </xf>
    <xf numFmtId="0" fontId="44" fillId="0" borderId="99" xfId="9" applyFont="1" applyBorder="1"/>
    <xf numFmtId="0" fontId="44" fillId="0" borderId="100" xfId="9" applyFont="1" applyBorder="1" applyProtection="1">
      <protection locked="0"/>
    </xf>
    <xf numFmtId="0" fontId="44" fillId="0" borderId="101" xfId="9" applyFont="1" applyBorder="1" applyAlignment="1" applyProtection="1">
      <alignment horizontal="right" vertical="center"/>
      <protection locked="0"/>
    </xf>
    <xf numFmtId="4" fontId="44" fillId="0" borderId="102" xfId="9" applyNumberFormat="1" applyFont="1" applyBorder="1" applyAlignment="1" applyProtection="1">
      <alignment horizontal="center"/>
      <protection locked="0"/>
    </xf>
    <xf numFmtId="0" fontId="44" fillId="0" borderId="88" xfId="9" applyFont="1" applyBorder="1"/>
    <xf numFmtId="0" fontId="44" fillId="0" borderId="92" xfId="9" applyFont="1" applyBorder="1"/>
    <xf numFmtId="0" fontId="44" fillId="0" borderId="103" xfId="9" applyFont="1" applyBorder="1" applyProtection="1">
      <protection locked="0"/>
    </xf>
    <xf numFmtId="0" fontId="51" fillId="0" borderId="92" xfId="9" applyFont="1" applyBorder="1" applyProtection="1">
      <protection locked="0"/>
    </xf>
    <xf numFmtId="4" fontId="44" fillId="0" borderId="104" xfId="9" applyNumberFormat="1" applyFont="1" applyBorder="1" applyAlignment="1" applyProtection="1">
      <alignment horizontal="center"/>
      <protection locked="0"/>
    </xf>
    <xf numFmtId="4" fontId="45" fillId="0" borderId="43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8" fillId="0" borderId="43" xfId="12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43" xfId="12" applyNumberFormat="1" applyFont="1" applyBorder="1" applyAlignment="1" applyProtection="1">
      <alignment horizontal="center" vertical="top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3" fontId="44" fillId="0" borderId="45" xfId="12" applyNumberFormat="1" applyFont="1" applyBorder="1" applyAlignment="1" applyProtection="1">
      <alignment horizontal="right"/>
      <protection locked="0"/>
    </xf>
    <xf numFmtId="2" fontId="45" fillId="0" borderId="46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40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41" fillId="0" borderId="0" xfId="14" applyFont="1"/>
    <xf numFmtId="0" fontId="42" fillId="0" borderId="0" xfId="14" applyFont="1"/>
    <xf numFmtId="0" fontId="42" fillId="0" borderId="0" xfId="13" applyFont="1"/>
    <xf numFmtId="0" fontId="58" fillId="0" borderId="0" xfId="13" applyFont="1"/>
    <xf numFmtId="49" fontId="58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4" fillId="0" borderId="0" xfId="13" applyFont="1" applyAlignment="1">
      <alignment horizontal="left" vertical="center"/>
    </xf>
    <xf numFmtId="49" fontId="44" fillId="0" borderId="0" xfId="13" applyNumberFormat="1" applyFont="1" applyAlignment="1">
      <alignment horizontal="left" vertical="center"/>
    </xf>
    <xf numFmtId="0" fontId="44" fillId="0" borderId="0" xfId="13" applyFont="1" applyAlignment="1" applyProtection="1">
      <alignment horizontal="left" vertical="center"/>
      <protection locked="0"/>
    </xf>
    <xf numFmtId="0" fontId="46" fillId="0" borderId="94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>
      <alignment horizontal="center"/>
    </xf>
    <xf numFmtId="0" fontId="46" fillId="0" borderId="105" xfId="13" applyFont="1" applyBorder="1" applyAlignment="1">
      <alignment horizontal="center"/>
    </xf>
    <xf numFmtId="0" fontId="46" fillId="0" borderId="105" xfId="13" applyFont="1" applyBorder="1" applyAlignment="1">
      <alignment horizontal="center" vertical="center"/>
    </xf>
    <xf numFmtId="0" fontId="46" fillId="0" borderId="106" xfId="13" applyFont="1" applyBorder="1" applyAlignment="1" applyProtection="1">
      <alignment horizontal="center"/>
      <protection locked="0"/>
    </xf>
    <xf numFmtId="168" fontId="46" fillId="0" borderId="107" xfId="13" applyNumberFormat="1" applyFont="1" applyBorder="1" applyAlignment="1" applyProtection="1">
      <alignment horizontal="center"/>
      <protection locked="0"/>
    </xf>
    <xf numFmtId="168" fontId="46" fillId="0" borderId="108" xfId="13" applyNumberFormat="1" applyFont="1" applyBorder="1" applyAlignment="1" applyProtection="1">
      <alignment horizontal="center"/>
      <protection locked="0"/>
    </xf>
    <xf numFmtId="0" fontId="44" fillId="0" borderId="109" xfId="13" applyFont="1" applyBorder="1" applyAlignment="1">
      <alignment horizontal="center" vertical="center"/>
    </xf>
    <xf numFmtId="49" fontId="44" fillId="0" borderId="68" xfId="13" applyNumberFormat="1" applyFont="1" applyBorder="1" applyAlignment="1">
      <alignment horizontal="center" vertical="center"/>
    </xf>
    <xf numFmtId="49" fontId="46" fillId="0" borderId="68" xfId="13" applyNumberFormat="1" applyFont="1" applyBorder="1" applyAlignment="1" applyProtection="1">
      <alignment horizontal="center" vertical="center"/>
      <protection locked="0"/>
    </xf>
    <xf numFmtId="49" fontId="46" fillId="0" borderId="68" xfId="13" applyNumberFormat="1" applyFont="1" applyBorder="1" applyAlignment="1">
      <alignment horizontal="center" vertical="center"/>
    </xf>
    <xf numFmtId="0" fontId="44" fillId="0" borderId="68" xfId="13" applyFont="1" applyBorder="1" applyAlignment="1">
      <alignment horizontal="left" vertical="center" wrapText="1"/>
    </xf>
    <xf numFmtId="0" fontId="44" fillId="0" borderId="68" xfId="14" applyFont="1" applyBorder="1" applyAlignment="1">
      <alignment horizontal="center" vertical="center"/>
    </xf>
    <xf numFmtId="3" fontId="44" fillId="0" borderId="68" xfId="13" applyNumberFormat="1" applyFont="1" applyBorder="1" applyAlignment="1" applyProtection="1">
      <alignment horizontal="center" vertical="center"/>
      <protection locked="0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9" xfId="14" applyNumberFormat="1" applyFont="1" applyBorder="1" applyAlignment="1" applyProtection="1">
      <alignment horizontal="center" vertical="center"/>
      <protection locked="0"/>
    </xf>
    <xf numFmtId="0" fontId="44" fillId="0" borderId="0" xfId="13" applyFont="1" applyAlignment="1">
      <alignment horizontal="right"/>
    </xf>
    <xf numFmtId="3" fontId="44" fillId="0" borderId="0" xfId="13" applyNumberFormat="1" applyFont="1" applyAlignment="1" applyProtection="1">
      <alignment horizontal="center" vertical="center"/>
      <protection locked="0"/>
    </xf>
    <xf numFmtId="3" fontId="44" fillId="0" borderId="0" xfId="14" applyNumberFormat="1" applyFont="1" applyAlignment="1" applyProtection="1">
      <alignment horizontal="center" vertical="center"/>
      <protection locked="0"/>
    </xf>
    <xf numFmtId="0" fontId="44" fillId="0" borderId="86" xfId="13" applyFont="1" applyBorder="1" applyAlignment="1" applyProtection="1">
      <alignment horizontal="center" vertical="center"/>
      <protection locked="0"/>
    </xf>
    <xf numFmtId="49" fontId="44" fillId="0" borderId="81" xfId="13" applyNumberFormat="1" applyFont="1" applyBorder="1" applyAlignment="1">
      <alignment horizontal="center" vertical="center"/>
    </xf>
    <xf numFmtId="0" fontId="46" fillId="0" borderId="81" xfId="13" applyFont="1" applyBorder="1" applyAlignment="1" applyProtection="1">
      <alignment horizontal="center" vertical="center"/>
      <protection locked="0"/>
    </xf>
    <xf numFmtId="49" fontId="46" fillId="0" borderId="81" xfId="13" applyNumberFormat="1" applyFont="1" applyBorder="1" applyAlignment="1">
      <alignment horizontal="center" vertical="center"/>
    </xf>
    <xf numFmtId="0" fontId="44" fillId="0" borderId="81" xfId="13" applyFont="1" applyBorder="1" applyAlignment="1">
      <alignment horizontal="left" vertical="center" wrapText="1"/>
    </xf>
    <xf numFmtId="0" fontId="44" fillId="0" borderId="81" xfId="14" applyFont="1" applyBorder="1" applyAlignment="1">
      <alignment horizontal="center" vertical="center"/>
    </xf>
    <xf numFmtId="3" fontId="44" fillId="0" borderId="81" xfId="13" applyNumberFormat="1" applyFont="1" applyBorder="1" applyAlignment="1" applyProtection="1">
      <alignment horizontal="center" vertical="center"/>
      <protection locked="0"/>
    </xf>
    <xf numFmtId="3" fontId="44" fillId="0" borderId="81" xfId="14" applyNumberFormat="1" applyFont="1" applyBorder="1" applyAlignment="1" applyProtection="1">
      <alignment horizontal="center" vertical="center"/>
      <protection locked="0"/>
    </xf>
    <xf numFmtId="3" fontId="44" fillId="0" borderId="85" xfId="14" applyNumberFormat="1" applyFont="1" applyBorder="1" applyAlignment="1" applyProtection="1">
      <alignment horizontal="center" vertical="center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110" xfId="13" applyFont="1" applyBorder="1" applyAlignment="1">
      <alignment horizontal="center" vertical="center"/>
    </xf>
    <xf numFmtId="0" fontId="44" fillId="0" borderId="71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 vertical="top"/>
      <protection locked="0"/>
    </xf>
    <xf numFmtId="49" fontId="46" fillId="0" borderId="71" xfId="13" applyNumberFormat="1" applyFont="1" applyBorder="1" applyAlignment="1">
      <alignment horizontal="center" vertical="center"/>
    </xf>
    <xf numFmtId="0" fontId="48" fillId="0" borderId="71" xfId="13" applyFont="1" applyBorder="1" applyAlignment="1">
      <alignment horizontal="left" wrapText="1"/>
    </xf>
    <xf numFmtId="49" fontId="46" fillId="0" borderId="71" xfId="13" applyNumberFormat="1" applyFont="1" applyBorder="1" applyAlignment="1" applyProtection="1">
      <alignment horizontal="center" vertical="top"/>
      <protection locked="0"/>
    </xf>
    <xf numFmtId="1" fontId="46" fillId="0" borderId="71" xfId="13" applyNumberFormat="1" applyFont="1" applyBorder="1" applyAlignment="1" applyProtection="1">
      <alignment horizontal="center" vertical="top"/>
      <protection locked="0"/>
    </xf>
    <xf numFmtId="3" fontId="46" fillId="0" borderId="71" xfId="13" applyNumberFormat="1" applyFont="1" applyBorder="1" applyAlignment="1" applyProtection="1">
      <alignment horizontal="center"/>
      <protection locked="0"/>
    </xf>
    <xf numFmtId="3" fontId="44" fillId="0" borderId="71" xfId="13" applyNumberFormat="1" applyFont="1" applyBorder="1" applyAlignment="1" applyProtection="1">
      <alignment horizontal="center" vertic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91" xfId="14" applyNumberFormat="1" applyFont="1" applyBorder="1" applyAlignment="1" applyProtection="1">
      <alignment horizontal="center" vertical="center"/>
      <protection locked="0"/>
    </xf>
    <xf numFmtId="0" fontId="46" fillId="0" borderId="0" xfId="13" applyFont="1" applyAlignment="1">
      <alignment horizontal="right"/>
    </xf>
    <xf numFmtId="0" fontId="51" fillId="0" borderId="0" xfId="13" applyFont="1" applyAlignment="1">
      <alignment horizontal="left" vertical="center"/>
    </xf>
    <xf numFmtId="0" fontId="44" fillId="0" borderId="0" xfId="13" applyFont="1" applyAlignment="1">
      <alignment horizontal="center" vertical="center"/>
    </xf>
    <xf numFmtId="0" fontId="46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6" fillId="0" borderId="0" xfId="13" applyNumberFormat="1" applyFont="1" applyAlignment="1" applyProtection="1">
      <alignment horizontal="center" vertical="top"/>
      <protection locked="0"/>
    </xf>
    <xf numFmtId="1" fontId="46" fillId="0" borderId="0" xfId="13" applyNumberFormat="1" applyFont="1" applyAlignment="1" applyProtection="1">
      <alignment horizontal="center" vertical="top"/>
      <protection locked="0"/>
    </xf>
    <xf numFmtId="3" fontId="46" fillId="0" borderId="0" xfId="13" applyNumberFormat="1" applyFont="1" applyAlignment="1" applyProtection="1">
      <alignment horizontal="right"/>
      <protection locked="0"/>
    </xf>
    <xf numFmtId="1" fontId="44" fillId="0" borderId="0" xfId="13" applyNumberFormat="1" applyFont="1" applyAlignment="1" applyProtection="1">
      <alignment horizontal="center" vertical="center"/>
      <protection locked="0"/>
    </xf>
    <xf numFmtId="0" fontId="51" fillId="0" borderId="111" xfId="13" applyFont="1" applyBorder="1" applyAlignment="1">
      <alignment horizontal="right" vertical="center"/>
    </xf>
    <xf numFmtId="0" fontId="51" fillId="0" borderId="112" xfId="13" applyFont="1" applyBorder="1" applyAlignment="1">
      <alignment horizontal="right" vertical="center"/>
    </xf>
    <xf numFmtId="0" fontId="44" fillId="0" borderId="112" xfId="13" applyFont="1" applyBorder="1" applyAlignment="1">
      <alignment horizontal="right" vertical="center"/>
    </xf>
    <xf numFmtId="1" fontId="44" fillId="0" borderId="81" xfId="13" applyNumberFormat="1" applyFont="1" applyBorder="1" applyAlignment="1" applyProtection="1">
      <alignment horizontal="center" vertical="center"/>
      <protection locked="0"/>
    </xf>
    <xf numFmtId="0" fontId="44" fillId="0" borderId="113" xfId="13" applyFont="1" applyBorder="1"/>
    <xf numFmtId="0" fontId="44" fillId="0" borderId="81" xfId="13" applyFont="1" applyBorder="1" applyAlignment="1" applyProtection="1">
      <alignment horizontal="center" vertical="center"/>
      <protection locked="0"/>
    </xf>
    <xf numFmtId="3" fontId="44" fillId="0" borderId="81" xfId="13" applyNumberFormat="1" applyFont="1" applyBorder="1" applyAlignment="1" applyProtection="1">
      <alignment horizontal="center"/>
      <protection locked="0"/>
    </xf>
    <xf numFmtId="0" fontId="44" fillId="0" borderId="87" xfId="13" applyFont="1" applyBorder="1"/>
    <xf numFmtId="0" fontId="44" fillId="0" borderId="78" xfId="13" applyFont="1" applyBorder="1"/>
    <xf numFmtId="0" fontId="51" fillId="0" borderId="81" xfId="13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left"/>
    </xf>
    <xf numFmtId="49" fontId="59" fillId="0" borderId="0" xfId="15" applyNumberFormat="1" applyFont="1"/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0" fontId="39" fillId="0" borderId="0" xfId="15" applyAlignment="1">
      <alignment horizontal="left" vertical="top" indent="1"/>
    </xf>
    <xf numFmtId="49" fontId="60" fillId="5" borderId="43" xfId="15" applyNumberFormat="1" applyFont="1" applyFill="1" applyBorder="1" applyAlignment="1">
      <alignment horizontal="center" vertical="top"/>
    </xf>
    <xf numFmtId="0" fontId="60" fillId="5" borderId="43" xfId="15" applyFont="1" applyFill="1" applyBorder="1" applyAlignment="1">
      <alignment horizontal="left" vertical="top" indent="1"/>
    </xf>
    <xf numFmtId="0" fontId="62" fillId="5" borderId="43" xfId="15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 wrapText="1"/>
    </xf>
    <xf numFmtId="0" fontId="63" fillId="0" borderId="43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35" xfId="15" applyFont="1" applyBorder="1" applyAlignment="1">
      <alignment vertical="top"/>
    </xf>
    <xf numFmtId="0" fontId="67" fillId="0" borderId="35" xfId="15" applyFont="1" applyBorder="1" applyAlignment="1">
      <alignment vertical="top"/>
    </xf>
    <xf numFmtId="0" fontId="66" fillId="0" borderId="35" xfId="15" applyFont="1" applyBorder="1" applyAlignment="1">
      <alignment vertical="top" wrapText="1"/>
    </xf>
    <xf numFmtId="3" fontId="66" fillId="0" borderId="35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35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</cellXfs>
  <cellStyles count="16">
    <cellStyle name=" 1" xfId="5" xr:uid="{1E3544AE-16E3-4914-A80E-66EA3138D914}"/>
    <cellStyle name="Hypertextový odkaz" xfId="1" builtinId="8"/>
    <cellStyle name="Normální" xfId="0" builtinId="0" customBuiltin="1"/>
    <cellStyle name="normální_Bod č.1 - ceny " xfId="6" xr:uid="{E4A0C7D1-6DCB-46DA-BB59-882C52909FED}"/>
    <cellStyle name="normální_Bod č.2 - ceny " xfId="7" xr:uid="{A806B79E-9CEB-41A7-99C5-70E84C2B3A6D}"/>
    <cellStyle name="normální_Bod č.3 - ceny " xfId="8" xr:uid="{712F5CBF-3067-4EC7-A29D-CC0DD976CF7B}"/>
    <cellStyle name="normální_Bod č.4 - ceny " xfId="11" xr:uid="{2EA15BAB-5D12-411C-835A-B121F7AB1E9B}"/>
    <cellStyle name="normální_Bod č.5 - ceny " xfId="12" xr:uid="{4F266357-1A2C-4393-A3FA-846FBD543652}"/>
    <cellStyle name="normální_ČOV Výžlovka Nově - ceny " xfId="4" xr:uid="{CCB8C587-1A08-46C8-822D-31B99212340D}"/>
    <cellStyle name="normální_dálkový přenos" xfId="15" xr:uid="{F509069F-4881-4DCD-8EC5-E46D1F9E71B2}"/>
    <cellStyle name="normální_Kanalizace a ČOV Lichkov ZD- ceny " xfId="3" xr:uid="{8D68E937-65A0-4125-B22D-212335A95564}"/>
    <cellStyle name="normální_Kanalizace a ČOV Lichkov ZD- ceny _Bod č.4 - ceny " xfId="10" xr:uid="{FF2A87E0-DD82-4AC3-8908-B615B804B2C4}"/>
    <cellStyle name="normální_Kanalizace Litovel - Chudobín- ceny " xfId="2" xr:uid="{9B2EADB6-88BF-45B8-89CE-86500BD75574}"/>
    <cellStyle name="normální_Kanalizace Litovel - Chudobín- ceny _Bod č.4 - ceny " xfId="9" xr:uid="{D9C84568-638A-4818-9B9D-082FD64440E4}"/>
    <cellStyle name="normální_Kanalizace Litovel - Chudobín- ceny _VV_Verdek" xfId="13" xr:uid="{9CD357C0-6E8F-4425-A924-CFFE24A7B323}"/>
    <cellStyle name="normální_VV_Verdek" xfId="14" xr:uid="{27E8CA0D-3F3A-49FD-BE3B-112B3AEC078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lasta_PC\martin%20(o)\P%20-%202022\DPS%20Dv&#367;r%20Kr&#225;lov&#233;%20nad%20Labem%20-%20Verdek\WWW\2025%20-sout&#283;&#382;%20&#250;pravy\neplatn&#253;%2011\3020-2025_11%20-%20Kanalizace%20Dv&#367;r%20Kr&#225;lov&#233;%20nad%20Labem%20-%20Verdek%20OCEN&#282;N&#221;.xlsx" TargetMode="External"/><Relationship Id="rId1" Type="http://schemas.openxmlformats.org/officeDocument/2006/relationships/externalLinkPath" Target="2025%20-sout&#283;&#382;%20&#250;pravy/neplatn&#253;%2011/3020-2025_11%20-%20Kanalizace%20Dv&#367;r%20Kr&#225;lov&#233;%20nad%20Labem%20-%20Verdek%20OCEN&#282;N&#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_01.1.1 - Stoka A3 - 1...."/>
      <sheetName val="SO_01.1.2 - Napojovací body"/>
      <sheetName val="SO_01.2.1 - Stoka A3 - 2...."/>
      <sheetName val="SO_01.2.1-N - Stoka A3 - ..."/>
      <sheetName val="SO_01.2.2-N - Napojovací ..."/>
      <sheetName val="SO_01.2.2-U - Napojovací ..."/>
      <sheetName val="SO_01.3.1 - Stoka A3.1, A..."/>
      <sheetName val="SO_01.3.1-N - Stoka A3.1,..."/>
      <sheetName val="SO_01.3.2-N - Napojovací ..."/>
      <sheetName val="SO_01.3.2-U - Napojovací ..."/>
      <sheetName val="SO_02 - Čerpací stanice ČS1"/>
      <sheetName val="SO_03.1 - Přípojka NN k n..."/>
      <sheetName val="Bod č.1"/>
      <sheetName val="SO_03.2 - Přípojka NN k n..."/>
      <sheetName val="Bod č.2"/>
      <sheetName val="SO_03.3 - Přípojka NN k n..."/>
      <sheetName val="Bod č.3"/>
      <sheetName val="SO_03.4 - Přípojka NN k n..."/>
      <sheetName val="Bod č.4"/>
      <sheetName val="SO_03.5 - Přípojka NN k n..."/>
      <sheetName val="Bod č.5"/>
      <sheetName val="SO_04.1-N - Tlakové stoky..."/>
      <sheetName val="SO_04.1-U - Tlakové stoky..."/>
      <sheetName val="SO_04.2 - Tlaková stoka T7"/>
      <sheetName val="SO_05.1-N - Podružné tlak..."/>
      <sheetName val="SO_05.1-U - Podružné tlak..."/>
      <sheetName val="SO_06.1-N - DČS - neuznat..."/>
      <sheetName val="SO_06.1-U - DČS - uznatelné"/>
      <sheetName val="PS_01 a PS_02 - N - Čerpa..."/>
      <sheetName val="Verdek_neuznatelné"/>
      <sheetName val="PS_01 a PS_02 - U - Čerpa..."/>
      <sheetName val="Verdek"/>
      <sheetName val="PS_03 - Dálkový přenos"/>
      <sheetName val="Přenos"/>
      <sheetName val="VRN - Vedlejší rozpočtové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K6" sqref="K6:AJ6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0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06" t="s">
        <v>2692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08" t="s">
        <v>14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47">
        <v>45796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2" t="s">
        <v>32</v>
      </c>
      <c r="M28" s="212"/>
      <c r="N28" s="212"/>
      <c r="O28" s="212"/>
      <c r="P28" s="212"/>
      <c r="Q28" s="30"/>
      <c r="R28" s="30"/>
      <c r="S28" s="30"/>
      <c r="T28" s="30"/>
      <c r="U28" s="30"/>
      <c r="V28" s="30"/>
      <c r="W28" s="212" t="s">
        <v>33</v>
      </c>
      <c r="X28" s="212"/>
      <c r="Y28" s="212"/>
      <c r="Z28" s="212"/>
      <c r="AA28" s="212"/>
      <c r="AB28" s="212"/>
      <c r="AC28" s="212"/>
      <c r="AD28" s="212"/>
      <c r="AE28" s="212"/>
      <c r="AF28" s="30"/>
      <c r="AG28" s="30"/>
      <c r="AH28" s="30"/>
      <c r="AI28" s="30"/>
      <c r="AJ28" s="30"/>
      <c r="AK28" s="212" t="s">
        <v>34</v>
      </c>
      <c r="AL28" s="212"/>
      <c r="AM28" s="212"/>
      <c r="AN28" s="212"/>
      <c r="AO28" s="212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5"/>
    </row>
    <row r="30" spans="1:71" s="3" customFormat="1" ht="14.45" customHeight="1">
      <c r="B30" s="35"/>
      <c r="F30" s="27" t="s">
        <v>37</v>
      </c>
      <c r="L30" s="215">
        <v>0.12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5"/>
    </row>
    <row r="31" spans="1:71" s="3" customFormat="1" ht="14.45" hidden="1" customHeight="1">
      <c r="B31" s="35"/>
      <c r="F31" s="27" t="s">
        <v>38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5"/>
    </row>
    <row r="32" spans="1:71" s="3" customFormat="1" ht="14.45" hidden="1" customHeight="1">
      <c r="B32" s="35"/>
      <c r="F32" s="27" t="s">
        <v>39</v>
      </c>
      <c r="L32" s="215">
        <v>0.12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5"/>
    </row>
    <row r="33" spans="1:57" s="3" customFormat="1" ht="14.45" hidden="1" customHeight="1">
      <c r="B33" s="35"/>
      <c r="F33" s="27" t="s">
        <v>40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19" t="s">
        <v>43</v>
      </c>
      <c r="Y35" s="217"/>
      <c r="Z35" s="217"/>
      <c r="AA35" s="217"/>
      <c r="AB35" s="217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7"/>
      <c r="AM35" s="217"/>
      <c r="AN35" s="217"/>
      <c r="AO35" s="21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3020-2025_12</v>
      </c>
      <c r="AR84" s="49"/>
    </row>
    <row r="85" spans="1:91" s="5" customFormat="1" ht="36.950000000000003" customHeight="1">
      <c r="B85" s="50"/>
      <c r="C85" s="51" t="s">
        <v>13</v>
      </c>
      <c r="L85" s="226" t="str">
        <f>K6</f>
        <v>Kanalizace Dvůr Králové nad Labem - Verdek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3">
        <f>IF(AN8= "","",AN8)</f>
        <v>45796</v>
      </c>
      <c r="AN87" s="233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34" t="str">
        <f>IF(E17="","",E17)</f>
        <v>Ing. Martin Herman</v>
      </c>
      <c r="AN89" s="235"/>
      <c r="AO89" s="235"/>
      <c r="AP89" s="235"/>
      <c r="AQ89" s="30"/>
      <c r="AR89" s="31"/>
      <c r="AS89" s="236" t="s">
        <v>51</v>
      </c>
      <c r="AT89" s="23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34" t="str">
        <f>IF(E20="","",E20)</f>
        <v>VIS s.r.o. Hradec Králové, Dita Paštová</v>
      </c>
      <c r="AN90" s="235"/>
      <c r="AO90" s="235"/>
      <c r="AP90" s="235"/>
      <c r="AQ90" s="30"/>
      <c r="AR90" s="31"/>
      <c r="AS90" s="238"/>
      <c r="AT90" s="23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8"/>
      <c r="AT91" s="23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30" t="s">
        <v>52</v>
      </c>
      <c r="D92" s="229"/>
      <c r="E92" s="229"/>
      <c r="F92" s="229"/>
      <c r="G92" s="229"/>
      <c r="H92" s="58"/>
      <c r="I92" s="228" t="s">
        <v>53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41" t="s">
        <v>54</v>
      </c>
      <c r="AH92" s="229"/>
      <c r="AI92" s="229"/>
      <c r="AJ92" s="229"/>
      <c r="AK92" s="229"/>
      <c r="AL92" s="229"/>
      <c r="AM92" s="229"/>
      <c r="AN92" s="228" t="s">
        <v>55</v>
      </c>
      <c r="AO92" s="229"/>
      <c r="AP92" s="240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2">
        <f>ROUND(AG95+AG106+AG107+AG113+AG117+AG120+AG123+AG126+AG127,2)</f>
        <v>0</v>
      </c>
      <c r="AH94" s="242"/>
      <c r="AI94" s="242"/>
      <c r="AJ94" s="242"/>
      <c r="AK94" s="242"/>
      <c r="AL94" s="242"/>
      <c r="AM94" s="242"/>
      <c r="AN94" s="243">
        <f t="shared" ref="AN94:AN127" si="0">SUM(AG94,AT94)</f>
        <v>0</v>
      </c>
      <c r="AO94" s="243"/>
      <c r="AP94" s="243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96329.912710000004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31" t="s">
        <v>75</v>
      </c>
      <c r="E95" s="231"/>
      <c r="F95" s="231"/>
      <c r="G95" s="231"/>
      <c r="H95" s="231"/>
      <c r="I95" s="79"/>
      <c r="J95" s="231" t="s">
        <v>76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5">
        <f>ROUND(SUM(AG96:AG105),2)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87718.949370000002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232" t="s">
        <v>82</v>
      </c>
      <c r="F96" s="232"/>
      <c r="G96" s="232"/>
      <c r="H96" s="232"/>
      <c r="I96" s="232"/>
      <c r="J96" s="10"/>
      <c r="K96" s="232" t="s">
        <v>83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21">
        <f>'SO_01.1.1 - Stoka A3 - 1....'!J32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3126.1437169999999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232" t="s">
        <v>86</v>
      </c>
      <c r="F97" s="232"/>
      <c r="G97" s="232"/>
      <c r="H97" s="232"/>
      <c r="I97" s="232"/>
      <c r="J97" s="10"/>
      <c r="K97" s="232" t="s">
        <v>87</v>
      </c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21">
        <f>'SO_01.1.2 - Napojovací body'!J32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83.279891000000006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232" t="s">
        <v>89</v>
      </c>
      <c r="F98" s="232"/>
      <c r="G98" s="232"/>
      <c r="H98" s="232"/>
      <c r="I98" s="232"/>
      <c r="J98" s="10"/>
      <c r="K98" s="232" t="s">
        <v>90</v>
      </c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21">
        <f>'SO_01.2.1 - Stoka A3 - 2....'!J32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A3 - 2....'!P133</f>
        <v>31945.391561999997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232" t="s">
        <v>92</v>
      </c>
      <c r="F99" s="232"/>
      <c r="G99" s="232"/>
      <c r="H99" s="232"/>
      <c r="I99" s="232"/>
      <c r="J99" s="10"/>
      <c r="K99" s="232" t="s">
        <v>93</v>
      </c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21">
        <f>'SO_01.2.1-N - Stoka A3 - 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463.76628600000004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232" t="s">
        <v>95</v>
      </c>
      <c r="F100" s="232"/>
      <c r="G100" s="232"/>
      <c r="H100" s="232"/>
      <c r="I100" s="232"/>
      <c r="J100" s="10"/>
      <c r="K100" s="232" t="s">
        <v>96</v>
      </c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21">
        <f>'SO_01.2.2-N - Napojovací ...'!J32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430.900891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232" t="s">
        <v>98</v>
      </c>
      <c r="F101" s="232"/>
      <c r="G101" s="232"/>
      <c r="H101" s="232"/>
      <c r="I101" s="232"/>
      <c r="J101" s="10"/>
      <c r="K101" s="232" t="s">
        <v>99</v>
      </c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21">
        <f>'SO_01.2.2-U - Napojovací ...'!J32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2780.7199730000002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232" t="s">
        <v>101</v>
      </c>
      <c r="F102" s="232"/>
      <c r="G102" s="232"/>
      <c r="H102" s="232"/>
      <c r="I102" s="232"/>
      <c r="J102" s="10"/>
      <c r="K102" s="232" t="s">
        <v>102</v>
      </c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21">
        <f>'SO_01.3.1 - Stoka A3.1, A...'!J32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A...'!P132</f>
        <v>39999.74474899999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232" t="s">
        <v>104</v>
      </c>
      <c r="F103" s="232"/>
      <c r="G103" s="232"/>
      <c r="H103" s="232"/>
      <c r="I103" s="232"/>
      <c r="J103" s="10"/>
      <c r="K103" s="232" t="s">
        <v>105</v>
      </c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21">
        <f>'SO_01.3.1-N - Stoka A3.1,...'!J32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232" t="s">
        <v>107</v>
      </c>
      <c r="F104" s="232"/>
      <c r="G104" s="232"/>
      <c r="H104" s="232"/>
      <c r="I104" s="232"/>
      <c r="J104" s="10"/>
      <c r="K104" s="232" t="s">
        <v>96</v>
      </c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21">
        <f>'SO_01.3.2-N - Napojovací ...'!J32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232" t="s">
        <v>109</v>
      </c>
      <c r="F105" s="232"/>
      <c r="G105" s="232"/>
      <c r="H105" s="232"/>
      <c r="I105" s="232"/>
      <c r="J105" s="10"/>
      <c r="K105" s="232" t="s">
        <v>99</v>
      </c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21">
        <f>'SO_01.3.2-U - Napojovací ...'!J32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231" t="s">
        <v>111</v>
      </c>
      <c r="E106" s="231"/>
      <c r="F106" s="231"/>
      <c r="G106" s="231"/>
      <c r="H106" s="231"/>
      <c r="I106" s="79"/>
      <c r="J106" s="231" t="s">
        <v>112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23">
        <f>'SO_02 - Čerpací stanice ČS1'!J30</f>
        <v>0</v>
      </c>
      <c r="AH106" s="224"/>
      <c r="AI106" s="224"/>
      <c r="AJ106" s="224"/>
      <c r="AK106" s="224"/>
      <c r="AL106" s="224"/>
      <c r="AM106" s="224"/>
      <c r="AN106" s="223">
        <f t="shared" si="0"/>
        <v>0</v>
      </c>
      <c r="AO106" s="224"/>
      <c r="AP106" s="224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ČS1'!P128</f>
        <v>525.38838100000009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231" t="s">
        <v>114</v>
      </c>
      <c r="E107" s="231"/>
      <c r="F107" s="231"/>
      <c r="G107" s="231"/>
      <c r="H107" s="231"/>
      <c r="I107" s="79"/>
      <c r="J107" s="231" t="s">
        <v>115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25">
        <f>ROUND(SUM(AG108:AG112),2)</f>
        <v>0</v>
      </c>
      <c r="AH107" s="224"/>
      <c r="AI107" s="224"/>
      <c r="AJ107" s="224"/>
      <c r="AK107" s="224"/>
      <c r="AL107" s="224"/>
      <c r="AM107" s="224"/>
      <c r="AN107" s="223">
        <f t="shared" si="0"/>
        <v>0</v>
      </c>
      <c r="AO107" s="224"/>
      <c r="AP107" s="224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232" t="s">
        <v>117</v>
      </c>
      <c r="F108" s="232"/>
      <c r="G108" s="232"/>
      <c r="H108" s="232"/>
      <c r="I108" s="232"/>
      <c r="J108" s="10"/>
      <c r="K108" s="232" t="s">
        <v>118</v>
      </c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21">
        <f>'SO_03.1 - Přípojka NN k n...'!J32</f>
        <v>0</v>
      </c>
      <c r="AH108" s="222"/>
      <c r="AI108" s="222"/>
      <c r="AJ108" s="222"/>
      <c r="AK108" s="222"/>
      <c r="AL108" s="222"/>
      <c r="AM108" s="222"/>
      <c r="AN108" s="221">
        <f t="shared" si="0"/>
        <v>0</v>
      </c>
      <c r="AO108" s="222"/>
      <c r="AP108" s="222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32" t="s">
        <v>120</v>
      </c>
      <c r="F109" s="232"/>
      <c r="G109" s="232"/>
      <c r="H109" s="232"/>
      <c r="I109" s="232"/>
      <c r="J109" s="10"/>
      <c r="K109" s="232" t="s">
        <v>121</v>
      </c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21">
        <f>'SO_03.2 - Přípojka NN k n...'!J32</f>
        <v>0</v>
      </c>
      <c r="AH109" s="222"/>
      <c r="AI109" s="222"/>
      <c r="AJ109" s="222"/>
      <c r="AK109" s="222"/>
      <c r="AL109" s="222"/>
      <c r="AM109" s="222"/>
      <c r="AN109" s="221">
        <f t="shared" si="0"/>
        <v>0</v>
      </c>
      <c r="AO109" s="222"/>
      <c r="AP109" s="222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32" t="s">
        <v>123</v>
      </c>
      <c r="F110" s="232"/>
      <c r="G110" s="232"/>
      <c r="H110" s="232"/>
      <c r="I110" s="232"/>
      <c r="J110" s="10"/>
      <c r="K110" s="232" t="s">
        <v>124</v>
      </c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21">
        <f>'SO_03.3 - Přípojka NN k n...'!J32</f>
        <v>0</v>
      </c>
      <c r="AH110" s="222"/>
      <c r="AI110" s="222"/>
      <c r="AJ110" s="222"/>
      <c r="AK110" s="222"/>
      <c r="AL110" s="222"/>
      <c r="AM110" s="222"/>
      <c r="AN110" s="221">
        <f t="shared" si="0"/>
        <v>0</v>
      </c>
      <c r="AO110" s="222"/>
      <c r="AP110" s="222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32" t="s">
        <v>126</v>
      </c>
      <c r="F111" s="232"/>
      <c r="G111" s="232"/>
      <c r="H111" s="232"/>
      <c r="I111" s="232"/>
      <c r="J111" s="10"/>
      <c r="K111" s="232" t="s">
        <v>127</v>
      </c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21">
        <f>'SO_03.4 - Přípojka NN k n...'!J32</f>
        <v>0</v>
      </c>
      <c r="AH111" s="222"/>
      <c r="AI111" s="222"/>
      <c r="AJ111" s="222"/>
      <c r="AK111" s="222"/>
      <c r="AL111" s="222"/>
      <c r="AM111" s="222"/>
      <c r="AN111" s="221">
        <f t="shared" si="0"/>
        <v>0</v>
      </c>
      <c r="AO111" s="222"/>
      <c r="AP111" s="222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232" t="s">
        <v>129</v>
      </c>
      <c r="F112" s="232"/>
      <c r="G112" s="232"/>
      <c r="H112" s="232"/>
      <c r="I112" s="232"/>
      <c r="J112" s="10"/>
      <c r="K112" s="232" t="s">
        <v>130</v>
      </c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21">
        <f>'SO_03.5 - Přípojka NN k n...'!J32</f>
        <v>0</v>
      </c>
      <c r="AH112" s="222"/>
      <c r="AI112" s="222"/>
      <c r="AJ112" s="222"/>
      <c r="AK112" s="222"/>
      <c r="AL112" s="222"/>
      <c r="AM112" s="222"/>
      <c r="AN112" s="221">
        <f t="shared" si="0"/>
        <v>0</v>
      </c>
      <c r="AO112" s="222"/>
      <c r="AP112" s="222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231" t="s">
        <v>132</v>
      </c>
      <c r="E113" s="231"/>
      <c r="F113" s="231"/>
      <c r="G113" s="231"/>
      <c r="H113" s="231"/>
      <c r="I113" s="79"/>
      <c r="J113" s="231" t="s">
        <v>133</v>
      </c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25">
        <f>ROUND(SUM(AG114:AG116),2)</f>
        <v>0</v>
      </c>
      <c r="AH113" s="224"/>
      <c r="AI113" s="224"/>
      <c r="AJ113" s="224"/>
      <c r="AK113" s="224"/>
      <c r="AL113" s="224"/>
      <c r="AM113" s="224"/>
      <c r="AN113" s="223">
        <f t="shared" si="0"/>
        <v>0</v>
      </c>
      <c r="AO113" s="224"/>
      <c r="AP113" s="224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3067.81664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232" t="s">
        <v>135</v>
      </c>
      <c r="F114" s="232"/>
      <c r="G114" s="232"/>
      <c r="H114" s="232"/>
      <c r="I114" s="232"/>
      <c r="J114" s="10"/>
      <c r="K114" s="232" t="s">
        <v>136</v>
      </c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21">
        <f>'SO_04.1-N - Tlakové stoky...'!J32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471.33601399999998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232" t="s">
        <v>138</v>
      </c>
      <c r="F115" s="232"/>
      <c r="G115" s="232"/>
      <c r="H115" s="232"/>
      <c r="I115" s="232"/>
      <c r="J115" s="10"/>
      <c r="K115" s="232" t="s">
        <v>139</v>
      </c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21">
        <f>'SO_04.1-U - Tlakové stoky...'!J32</f>
        <v>0</v>
      </c>
      <c r="AH115" s="222"/>
      <c r="AI115" s="222"/>
      <c r="AJ115" s="222"/>
      <c r="AK115" s="222"/>
      <c r="AL115" s="222"/>
      <c r="AM115" s="222"/>
      <c r="AN115" s="221">
        <f t="shared" si="0"/>
        <v>0</v>
      </c>
      <c r="AO115" s="222"/>
      <c r="AP115" s="222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1689.808419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232" t="s">
        <v>141</v>
      </c>
      <c r="F116" s="232"/>
      <c r="G116" s="232"/>
      <c r="H116" s="232"/>
      <c r="I116" s="232"/>
      <c r="J116" s="10"/>
      <c r="K116" s="232" t="s">
        <v>142</v>
      </c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21">
        <f>'SO_04.2 - Tlaková stoka T7'!J32</f>
        <v>0</v>
      </c>
      <c r="AH116" s="222"/>
      <c r="AI116" s="222"/>
      <c r="AJ116" s="222"/>
      <c r="AK116" s="222"/>
      <c r="AL116" s="222"/>
      <c r="AM116" s="222"/>
      <c r="AN116" s="221">
        <f t="shared" si="0"/>
        <v>0</v>
      </c>
      <c r="AO116" s="222"/>
      <c r="AP116" s="222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906.67220499999985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231" t="s">
        <v>144</v>
      </c>
      <c r="E117" s="231"/>
      <c r="F117" s="231"/>
      <c r="G117" s="231"/>
      <c r="H117" s="231"/>
      <c r="I117" s="79"/>
      <c r="J117" s="231" t="s">
        <v>145</v>
      </c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25">
        <f>ROUND(SUM(AG118:AG119),2)</f>
        <v>0</v>
      </c>
      <c r="AH117" s="224"/>
      <c r="AI117" s="224"/>
      <c r="AJ117" s="224"/>
      <c r="AK117" s="224"/>
      <c r="AL117" s="224"/>
      <c r="AM117" s="224"/>
      <c r="AN117" s="223">
        <f t="shared" si="0"/>
        <v>0</v>
      </c>
      <c r="AO117" s="224"/>
      <c r="AP117" s="224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2029.0922800000001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232" t="s">
        <v>147</v>
      </c>
      <c r="F118" s="232"/>
      <c r="G118" s="232"/>
      <c r="H118" s="232"/>
      <c r="I118" s="232"/>
      <c r="J118" s="10"/>
      <c r="K118" s="232" t="s">
        <v>148</v>
      </c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21">
        <f>'SO_05.1-N - Podružné tlak...'!J32</f>
        <v>0</v>
      </c>
      <c r="AH118" s="222"/>
      <c r="AI118" s="222"/>
      <c r="AJ118" s="222"/>
      <c r="AK118" s="222"/>
      <c r="AL118" s="222"/>
      <c r="AM118" s="222"/>
      <c r="AN118" s="221">
        <f t="shared" si="0"/>
        <v>0</v>
      </c>
      <c r="AO118" s="222"/>
      <c r="AP118" s="222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269.17912999999999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232" t="s">
        <v>150</v>
      </c>
      <c r="F119" s="232"/>
      <c r="G119" s="232"/>
      <c r="H119" s="232"/>
      <c r="I119" s="232"/>
      <c r="J119" s="10"/>
      <c r="K119" s="232" t="s">
        <v>151</v>
      </c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21">
        <f>'SO_05.1-U - Podružné tlak...'!J32</f>
        <v>0</v>
      </c>
      <c r="AH119" s="222"/>
      <c r="AI119" s="222"/>
      <c r="AJ119" s="222"/>
      <c r="AK119" s="222"/>
      <c r="AL119" s="222"/>
      <c r="AM119" s="222"/>
      <c r="AN119" s="221">
        <f t="shared" si="0"/>
        <v>0</v>
      </c>
      <c r="AO119" s="222"/>
      <c r="AP119" s="222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1759.9131470000002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231" t="s">
        <v>153</v>
      </c>
      <c r="E120" s="231"/>
      <c r="F120" s="231"/>
      <c r="G120" s="231"/>
      <c r="H120" s="231"/>
      <c r="I120" s="79"/>
      <c r="J120" s="231" t="s">
        <v>154</v>
      </c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25">
        <f>ROUND(SUM(AG121:AG122),2)</f>
        <v>0</v>
      </c>
      <c r="AH120" s="224"/>
      <c r="AI120" s="224"/>
      <c r="AJ120" s="224"/>
      <c r="AK120" s="224"/>
      <c r="AL120" s="224"/>
      <c r="AM120" s="224"/>
      <c r="AN120" s="223">
        <f t="shared" si="0"/>
        <v>0</v>
      </c>
      <c r="AO120" s="224"/>
      <c r="AP120" s="224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2972.5710399999998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232" t="s">
        <v>156</v>
      </c>
      <c r="F121" s="232"/>
      <c r="G121" s="232"/>
      <c r="H121" s="232"/>
      <c r="I121" s="232"/>
      <c r="J121" s="10"/>
      <c r="K121" s="232" t="s">
        <v>157</v>
      </c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21">
        <f>'SO_06.1-N - DČS - neuznat...'!J32</f>
        <v>0</v>
      </c>
      <c r="AH121" s="222"/>
      <c r="AI121" s="222"/>
      <c r="AJ121" s="222"/>
      <c r="AK121" s="222"/>
      <c r="AL121" s="222"/>
      <c r="AM121" s="222"/>
      <c r="AN121" s="221">
        <f t="shared" si="0"/>
        <v>0</v>
      </c>
      <c r="AO121" s="222"/>
      <c r="AP121" s="222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408.63552900000002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232" t="s">
        <v>159</v>
      </c>
      <c r="F122" s="232"/>
      <c r="G122" s="232"/>
      <c r="H122" s="232"/>
      <c r="I122" s="232"/>
      <c r="J122" s="10"/>
      <c r="K122" s="232" t="s">
        <v>160</v>
      </c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21">
        <f>'SO_06.1-U - DČS - uznatelné'!J32</f>
        <v>0</v>
      </c>
      <c r="AH122" s="222"/>
      <c r="AI122" s="222"/>
      <c r="AJ122" s="222"/>
      <c r="AK122" s="222"/>
      <c r="AL122" s="222"/>
      <c r="AM122" s="222"/>
      <c r="AN122" s="221">
        <f t="shared" si="0"/>
        <v>0</v>
      </c>
      <c r="AO122" s="222"/>
      <c r="AP122" s="222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2563.935512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231" t="s">
        <v>162</v>
      </c>
      <c r="E123" s="231"/>
      <c r="F123" s="231"/>
      <c r="G123" s="231"/>
      <c r="H123" s="231"/>
      <c r="I123" s="79"/>
      <c r="J123" s="231" t="s">
        <v>163</v>
      </c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25">
        <f>ROUND(SUM(AG124:AG125),2)</f>
        <v>0</v>
      </c>
      <c r="AH123" s="224"/>
      <c r="AI123" s="224"/>
      <c r="AJ123" s="224"/>
      <c r="AK123" s="224"/>
      <c r="AL123" s="224"/>
      <c r="AM123" s="224"/>
      <c r="AN123" s="223">
        <f t="shared" si="0"/>
        <v>0</v>
      </c>
      <c r="AO123" s="224"/>
      <c r="AP123" s="224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232" t="s">
        <v>165</v>
      </c>
      <c r="F124" s="232"/>
      <c r="G124" s="232"/>
      <c r="H124" s="232"/>
      <c r="I124" s="232"/>
      <c r="J124" s="10"/>
      <c r="K124" s="232" t="s">
        <v>166</v>
      </c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21">
        <f>'PS_01 a PS_02 - N - Čerpa...'!J32</f>
        <v>0</v>
      </c>
      <c r="AH124" s="222"/>
      <c r="AI124" s="222"/>
      <c r="AJ124" s="222"/>
      <c r="AK124" s="222"/>
      <c r="AL124" s="222"/>
      <c r="AM124" s="222"/>
      <c r="AN124" s="221">
        <f t="shared" si="0"/>
        <v>0</v>
      </c>
      <c r="AO124" s="222"/>
      <c r="AP124" s="222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232" t="s">
        <v>168</v>
      </c>
      <c r="F125" s="232"/>
      <c r="G125" s="232"/>
      <c r="H125" s="232"/>
      <c r="I125" s="232"/>
      <c r="J125" s="10"/>
      <c r="K125" s="232" t="s">
        <v>169</v>
      </c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21">
        <f>'PS_01 a PS_02 - U - Čerpa...'!J32</f>
        <v>0</v>
      </c>
      <c r="AH125" s="222"/>
      <c r="AI125" s="222"/>
      <c r="AJ125" s="222"/>
      <c r="AK125" s="222"/>
      <c r="AL125" s="222"/>
      <c r="AM125" s="222"/>
      <c r="AN125" s="221">
        <f t="shared" si="0"/>
        <v>0</v>
      </c>
      <c r="AO125" s="222"/>
      <c r="AP125" s="222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231" t="s">
        <v>171</v>
      </c>
      <c r="E126" s="231"/>
      <c r="F126" s="231"/>
      <c r="G126" s="231"/>
      <c r="H126" s="231"/>
      <c r="I126" s="79"/>
      <c r="J126" s="231" t="s">
        <v>172</v>
      </c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23">
        <f>'PS_03 - Dálkový přenos'!J30</f>
        <v>0</v>
      </c>
      <c r="AH126" s="224"/>
      <c r="AI126" s="224"/>
      <c r="AJ126" s="224"/>
      <c r="AK126" s="224"/>
      <c r="AL126" s="224"/>
      <c r="AM126" s="224"/>
      <c r="AN126" s="223">
        <f t="shared" si="0"/>
        <v>0</v>
      </c>
      <c r="AO126" s="224"/>
      <c r="AP126" s="224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231" t="s">
        <v>174</v>
      </c>
      <c r="E127" s="231"/>
      <c r="F127" s="231"/>
      <c r="G127" s="231"/>
      <c r="H127" s="231"/>
      <c r="I127" s="79"/>
      <c r="J127" s="231" t="s">
        <v>175</v>
      </c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23">
        <f>'VRN - Vedlejší rozpočtové...'!J30</f>
        <v>0</v>
      </c>
      <c r="AH127" s="224"/>
      <c r="AI127" s="224"/>
      <c r="AJ127" s="224"/>
      <c r="AK127" s="224"/>
      <c r="AL127" s="224"/>
      <c r="AM127" s="224"/>
      <c r="AN127" s="223">
        <f t="shared" si="0"/>
        <v>0</v>
      </c>
      <c r="AO127" s="224"/>
      <c r="AP127" s="224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67"/>
  <sheetViews>
    <sheetView showGridLines="0" topLeftCell="A186" workbookViewId="0">
      <selection activeCell="I133" sqref="I133:I26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ROUND((SUM(BE130:BE266)),  2)</f>
        <v>0</v>
      </c>
      <c r="G35" s="30"/>
      <c r="H35" s="30"/>
      <c r="I35" s="104">
        <v>0.21</v>
      </c>
      <c r="J35" s="103">
        <f>ROUND(((SUM(BE130:BE266))*I35),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ROUND((SUM(BF130:BF266)),  2)</f>
        <v>0</v>
      </c>
      <c r="G36" s="30"/>
      <c r="H36" s="30"/>
      <c r="I36" s="104">
        <v>0.12</v>
      </c>
      <c r="J36" s="103">
        <f>ROUND(((SUM(BF130:BF266))*I36),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SO_01.1.1 - Stoka A3 - 1. část, km 0,00-0,2433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J198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J221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SO_01.1.1 - Stoka A3 - 1. část, km 0,00-0,2433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3126.1437169999999</v>
      </c>
      <c r="Q130" s="64"/>
      <c r="R130" s="132">
        <f>R131</f>
        <v>870.48557480000011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P132+P193+P195+P198+P206+P221+P244+P249+P251</f>
        <v>3126.1437169999999</v>
      </c>
      <c r="Q131" s="140"/>
      <c r="R131" s="141">
        <f>R132+R193+R195+R198+R206+R221+R244+R249+R251</f>
        <v>870.48557480000011</v>
      </c>
      <c r="S131" s="140"/>
      <c r="T131" s="142">
        <f>T132+T193+T195+T198+T206+T221+T244+T249+T251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BK132+BK193+BK195+BK198+BK206+BK221+BK244+BK249+BK251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SUM(P133:P192)</f>
        <v>1286.3188849999999</v>
      </c>
      <c r="Q132" s="140"/>
      <c r="R132" s="141">
        <f>SUM(R133:R192)</f>
        <v>775.02873080000006</v>
      </c>
      <c r="S132" s="140"/>
      <c r="T132" s="142">
        <f>SUM(T133:T192)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 ht="11.25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 ht="11.25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 ht="11.25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 ht="11.25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 ht="11.25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315.90100000000001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137.416935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322</v>
      </c>
      <c r="H180" s="171">
        <v>315.90100000000001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5" customFormat="1" ht="11.25">
      <c r="B181" s="175"/>
      <c r="D181" s="162" t="s">
        <v>220</v>
      </c>
      <c r="E181" s="176" t="s">
        <v>1</v>
      </c>
      <c r="F181" s="177" t="s">
        <v>233</v>
      </c>
      <c r="H181" s="178">
        <v>315.90100000000001</v>
      </c>
      <c r="L181" s="175"/>
      <c r="M181" s="179"/>
      <c r="N181" s="180"/>
      <c r="O181" s="180"/>
      <c r="P181" s="180"/>
      <c r="Q181" s="180"/>
      <c r="R181" s="180"/>
      <c r="S181" s="180"/>
      <c r="T181" s="181"/>
      <c r="AT181" s="176" t="s">
        <v>220</v>
      </c>
      <c r="AU181" s="176" t="s">
        <v>80</v>
      </c>
      <c r="AV181" s="15" t="s">
        <v>218</v>
      </c>
      <c r="AW181" s="15" t="s">
        <v>27</v>
      </c>
      <c r="AX181" s="15" t="s">
        <v>78</v>
      </c>
      <c r="AY181" s="176" t="s">
        <v>212</v>
      </c>
    </row>
    <row r="182" spans="1:65" s="2" customFormat="1" ht="16.5" customHeight="1">
      <c r="A182" s="30"/>
      <c r="B182" s="147"/>
      <c r="C182" s="182" t="s">
        <v>7</v>
      </c>
      <c r="D182" s="182" t="s">
        <v>311</v>
      </c>
      <c r="E182" s="183" t="s">
        <v>323</v>
      </c>
      <c r="F182" s="184" t="s">
        <v>324</v>
      </c>
      <c r="G182" s="185" t="s">
        <v>301</v>
      </c>
      <c r="H182" s="186">
        <v>631.80200000000002</v>
      </c>
      <c r="I182" s="187"/>
      <c r="J182" s="187">
        <f>ROUND(I182*H182,2)</f>
        <v>0</v>
      </c>
      <c r="K182" s="188"/>
      <c r="L182" s="189"/>
      <c r="M182" s="190" t="s">
        <v>1</v>
      </c>
      <c r="N182" s="191" t="s">
        <v>36</v>
      </c>
      <c r="O182" s="157">
        <v>0</v>
      </c>
      <c r="P182" s="157">
        <f>O182*H182</f>
        <v>0</v>
      </c>
      <c r="Q182" s="157">
        <v>1</v>
      </c>
      <c r="R182" s="157">
        <f>Q182*H182</f>
        <v>631.80200000000002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252</v>
      </c>
      <c r="AT182" s="159" t="s">
        <v>311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325</v>
      </c>
    </row>
    <row r="183" spans="1:65" s="14" customFormat="1" ht="11.25">
      <c r="B183" s="168"/>
      <c r="D183" s="162" t="s">
        <v>220</v>
      </c>
      <c r="F183" s="170" t="s">
        <v>326</v>
      </c>
      <c r="H183" s="171">
        <v>631.80200000000002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3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327</v>
      </c>
      <c r="D184" s="148" t="s">
        <v>214</v>
      </c>
      <c r="E184" s="149" t="s">
        <v>328</v>
      </c>
      <c r="F184" s="150" t="s">
        <v>329</v>
      </c>
      <c r="G184" s="151" t="s">
        <v>265</v>
      </c>
      <c r="H184" s="152">
        <v>32.845999999999997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0.435</v>
      </c>
      <c r="P184" s="157">
        <f>O184*H184</f>
        <v>14.288009999999998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330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331</v>
      </c>
      <c r="H185" s="171">
        <v>32.845999999999997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16.5" customHeight="1">
      <c r="A186" s="30"/>
      <c r="B186" s="147"/>
      <c r="C186" s="182" t="s">
        <v>332</v>
      </c>
      <c r="D186" s="182" t="s">
        <v>311</v>
      </c>
      <c r="E186" s="183" t="s">
        <v>333</v>
      </c>
      <c r="F186" s="184" t="s">
        <v>334</v>
      </c>
      <c r="G186" s="185" t="s">
        <v>301</v>
      </c>
      <c r="H186" s="186">
        <v>65.691999999999993</v>
      </c>
      <c r="I186" s="187"/>
      <c r="J186" s="187">
        <f>ROUND(I186*H186,2)</f>
        <v>0</v>
      </c>
      <c r="K186" s="188"/>
      <c r="L186" s="189"/>
      <c r="M186" s="190" t="s">
        <v>1</v>
      </c>
      <c r="N186" s="191" t="s">
        <v>36</v>
      </c>
      <c r="O186" s="157">
        <v>0</v>
      </c>
      <c r="P186" s="157">
        <f>O186*H186</f>
        <v>0</v>
      </c>
      <c r="Q186" s="157">
        <v>1</v>
      </c>
      <c r="R186" s="157">
        <f>Q186*H186</f>
        <v>65.691999999999993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252</v>
      </c>
      <c r="AT186" s="159" t="s">
        <v>311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335</v>
      </c>
    </row>
    <row r="187" spans="1:65" s="14" customFormat="1" ht="11.25">
      <c r="B187" s="168"/>
      <c r="D187" s="162" t="s">
        <v>220</v>
      </c>
      <c r="F187" s="170" t="s">
        <v>336</v>
      </c>
      <c r="H187" s="171">
        <v>65.691999999999993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337</v>
      </c>
      <c r="D188" s="148" t="s">
        <v>214</v>
      </c>
      <c r="E188" s="149" t="s">
        <v>338</v>
      </c>
      <c r="F188" s="150" t="s">
        <v>339</v>
      </c>
      <c r="G188" s="151" t="s">
        <v>217</v>
      </c>
      <c r="H188" s="152">
        <v>607.23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1.2E-2</v>
      </c>
      <c r="P188" s="157">
        <f>O188*H188</f>
        <v>7.2867600000000001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340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261</v>
      </c>
      <c r="H189" s="171">
        <v>607.23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16.5" customHeight="1">
      <c r="A190" s="30"/>
      <c r="B190" s="147"/>
      <c r="C190" s="148" t="s">
        <v>341</v>
      </c>
      <c r="D190" s="148" t="s">
        <v>214</v>
      </c>
      <c r="E190" s="149" t="s">
        <v>342</v>
      </c>
      <c r="F190" s="150" t="s">
        <v>343</v>
      </c>
      <c r="G190" s="151" t="s">
        <v>217</v>
      </c>
      <c r="H190" s="152">
        <v>607.23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1.2E-2</v>
      </c>
      <c r="P190" s="157">
        <f>O190*H190</f>
        <v>7.2867600000000001</v>
      </c>
      <c r="Q190" s="157">
        <v>1.2700000000000001E-3</v>
      </c>
      <c r="R190" s="157">
        <f>Q190*H190</f>
        <v>0.77118210000000009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344</v>
      </c>
    </row>
    <row r="191" spans="1:65" s="2" customFormat="1" ht="16.5" customHeight="1">
      <c r="A191" s="30"/>
      <c r="B191" s="147"/>
      <c r="C191" s="182" t="s">
        <v>345</v>
      </c>
      <c r="D191" s="182" t="s">
        <v>311</v>
      </c>
      <c r="E191" s="183" t="s">
        <v>346</v>
      </c>
      <c r="F191" s="184" t="s">
        <v>347</v>
      </c>
      <c r="G191" s="185" t="s">
        <v>348</v>
      </c>
      <c r="H191" s="186">
        <v>15.180999999999999</v>
      </c>
      <c r="I191" s="187"/>
      <c r="J191" s="187">
        <f>ROUND(I191*H191,2)</f>
        <v>0</v>
      </c>
      <c r="K191" s="188"/>
      <c r="L191" s="189"/>
      <c r="M191" s="190" t="s">
        <v>1</v>
      </c>
      <c r="N191" s="191" t="s">
        <v>36</v>
      </c>
      <c r="O191" s="157">
        <v>0</v>
      </c>
      <c r="P191" s="157">
        <f>O191*H191</f>
        <v>0</v>
      </c>
      <c r="Q191" s="157">
        <v>1E-3</v>
      </c>
      <c r="R191" s="157">
        <f>Q191*H191</f>
        <v>1.5181E-2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252</v>
      </c>
      <c r="AT191" s="159" t="s">
        <v>311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349</v>
      </c>
    </row>
    <row r="192" spans="1:65" s="14" customFormat="1" ht="11.25">
      <c r="B192" s="168"/>
      <c r="D192" s="162" t="s">
        <v>220</v>
      </c>
      <c r="F192" s="170" t="s">
        <v>350</v>
      </c>
      <c r="H192" s="171">
        <v>15.180999999999999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3</v>
      </c>
      <c r="AX192" s="14" t="s">
        <v>78</v>
      </c>
      <c r="AY192" s="169" t="s">
        <v>212</v>
      </c>
    </row>
    <row r="193" spans="1:65" s="12" customFormat="1" ht="22.9" customHeight="1">
      <c r="B193" s="135"/>
      <c r="D193" s="136" t="s">
        <v>70</v>
      </c>
      <c r="E193" s="145" t="s">
        <v>80</v>
      </c>
      <c r="F193" s="145" t="s">
        <v>351</v>
      </c>
      <c r="J193" s="146">
        <f>BK193</f>
        <v>0</v>
      </c>
      <c r="L193" s="135"/>
      <c r="M193" s="139"/>
      <c r="N193" s="140"/>
      <c r="O193" s="140"/>
      <c r="P193" s="141">
        <f>P194</f>
        <v>99.753</v>
      </c>
      <c r="Q193" s="140"/>
      <c r="R193" s="141">
        <f>R194</f>
        <v>49.801077000000006</v>
      </c>
      <c r="S193" s="140"/>
      <c r="T193" s="142">
        <f>T194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BK194</f>
        <v>0</v>
      </c>
    </row>
    <row r="194" spans="1:65" s="2" customFormat="1" ht="55.5" customHeight="1">
      <c r="A194" s="30"/>
      <c r="B194" s="147"/>
      <c r="C194" s="148" t="s">
        <v>352</v>
      </c>
      <c r="D194" s="148" t="s">
        <v>214</v>
      </c>
      <c r="E194" s="149" t="s">
        <v>353</v>
      </c>
      <c r="F194" s="150" t="s">
        <v>354</v>
      </c>
      <c r="G194" s="151" t="s">
        <v>249</v>
      </c>
      <c r="H194" s="152">
        <v>243.3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0.41</v>
      </c>
      <c r="P194" s="157">
        <f>O194*H194</f>
        <v>99.753</v>
      </c>
      <c r="Q194" s="157">
        <v>0.20469000000000001</v>
      </c>
      <c r="R194" s="157">
        <f>Q194*H194</f>
        <v>49.801077000000006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355</v>
      </c>
    </row>
    <row r="195" spans="1:65" s="12" customFormat="1" ht="22.9" customHeight="1">
      <c r="B195" s="135"/>
      <c r="D195" s="136" t="s">
        <v>70</v>
      </c>
      <c r="E195" s="145" t="s">
        <v>226</v>
      </c>
      <c r="F195" s="145" t="s">
        <v>356</v>
      </c>
      <c r="J195" s="146">
        <f>BK195</f>
        <v>0</v>
      </c>
      <c r="L195" s="135"/>
      <c r="M195" s="139"/>
      <c r="N195" s="140"/>
      <c r="O195" s="140"/>
      <c r="P195" s="141">
        <f>SUM(P196:P197)</f>
        <v>37.468200000000003</v>
      </c>
      <c r="Q195" s="140"/>
      <c r="R195" s="141">
        <f>SUM(R196:R197)</f>
        <v>0</v>
      </c>
      <c r="S195" s="140"/>
      <c r="T195" s="142">
        <f>SUM(T196:T197)</f>
        <v>0</v>
      </c>
      <c r="AR195" s="136" t="s">
        <v>78</v>
      </c>
      <c r="AT195" s="143" t="s">
        <v>70</v>
      </c>
      <c r="AU195" s="143" t="s">
        <v>78</v>
      </c>
      <c r="AY195" s="136" t="s">
        <v>212</v>
      </c>
      <c r="BK195" s="144">
        <f>SUM(BK196:BK197)</f>
        <v>0</v>
      </c>
    </row>
    <row r="196" spans="1:65" s="2" customFormat="1" ht="16.5" customHeight="1">
      <c r="A196" s="30"/>
      <c r="B196" s="147"/>
      <c r="C196" s="148" t="s">
        <v>357</v>
      </c>
      <c r="D196" s="148" t="s">
        <v>214</v>
      </c>
      <c r="E196" s="149" t="s">
        <v>358</v>
      </c>
      <c r="F196" s="150" t="s">
        <v>359</v>
      </c>
      <c r="G196" s="151" t="s">
        <v>249</v>
      </c>
      <c r="H196" s="152">
        <v>243.3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6.9000000000000006E-2</v>
      </c>
      <c r="P196" s="157">
        <f>O196*H196</f>
        <v>16.787700000000001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360</v>
      </c>
    </row>
    <row r="197" spans="1:65" s="2" customFormat="1" ht="24.2" customHeight="1">
      <c r="A197" s="30"/>
      <c r="B197" s="147"/>
      <c r="C197" s="148" t="s">
        <v>361</v>
      </c>
      <c r="D197" s="148" t="s">
        <v>214</v>
      </c>
      <c r="E197" s="149" t="s">
        <v>362</v>
      </c>
      <c r="F197" s="150" t="s">
        <v>363</v>
      </c>
      <c r="G197" s="151" t="s">
        <v>249</v>
      </c>
      <c r="H197" s="152">
        <v>243.3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8.5000000000000006E-2</v>
      </c>
      <c r="P197" s="157">
        <f>O197*H197</f>
        <v>20.680500000000002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364</v>
      </c>
    </row>
    <row r="198" spans="1:65" s="12" customFormat="1" ht="22.9" customHeight="1">
      <c r="B198" s="135"/>
      <c r="D198" s="136" t="s">
        <v>70</v>
      </c>
      <c r="E198" s="145" t="s">
        <v>218</v>
      </c>
      <c r="F198" s="145" t="s">
        <v>365</v>
      </c>
      <c r="J198" s="146">
        <f>BK198</f>
        <v>0</v>
      </c>
      <c r="L198" s="135"/>
      <c r="M198" s="139"/>
      <c r="N198" s="140"/>
      <c r="O198" s="140"/>
      <c r="P198" s="141">
        <f>SUM(P199:P205)</f>
        <v>93.259313999999989</v>
      </c>
      <c r="Q198" s="140"/>
      <c r="R198" s="141">
        <f>SUM(R199:R205)</f>
        <v>2.9713399999999996</v>
      </c>
      <c r="S198" s="140"/>
      <c r="T198" s="142">
        <f>SUM(T199:T205)</f>
        <v>0</v>
      </c>
      <c r="AR198" s="136" t="s">
        <v>78</v>
      </c>
      <c r="AT198" s="143" t="s">
        <v>70</v>
      </c>
      <c r="AU198" s="143" t="s">
        <v>78</v>
      </c>
      <c r="AY198" s="136" t="s">
        <v>212</v>
      </c>
      <c r="BK198" s="144">
        <f>SUM(BK199:BK205)</f>
        <v>0</v>
      </c>
    </row>
    <row r="199" spans="1:65" s="2" customFormat="1" ht="16.5" customHeight="1">
      <c r="A199" s="30"/>
      <c r="B199" s="147"/>
      <c r="C199" s="148" t="s">
        <v>366</v>
      </c>
      <c r="D199" s="148" t="s">
        <v>214</v>
      </c>
      <c r="E199" s="149" t="s">
        <v>367</v>
      </c>
      <c r="F199" s="150" t="s">
        <v>368</v>
      </c>
      <c r="G199" s="151" t="s">
        <v>265</v>
      </c>
      <c r="H199" s="152">
        <v>62.042000000000002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1.3169999999999999</v>
      </c>
      <c r="P199" s="157">
        <f>O199*H199</f>
        <v>81.709313999999992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369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370</v>
      </c>
      <c r="H200" s="171">
        <v>62.042000000000002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24.2" customHeight="1">
      <c r="A201" s="30"/>
      <c r="B201" s="147"/>
      <c r="C201" s="148" t="s">
        <v>371</v>
      </c>
      <c r="D201" s="148" t="s">
        <v>214</v>
      </c>
      <c r="E201" s="149" t="s">
        <v>372</v>
      </c>
      <c r="F201" s="150" t="s">
        <v>373</v>
      </c>
      <c r="G201" s="151" t="s">
        <v>374</v>
      </c>
      <c r="H201" s="152">
        <v>11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1.05</v>
      </c>
      <c r="P201" s="157">
        <f>O201*H201</f>
        <v>11.55</v>
      </c>
      <c r="Q201" s="157">
        <v>0.22394</v>
      </c>
      <c r="R201" s="157">
        <f>Q201*H201</f>
        <v>2.4633400000000001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375</v>
      </c>
    </row>
    <row r="202" spans="1:65" s="2" customFormat="1" ht="24.2" customHeight="1">
      <c r="A202" s="30"/>
      <c r="B202" s="147"/>
      <c r="C202" s="182" t="s">
        <v>376</v>
      </c>
      <c r="D202" s="182" t="s">
        <v>311</v>
      </c>
      <c r="E202" s="183" t="s">
        <v>377</v>
      </c>
      <c r="F202" s="184" t="s">
        <v>378</v>
      </c>
      <c r="G202" s="185" t="s">
        <v>374</v>
      </c>
      <c r="H202" s="186">
        <v>2</v>
      </c>
      <c r="I202" s="187"/>
      <c r="J202" s="187">
        <f>ROUND(I202*H202,2)</f>
        <v>0</v>
      </c>
      <c r="K202" s="188"/>
      <c r="L202" s="189"/>
      <c r="M202" s="190" t="s">
        <v>1</v>
      </c>
      <c r="N202" s="191" t="s">
        <v>36</v>
      </c>
      <c r="O202" s="157">
        <v>0</v>
      </c>
      <c r="P202" s="157">
        <f>O202*H202</f>
        <v>0</v>
      </c>
      <c r="Q202" s="157">
        <v>2.3E-2</v>
      </c>
      <c r="R202" s="157">
        <f>Q202*H202</f>
        <v>4.5999999999999999E-2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252</v>
      </c>
      <c r="AT202" s="159" t="s">
        <v>311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379</v>
      </c>
    </row>
    <row r="203" spans="1:65" s="2" customFormat="1" ht="24.2" customHeight="1">
      <c r="A203" s="30"/>
      <c r="B203" s="147"/>
      <c r="C203" s="182" t="s">
        <v>380</v>
      </c>
      <c r="D203" s="182" t="s">
        <v>311</v>
      </c>
      <c r="E203" s="183" t="s">
        <v>381</v>
      </c>
      <c r="F203" s="184" t="s">
        <v>382</v>
      </c>
      <c r="G203" s="185" t="s">
        <v>374</v>
      </c>
      <c r="H203" s="186">
        <v>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3.3000000000000002E-2</v>
      </c>
      <c r="R203" s="157">
        <f>Q203*H203</f>
        <v>3.3000000000000002E-2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383</v>
      </c>
    </row>
    <row r="204" spans="1:65" s="2" customFormat="1" ht="24.2" customHeight="1">
      <c r="A204" s="30"/>
      <c r="B204" s="147"/>
      <c r="C204" s="182" t="s">
        <v>384</v>
      </c>
      <c r="D204" s="182" t="s">
        <v>311</v>
      </c>
      <c r="E204" s="183" t="s">
        <v>385</v>
      </c>
      <c r="F204" s="184" t="s">
        <v>386</v>
      </c>
      <c r="G204" s="185" t="s">
        <v>374</v>
      </c>
      <c r="H204" s="186">
        <v>1</v>
      </c>
      <c r="I204" s="187"/>
      <c r="J204" s="187">
        <f>ROUND(I204*H204,2)</f>
        <v>0</v>
      </c>
      <c r="K204" s="188"/>
      <c r="L204" s="189"/>
      <c r="M204" s="190" t="s">
        <v>1</v>
      </c>
      <c r="N204" s="191" t="s">
        <v>36</v>
      </c>
      <c r="O204" s="157">
        <v>0</v>
      </c>
      <c r="P204" s="157">
        <f>O204*H204</f>
        <v>0</v>
      </c>
      <c r="Q204" s="157">
        <v>4.3999999999999997E-2</v>
      </c>
      <c r="R204" s="157">
        <f>Q204*H204</f>
        <v>4.3999999999999997E-2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252</v>
      </c>
      <c r="AT204" s="159" t="s">
        <v>311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387</v>
      </c>
    </row>
    <row r="205" spans="1:65" s="2" customFormat="1" ht="24.2" customHeight="1">
      <c r="A205" s="30"/>
      <c r="B205" s="147"/>
      <c r="C205" s="182" t="s">
        <v>388</v>
      </c>
      <c r="D205" s="182" t="s">
        <v>311</v>
      </c>
      <c r="E205" s="183" t="s">
        <v>389</v>
      </c>
      <c r="F205" s="184" t="s">
        <v>390</v>
      </c>
      <c r="G205" s="185" t="s">
        <v>374</v>
      </c>
      <c r="H205" s="186">
        <v>7</v>
      </c>
      <c r="I205" s="187"/>
      <c r="J205" s="187">
        <f>ROUND(I205*H205,2)</f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>O205*H205</f>
        <v>0</v>
      </c>
      <c r="Q205" s="157">
        <v>5.5E-2</v>
      </c>
      <c r="R205" s="157">
        <f>Q205*H205</f>
        <v>0.38500000000000001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391</v>
      </c>
    </row>
    <row r="206" spans="1:65" s="12" customFormat="1" ht="22.9" customHeight="1">
      <c r="B206" s="135"/>
      <c r="D206" s="136" t="s">
        <v>70</v>
      </c>
      <c r="E206" s="145" t="s">
        <v>234</v>
      </c>
      <c r="F206" s="145" t="s">
        <v>392</v>
      </c>
      <c r="J206" s="146">
        <f>BK206</f>
        <v>0</v>
      </c>
      <c r="L206" s="135"/>
      <c r="M206" s="139"/>
      <c r="N206" s="140"/>
      <c r="O206" s="140"/>
      <c r="P206" s="141">
        <f>SUM(P207:P220)</f>
        <v>22.815999999999999</v>
      </c>
      <c r="Q206" s="140"/>
      <c r="R206" s="141">
        <f>SUM(R207:R220)</f>
        <v>0.13247999999999999</v>
      </c>
      <c r="S206" s="140"/>
      <c r="T206" s="142">
        <f>SUM(T207:T220)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SUM(BK207:BK220)</f>
        <v>0</v>
      </c>
    </row>
    <row r="207" spans="1:65" s="2" customFormat="1" ht="33" customHeight="1">
      <c r="A207" s="30"/>
      <c r="B207" s="147"/>
      <c r="C207" s="148" t="s">
        <v>393</v>
      </c>
      <c r="D207" s="148" t="s">
        <v>214</v>
      </c>
      <c r="E207" s="149" t="s">
        <v>394</v>
      </c>
      <c r="F207" s="150" t="s">
        <v>395</v>
      </c>
      <c r="G207" s="151" t="s">
        <v>217</v>
      </c>
      <c r="H207" s="152">
        <v>128.80000000000001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9.4E-2</v>
      </c>
      <c r="P207" s="157">
        <f>O207*H207</f>
        <v>12.107200000000001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396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397</v>
      </c>
      <c r="H208" s="171">
        <v>128.80000000000001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3" customHeight="1">
      <c r="A209" s="30"/>
      <c r="B209" s="147"/>
      <c r="C209" s="148" t="s">
        <v>398</v>
      </c>
      <c r="D209" s="148" t="s">
        <v>214</v>
      </c>
      <c r="E209" s="149" t="s">
        <v>399</v>
      </c>
      <c r="F209" s="150" t="s">
        <v>400</v>
      </c>
      <c r="G209" s="151" t="s">
        <v>217</v>
      </c>
      <c r="H209" s="152">
        <v>128.80000000000001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2.5999999999999999E-2</v>
      </c>
      <c r="P209" s="157">
        <f>O209*H209</f>
        <v>3.3488000000000002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401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397</v>
      </c>
      <c r="H210" s="171">
        <v>128.80000000000001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49.15" customHeight="1">
      <c r="A211" s="30"/>
      <c r="B211" s="147"/>
      <c r="C211" s="148" t="s">
        <v>402</v>
      </c>
      <c r="D211" s="148" t="s">
        <v>214</v>
      </c>
      <c r="E211" s="149" t="s">
        <v>403</v>
      </c>
      <c r="F211" s="150" t="s">
        <v>404</v>
      </c>
      <c r="G211" s="151" t="s">
        <v>217</v>
      </c>
      <c r="H211" s="152">
        <v>128.80000000000001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2.5000000000000001E-2</v>
      </c>
      <c r="P211" s="157">
        <f>O211*H211</f>
        <v>3.2200000000000006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405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397</v>
      </c>
      <c r="H212" s="171">
        <v>128.80000000000001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406</v>
      </c>
      <c r="D213" s="148" t="s">
        <v>214</v>
      </c>
      <c r="E213" s="149" t="s">
        <v>407</v>
      </c>
      <c r="F213" s="150" t="s">
        <v>408</v>
      </c>
      <c r="G213" s="151" t="s">
        <v>217</v>
      </c>
      <c r="H213" s="152">
        <v>128.80000000000001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4.0000000000000001E-3</v>
      </c>
      <c r="P213" s="157">
        <f>O213*H213</f>
        <v>0.5152000000000001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409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397</v>
      </c>
      <c r="H214" s="171">
        <v>128.80000000000001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410</v>
      </c>
      <c r="D215" s="148" t="s">
        <v>214</v>
      </c>
      <c r="E215" s="149" t="s">
        <v>411</v>
      </c>
      <c r="F215" s="150" t="s">
        <v>412</v>
      </c>
      <c r="G215" s="151" t="s">
        <v>217</v>
      </c>
      <c r="H215" s="152">
        <v>128.80000000000001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2E-3</v>
      </c>
      <c r="P215" s="157">
        <f>O215*H215</f>
        <v>0.25760000000000005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413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222</v>
      </c>
      <c r="H216" s="171">
        <v>128.80000000000001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4.25" customHeight="1">
      <c r="A217" s="30"/>
      <c r="B217" s="147"/>
      <c r="C217" s="148" t="s">
        <v>414</v>
      </c>
      <c r="D217" s="148" t="s">
        <v>214</v>
      </c>
      <c r="E217" s="149" t="s">
        <v>415</v>
      </c>
      <c r="F217" s="150" t="s">
        <v>416</v>
      </c>
      <c r="G217" s="151" t="s">
        <v>217</v>
      </c>
      <c r="H217" s="152">
        <v>128.80000000000001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1.2999999999999999E-2</v>
      </c>
      <c r="P217" s="157">
        <f>O217*H217</f>
        <v>1.6744000000000001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417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397</v>
      </c>
      <c r="H218" s="171">
        <v>128.80000000000001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418</v>
      </c>
      <c r="D219" s="148" t="s">
        <v>214</v>
      </c>
      <c r="E219" s="149" t="s">
        <v>419</v>
      </c>
      <c r="F219" s="150" t="s">
        <v>420</v>
      </c>
      <c r="G219" s="151" t="s">
        <v>249</v>
      </c>
      <c r="H219" s="152">
        <v>36.799999999999997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4.5999999999999999E-2</v>
      </c>
      <c r="P219" s="157">
        <f>O219*H219</f>
        <v>1.6927999999999999</v>
      </c>
      <c r="Q219" s="157">
        <v>3.5999999999999999E-3</v>
      </c>
      <c r="R219" s="157">
        <f>Q219*H219</f>
        <v>0.13247999999999999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421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422</v>
      </c>
      <c r="H220" s="171">
        <v>36.799999999999997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252</v>
      </c>
      <c r="F221" s="145" t="s">
        <v>423</v>
      </c>
      <c r="J221" s="146">
        <f>BK221</f>
        <v>0</v>
      </c>
      <c r="L221" s="135"/>
      <c r="M221" s="139"/>
      <c r="N221" s="140"/>
      <c r="O221" s="140"/>
      <c r="P221" s="141">
        <f>SUM(P222:P243)</f>
        <v>235.1026</v>
      </c>
      <c r="Q221" s="140"/>
      <c r="R221" s="141">
        <f>SUM(R222:R243)</f>
        <v>42.550843000000015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424</v>
      </c>
      <c r="D222" s="148" t="s">
        <v>214</v>
      </c>
      <c r="E222" s="149" t="s">
        <v>425</v>
      </c>
      <c r="F222" s="150" t="s">
        <v>426</v>
      </c>
      <c r="G222" s="151" t="s">
        <v>249</v>
      </c>
      <c r="H222" s="152">
        <v>243.3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0.57799999999999996</v>
      </c>
      <c r="P222" s="157">
        <f>O222*H222</f>
        <v>140.62739999999999</v>
      </c>
      <c r="Q222" s="157">
        <v>4.0000000000000003E-5</v>
      </c>
      <c r="R222" s="157">
        <f>Q222*H222</f>
        <v>9.7320000000000011E-3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427</v>
      </c>
    </row>
    <row r="223" spans="1:65" s="2" customFormat="1" ht="21.75" customHeight="1">
      <c r="A223" s="30"/>
      <c r="B223" s="147"/>
      <c r="C223" s="182" t="s">
        <v>428</v>
      </c>
      <c r="D223" s="182" t="s">
        <v>311</v>
      </c>
      <c r="E223" s="183" t="s">
        <v>429</v>
      </c>
      <c r="F223" s="184" t="s">
        <v>430</v>
      </c>
      <c r="G223" s="185" t="s">
        <v>249</v>
      </c>
      <c r="H223" s="186">
        <v>250.59899999999999</v>
      </c>
      <c r="I223" s="187"/>
      <c r="J223" s="187">
        <f>ROUND(I223*H223,2)</f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>O223*H223</f>
        <v>0</v>
      </c>
      <c r="Q223" s="157">
        <v>0.08</v>
      </c>
      <c r="R223" s="157">
        <f>Q223*H223</f>
        <v>20.047920000000001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431</v>
      </c>
    </row>
    <row r="224" spans="1:65" s="14" customFormat="1" ht="11.25">
      <c r="B224" s="168"/>
      <c r="D224" s="162" t="s">
        <v>220</v>
      </c>
      <c r="F224" s="170" t="s">
        <v>432</v>
      </c>
      <c r="H224" s="171">
        <v>250.59899999999999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3</v>
      </c>
      <c r="AX224" s="14" t="s">
        <v>78</v>
      </c>
      <c r="AY224" s="169" t="s">
        <v>212</v>
      </c>
    </row>
    <row r="225" spans="1:65" s="2" customFormat="1" ht="16.5" customHeight="1">
      <c r="A225" s="30"/>
      <c r="B225" s="147"/>
      <c r="C225" s="148" t="s">
        <v>433</v>
      </c>
      <c r="D225" s="148" t="s">
        <v>214</v>
      </c>
      <c r="E225" s="149" t="s">
        <v>434</v>
      </c>
      <c r="F225" s="150" t="s">
        <v>435</v>
      </c>
      <c r="G225" s="151" t="s">
        <v>249</v>
      </c>
      <c r="H225" s="152">
        <v>243.3</v>
      </c>
      <c r="I225" s="153"/>
      <c r="J225" s="153">
        <f t="shared" ref="J225:J243" si="0">ROUND(I225*H225,2)</f>
        <v>0</v>
      </c>
      <c r="K225" s="154"/>
      <c r="L225" s="31"/>
      <c r="M225" s="155" t="s">
        <v>1</v>
      </c>
      <c r="N225" s="156" t="s">
        <v>36</v>
      </c>
      <c r="O225" s="157">
        <v>0.121</v>
      </c>
      <c r="P225" s="157">
        <f t="shared" ref="P225:P243" si="1">O225*H225</f>
        <v>29.439299999999999</v>
      </c>
      <c r="Q225" s="157">
        <v>0</v>
      </c>
      <c r="R225" s="157">
        <f t="shared" ref="R225:R243" si="2">Q225*H225</f>
        <v>0</v>
      </c>
      <c r="S225" s="157">
        <v>0</v>
      </c>
      <c r="T225" s="158">
        <f t="shared" ref="T225:T243" si="3"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 t="shared" ref="BE225:BE243" si="4">IF(N225="základní",J225,0)</f>
        <v>0</v>
      </c>
      <c r="BF225" s="160">
        <f t="shared" ref="BF225:BF243" si="5">IF(N225="snížená",J225,0)</f>
        <v>0</v>
      </c>
      <c r="BG225" s="160">
        <f t="shared" ref="BG225:BG243" si="6">IF(N225="zákl. přenesená",J225,0)</f>
        <v>0</v>
      </c>
      <c r="BH225" s="160">
        <f t="shared" ref="BH225:BH243" si="7">IF(N225="sníž. přenesená",J225,0)</f>
        <v>0</v>
      </c>
      <c r="BI225" s="160">
        <f t="shared" ref="BI225:BI243" si="8">IF(N225="nulová",J225,0)</f>
        <v>0</v>
      </c>
      <c r="BJ225" s="18" t="s">
        <v>78</v>
      </c>
      <c r="BK225" s="160">
        <f t="shared" ref="BK225:BK243" si="9">ROUND(I225*H225,2)</f>
        <v>0</v>
      </c>
      <c r="BL225" s="18" t="s">
        <v>218</v>
      </c>
      <c r="BM225" s="159" t="s">
        <v>436</v>
      </c>
    </row>
    <row r="226" spans="1:65" s="2" customFormat="1" ht="24.2" customHeight="1">
      <c r="A226" s="30"/>
      <c r="B226" s="147"/>
      <c r="C226" s="148" t="s">
        <v>437</v>
      </c>
      <c r="D226" s="148" t="s">
        <v>214</v>
      </c>
      <c r="E226" s="149" t="s">
        <v>438</v>
      </c>
      <c r="F226" s="150" t="s">
        <v>439</v>
      </c>
      <c r="G226" s="151" t="s">
        <v>374</v>
      </c>
      <c r="H226" s="152">
        <v>3</v>
      </c>
      <c r="I226" s="153"/>
      <c r="J226" s="153">
        <f t="shared" si="0"/>
        <v>0</v>
      </c>
      <c r="K226" s="154"/>
      <c r="L226" s="31"/>
      <c r="M226" s="155" t="s">
        <v>1</v>
      </c>
      <c r="N226" s="156" t="s">
        <v>36</v>
      </c>
      <c r="O226" s="157">
        <v>1.5620000000000001</v>
      </c>
      <c r="P226" s="157">
        <f t="shared" si="1"/>
        <v>4.6859999999999999</v>
      </c>
      <c r="Q226" s="157">
        <v>1.0189999999999999E-2</v>
      </c>
      <c r="R226" s="157">
        <f t="shared" si="2"/>
        <v>3.057E-2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440</v>
      </c>
    </row>
    <row r="227" spans="1:65" s="2" customFormat="1" ht="21.75" customHeight="1">
      <c r="A227" s="30"/>
      <c r="B227" s="147"/>
      <c r="C227" s="182" t="s">
        <v>441</v>
      </c>
      <c r="D227" s="182" t="s">
        <v>311</v>
      </c>
      <c r="E227" s="183" t="s">
        <v>442</v>
      </c>
      <c r="F227" s="184" t="s">
        <v>443</v>
      </c>
      <c r="G227" s="185" t="s">
        <v>374</v>
      </c>
      <c r="H227" s="186">
        <v>3</v>
      </c>
      <c r="I227" s="187"/>
      <c r="J227" s="187">
        <f t="shared" si="0"/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 t="shared" si="1"/>
        <v>0</v>
      </c>
      <c r="Q227" s="157">
        <v>0.254</v>
      </c>
      <c r="R227" s="157">
        <f t="shared" si="2"/>
        <v>0.76200000000000001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444</v>
      </c>
    </row>
    <row r="228" spans="1:65" s="2" customFormat="1" ht="24.2" customHeight="1">
      <c r="A228" s="30"/>
      <c r="B228" s="147"/>
      <c r="C228" s="148" t="s">
        <v>445</v>
      </c>
      <c r="D228" s="148" t="s">
        <v>214</v>
      </c>
      <c r="E228" s="149" t="s">
        <v>446</v>
      </c>
      <c r="F228" s="150" t="s">
        <v>447</v>
      </c>
      <c r="G228" s="151" t="s">
        <v>374</v>
      </c>
      <c r="H228" s="152">
        <v>7</v>
      </c>
      <c r="I228" s="153"/>
      <c r="J228" s="153">
        <f t="shared" si="0"/>
        <v>0</v>
      </c>
      <c r="K228" s="154"/>
      <c r="L228" s="31"/>
      <c r="M228" s="155" t="s">
        <v>1</v>
      </c>
      <c r="N228" s="156" t="s">
        <v>36</v>
      </c>
      <c r="O228" s="157">
        <v>1.6639999999999999</v>
      </c>
      <c r="P228" s="157">
        <f t="shared" si="1"/>
        <v>11.648</v>
      </c>
      <c r="Q228" s="157">
        <v>1.248E-2</v>
      </c>
      <c r="R228" s="157">
        <f t="shared" si="2"/>
        <v>8.7359999999999993E-2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448</v>
      </c>
    </row>
    <row r="229" spans="1:65" s="2" customFormat="1" ht="24.2" customHeight="1">
      <c r="A229" s="30"/>
      <c r="B229" s="147"/>
      <c r="C229" s="182" t="s">
        <v>449</v>
      </c>
      <c r="D229" s="182" t="s">
        <v>311</v>
      </c>
      <c r="E229" s="183" t="s">
        <v>450</v>
      </c>
      <c r="F229" s="184" t="s">
        <v>451</v>
      </c>
      <c r="G229" s="185" t="s">
        <v>374</v>
      </c>
      <c r="H229" s="186">
        <v>7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0.58499999999999996</v>
      </c>
      <c r="R229" s="157">
        <f t="shared" si="2"/>
        <v>4.0949999999999998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452</v>
      </c>
    </row>
    <row r="230" spans="1:65" s="2" customFormat="1" ht="24.2" customHeight="1">
      <c r="A230" s="30"/>
      <c r="B230" s="147"/>
      <c r="C230" s="148" t="s">
        <v>453</v>
      </c>
      <c r="D230" s="148" t="s">
        <v>214</v>
      </c>
      <c r="E230" s="149" t="s">
        <v>454</v>
      </c>
      <c r="F230" s="150" t="s">
        <v>455</v>
      </c>
      <c r="G230" s="151" t="s">
        <v>374</v>
      </c>
      <c r="H230" s="152">
        <v>7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2.08</v>
      </c>
      <c r="P230" s="157">
        <f t="shared" si="1"/>
        <v>14.56</v>
      </c>
      <c r="Q230" s="157">
        <v>2.8539999999999999E-2</v>
      </c>
      <c r="R230" s="157">
        <f t="shared" si="2"/>
        <v>0.19977999999999999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456</v>
      </c>
    </row>
    <row r="231" spans="1:65" s="2" customFormat="1" ht="21.75" customHeight="1">
      <c r="A231" s="30"/>
      <c r="B231" s="147"/>
      <c r="C231" s="182" t="s">
        <v>457</v>
      </c>
      <c r="D231" s="182" t="s">
        <v>311</v>
      </c>
      <c r="E231" s="183" t="s">
        <v>458</v>
      </c>
      <c r="F231" s="184" t="s">
        <v>459</v>
      </c>
      <c r="G231" s="185" t="s">
        <v>374</v>
      </c>
      <c r="H231" s="186">
        <v>7</v>
      </c>
      <c r="I231" s="187"/>
      <c r="J231" s="187">
        <f t="shared" si="0"/>
        <v>0</v>
      </c>
      <c r="K231" s="188"/>
      <c r="L231" s="189"/>
      <c r="M231" s="190" t="s">
        <v>1</v>
      </c>
      <c r="N231" s="191" t="s">
        <v>36</v>
      </c>
      <c r="O231" s="157">
        <v>0</v>
      </c>
      <c r="P231" s="157">
        <f t="shared" si="1"/>
        <v>0</v>
      </c>
      <c r="Q231" s="157">
        <v>2.1</v>
      </c>
      <c r="R231" s="157">
        <f t="shared" si="2"/>
        <v>14.700000000000001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252</v>
      </c>
      <c r="AT231" s="159" t="s">
        <v>311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460</v>
      </c>
    </row>
    <row r="232" spans="1:65" s="2" customFormat="1" ht="24.2" customHeight="1">
      <c r="A232" s="30"/>
      <c r="B232" s="147"/>
      <c r="C232" s="148" t="s">
        <v>461</v>
      </c>
      <c r="D232" s="148" t="s">
        <v>214</v>
      </c>
      <c r="E232" s="149" t="s">
        <v>462</v>
      </c>
      <c r="F232" s="150" t="s">
        <v>463</v>
      </c>
      <c r="G232" s="151" t="s">
        <v>374</v>
      </c>
      <c r="H232" s="152">
        <v>7</v>
      </c>
      <c r="I232" s="153"/>
      <c r="J232" s="153">
        <f t="shared" si="0"/>
        <v>0</v>
      </c>
      <c r="K232" s="154"/>
      <c r="L232" s="31"/>
      <c r="M232" s="155" t="s">
        <v>1</v>
      </c>
      <c r="N232" s="156" t="s">
        <v>36</v>
      </c>
      <c r="O232" s="157">
        <v>1.694</v>
      </c>
      <c r="P232" s="157">
        <f t="shared" si="1"/>
        <v>11.858000000000001</v>
      </c>
      <c r="Q232" s="157">
        <v>0.21734000000000001</v>
      </c>
      <c r="R232" s="157">
        <f t="shared" si="2"/>
        <v>1.52138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464</v>
      </c>
    </row>
    <row r="233" spans="1:65" s="2" customFormat="1" ht="24.2" customHeight="1">
      <c r="A233" s="30"/>
      <c r="B233" s="147"/>
      <c r="C233" s="182" t="s">
        <v>465</v>
      </c>
      <c r="D233" s="182" t="s">
        <v>311</v>
      </c>
      <c r="E233" s="183" t="s">
        <v>466</v>
      </c>
      <c r="F233" s="184" t="s">
        <v>467</v>
      </c>
      <c r="G233" s="185" t="s">
        <v>374</v>
      </c>
      <c r="H233" s="186">
        <v>6</v>
      </c>
      <c r="I233" s="187"/>
      <c r="J233" s="187">
        <f t="shared" si="0"/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 t="shared" si="1"/>
        <v>0</v>
      </c>
      <c r="Q233" s="157">
        <v>0.156</v>
      </c>
      <c r="R233" s="157">
        <f t="shared" si="2"/>
        <v>0.93599999999999994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468</v>
      </c>
    </row>
    <row r="234" spans="1:65" s="2" customFormat="1" ht="24.2" customHeight="1">
      <c r="A234" s="30"/>
      <c r="B234" s="147"/>
      <c r="C234" s="182" t="s">
        <v>469</v>
      </c>
      <c r="D234" s="182" t="s">
        <v>311</v>
      </c>
      <c r="E234" s="183" t="s">
        <v>470</v>
      </c>
      <c r="F234" s="184" t="s">
        <v>471</v>
      </c>
      <c r="G234" s="185" t="s">
        <v>374</v>
      </c>
      <c r="H234" s="186">
        <v>1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0.112</v>
      </c>
      <c r="R234" s="157">
        <f t="shared" si="2"/>
        <v>0.112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472</v>
      </c>
    </row>
    <row r="235" spans="1:65" s="2" customFormat="1" ht="24.2" customHeight="1">
      <c r="A235" s="30"/>
      <c r="B235" s="147"/>
      <c r="C235" s="148" t="s">
        <v>473</v>
      </c>
      <c r="D235" s="148" t="s">
        <v>214</v>
      </c>
      <c r="E235" s="149" t="s">
        <v>474</v>
      </c>
      <c r="F235" s="150" t="s">
        <v>475</v>
      </c>
      <c r="G235" s="151" t="s">
        <v>374</v>
      </c>
      <c r="H235" s="152">
        <v>10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0</v>
      </c>
      <c r="P235" s="157">
        <f t="shared" si="1"/>
        <v>0</v>
      </c>
      <c r="Q235" s="157">
        <v>2E-3</v>
      </c>
      <c r="R235" s="157">
        <f t="shared" si="2"/>
        <v>0.02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476</v>
      </c>
    </row>
    <row r="236" spans="1:65" s="2" customFormat="1" ht="24.2" customHeight="1">
      <c r="A236" s="30"/>
      <c r="B236" s="147"/>
      <c r="C236" s="148" t="s">
        <v>477</v>
      </c>
      <c r="D236" s="148" t="s">
        <v>214</v>
      </c>
      <c r="E236" s="149" t="s">
        <v>478</v>
      </c>
      <c r="F236" s="150" t="s">
        <v>479</v>
      </c>
      <c r="G236" s="151" t="s">
        <v>480</v>
      </c>
      <c r="H236" s="152">
        <v>6</v>
      </c>
      <c r="I236" s="153"/>
      <c r="J236" s="153">
        <f t="shared" si="0"/>
        <v>0</v>
      </c>
      <c r="K236" s="154"/>
      <c r="L236" s="31"/>
      <c r="M236" s="155" t="s">
        <v>1</v>
      </c>
      <c r="N236" s="156" t="s">
        <v>36</v>
      </c>
      <c r="O236" s="157">
        <v>2.133</v>
      </c>
      <c r="P236" s="157">
        <f t="shared" si="1"/>
        <v>12.798</v>
      </c>
      <c r="Q236" s="157">
        <v>4.2999999999999999E-4</v>
      </c>
      <c r="R236" s="157">
        <f t="shared" si="2"/>
        <v>2.5799999999999998E-3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481</v>
      </c>
    </row>
    <row r="237" spans="1:65" s="2" customFormat="1" ht="21.75" customHeight="1">
      <c r="A237" s="30"/>
      <c r="B237" s="147"/>
      <c r="C237" s="148" t="s">
        <v>482</v>
      </c>
      <c r="D237" s="148" t="s">
        <v>214</v>
      </c>
      <c r="E237" s="149" t="s">
        <v>483</v>
      </c>
      <c r="F237" s="150" t="s">
        <v>484</v>
      </c>
      <c r="G237" s="151" t="s">
        <v>249</v>
      </c>
      <c r="H237" s="152">
        <v>243.3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2.3E-2</v>
      </c>
      <c r="P237" s="157">
        <f t="shared" si="1"/>
        <v>5.5959000000000003</v>
      </c>
      <c r="Q237" s="157">
        <v>6.9999999999999994E-5</v>
      </c>
      <c r="R237" s="157">
        <f t="shared" si="2"/>
        <v>1.7031000000000001E-2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485</v>
      </c>
    </row>
    <row r="238" spans="1:65" s="2" customFormat="1" ht="37.9" customHeight="1">
      <c r="A238" s="30"/>
      <c r="B238" s="147"/>
      <c r="C238" s="148" t="s">
        <v>486</v>
      </c>
      <c r="D238" s="148" t="s">
        <v>214</v>
      </c>
      <c r="E238" s="149" t="s">
        <v>487</v>
      </c>
      <c r="F238" s="150" t="s">
        <v>488</v>
      </c>
      <c r="G238" s="151" t="s">
        <v>374</v>
      </c>
      <c r="H238" s="152">
        <v>1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0.68300000000000005</v>
      </c>
      <c r="P238" s="157">
        <f t="shared" si="1"/>
        <v>0.68300000000000005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489</v>
      </c>
    </row>
    <row r="239" spans="1:65" s="2" customFormat="1" ht="16.5" customHeight="1">
      <c r="A239" s="30"/>
      <c r="B239" s="147"/>
      <c r="C239" s="182" t="s">
        <v>490</v>
      </c>
      <c r="D239" s="182" t="s">
        <v>311</v>
      </c>
      <c r="E239" s="183" t="s">
        <v>491</v>
      </c>
      <c r="F239" s="184" t="s">
        <v>492</v>
      </c>
      <c r="G239" s="185" t="s">
        <v>374</v>
      </c>
      <c r="H239" s="186">
        <v>1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6.4999999999999997E-4</v>
      </c>
      <c r="R239" s="157">
        <f t="shared" si="2"/>
        <v>6.4999999999999997E-4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493</v>
      </c>
    </row>
    <row r="240" spans="1:65" s="2" customFormat="1" ht="37.9" customHeight="1">
      <c r="A240" s="30"/>
      <c r="B240" s="147"/>
      <c r="C240" s="148" t="s">
        <v>494</v>
      </c>
      <c r="D240" s="148" t="s">
        <v>214</v>
      </c>
      <c r="E240" s="149" t="s">
        <v>495</v>
      </c>
      <c r="F240" s="150" t="s">
        <v>496</v>
      </c>
      <c r="G240" s="151" t="s">
        <v>374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0.68300000000000005</v>
      </c>
      <c r="P240" s="157">
        <f t="shared" si="1"/>
        <v>0.68300000000000005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497</v>
      </c>
    </row>
    <row r="241" spans="1:65" s="2" customFormat="1" ht="16.5" customHeight="1">
      <c r="A241" s="30"/>
      <c r="B241" s="147"/>
      <c r="C241" s="182" t="s">
        <v>498</v>
      </c>
      <c r="D241" s="182" t="s">
        <v>311</v>
      </c>
      <c r="E241" s="183" t="s">
        <v>499</v>
      </c>
      <c r="F241" s="184" t="s">
        <v>500</v>
      </c>
      <c r="G241" s="185" t="s">
        <v>374</v>
      </c>
      <c r="H241" s="186">
        <v>1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2.9E-4</v>
      </c>
      <c r="R241" s="157">
        <f t="shared" si="2"/>
        <v>2.9E-4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501</v>
      </c>
    </row>
    <row r="242" spans="1:65" s="2" customFormat="1" ht="37.9" customHeight="1">
      <c r="A242" s="30"/>
      <c r="B242" s="147"/>
      <c r="C242" s="148" t="s">
        <v>502</v>
      </c>
      <c r="D242" s="148" t="s">
        <v>214</v>
      </c>
      <c r="E242" s="149" t="s">
        <v>503</v>
      </c>
      <c r="F242" s="150" t="s">
        <v>504</v>
      </c>
      <c r="G242" s="151" t="s">
        <v>374</v>
      </c>
      <c r="H242" s="152">
        <v>1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2.524</v>
      </c>
      <c r="P242" s="157">
        <f t="shared" si="1"/>
        <v>2.524</v>
      </c>
      <c r="Q242" s="157">
        <v>5.0000000000000002E-5</v>
      </c>
      <c r="R242" s="157">
        <f t="shared" si="2"/>
        <v>5.0000000000000002E-5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505</v>
      </c>
    </row>
    <row r="243" spans="1:65" s="2" customFormat="1" ht="16.5" customHeight="1">
      <c r="A243" s="30"/>
      <c r="B243" s="147"/>
      <c r="C243" s="182" t="s">
        <v>506</v>
      </c>
      <c r="D243" s="182" t="s">
        <v>311</v>
      </c>
      <c r="E243" s="183" t="s">
        <v>507</v>
      </c>
      <c r="F243" s="184" t="s">
        <v>508</v>
      </c>
      <c r="G243" s="185" t="s">
        <v>374</v>
      </c>
      <c r="H243" s="186">
        <v>1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8.5000000000000006E-3</v>
      </c>
      <c r="R243" s="157">
        <f t="shared" si="2"/>
        <v>8.5000000000000006E-3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509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510</v>
      </c>
      <c r="J244" s="146">
        <f>BK244</f>
        <v>0</v>
      </c>
      <c r="L244" s="135"/>
      <c r="M244" s="139"/>
      <c r="N244" s="140"/>
      <c r="O244" s="140"/>
      <c r="P244" s="141">
        <f>SUM(P245:P248)</f>
        <v>28.924799999999998</v>
      </c>
      <c r="Q244" s="140"/>
      <c r="R244" s="141">
        <f>SUM(R245:R248)</f>
        <v>1.1039999999999999E-3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511</v>
      </c>
      <c r="D245" s="148" t="s">
        <v>214</v>
      </c>
      <c r="E245" s="149" t="s">
        <v>512</v>
      </c>
      <c r="F245" s="150" t="s">
        <v>513</v>
      </c>
      <c r="G245" s="151" t="s">
        <v>249</v>
      </c>
      <c r="H245" s="152">
        <v>36.799999999999997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5.1151999999999997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514</v>
      </c>
    </row>
    <row r="246" spans="1:65" s="2" customFormat="1" ht="24.2" customHeight="1">
      <c r="A246" s="30"/>
      <c r="B246" s="147"/>
      <c r="C246" s="148" t="s">
        <v>515</v>
      </c>
      <c r="D246" s="148" t="s">
        <v>214</v>
      </c>
      <c r="E246" s="149" t="s">
        <v>516</v>
      </c>
      <c r="F246" s="150" t="s">
        <v>517</v>
      </c>
      <c r="G246" s="151" t="s">
        <v>249</v>
      </c>
      <c r="H246" s="152">
        <v>36.799999999999997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0.19600000000000001</v>
      </c>
      <c r="P246" s="157">
        <f>O246*H246</f>
        <v>7.2127999999999997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518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519</v>
      </c>
      <c r="H247" s="171">
        <v>36.799999999999997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520</v>
      </c>
      <c r="D248" s="148" t="s">
        <v>214</v>
      </c>
      <c r="E248" s="149" t="s">
        <v>521</v>
      </c>
      <c r="F248" s="150" t="s">
        <v>522</v>
      </c>
      <c r="G248" s="151" t="s">
        <v>249</v>
      </c>
      <c r="H248" s="152">
        <v>36.799999999999997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16.596799999999998</v>
      </c>
      <c r="Q248" s="157">
        <v>3.0000000000000001E-5</v>
      </c>
      <c r="R248" s="157">
        <f>Q248*H248</f>
        <v>1.1039999999999999E-3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523</v>
      </c>
    </row>
    <row r="249" spans="1:65" s="12" customFormat="1" ht="22.9" customHeight="1">
      <c r="B249" s="135"/>
      <c r="D249" s="136" t="s">
        <v>70</v>
      </c>
      <c r="E249" s="145" t="s">
        <v>524</v>
      </c>
      <c r="F249" s="145" t="s">
        <v>525</v>
      </c>
      <c r="J249" s="146">
        <f>BK249</f>
        <v>0</v>
      </c>
      <c r="L249" s="135"/>
      <c r="M249" s="139"/>
      <c r="N249" s="140"/>
      <c r="O249" s="140"/>
      <c r="P249" s="141">
        <f>P250</f>
        <v>1288.3192799999999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526</v>
      </c>
      <c r="D250" s="148" t="s">
        <v>214</v>
      </c>
      <c r="E250" s="149" t="s">
        <v>527</v>
      </c>
      <c r="F250" s="150" t="s">
        <v>528</v>
      </c>
      <c r="G250" s="151" t="s">
        <v>301</v>
      </c>
      <c r="H250" s="152">
        <v>870.48599999999999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1288.3192799999999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529</v>
      </c>
    </row>
    <row r="251" spans="1:65" s="12" customFormat="1" ht="22.9" customHeight="1">
      <c r="B251" s="135"/>
      <c r="D251" s="136" t="s">
        <v>70</v>
      </c>
      <c r="E251" s="145" t="s">
        <v>530</v>
      </c>
      <c r="F251" s="145" t="s">
        <v>531</v>
      </c>
      <c r="J251" s="146">
        <f>BK251</f>
        <v>0</v>
      </c>
      <c r="L251" s="135"/>
      <c r="M251" s="139"/>
      <c r="N251" s="140"/>
      <c r="O251" s="140"/>
      <c r="P251" s="141">
        <f>SUM(P252:P266)</f>
        <v>34.181638</v>
      </c>
      <c r="Q251" s="140"/>
      <c r="R251" s="141">
        <f>SUM(R252:R266)</f>
        <v>0</v>
      </c>
      <c r="S251" s="140"/>
      <c r="T251" s="142">
        <f>SUM(T252:T266)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SUM(BK252:BK266)</f>
        <v>0</v>
      </c>
    </row>
    <row r="252" spans="1:65" s="2" customFormat="1" ht="37.9" customHeight="1">
      <c r="A252" s="30"/>
      <c r="B252" s="147"/>
      <c r="C252" s="148" t="s">
        <v>532</v>
      </c>
      <c r="D252" s="148" t="s">
        <v>214</v>
      </c>
      <c r="E252" s="149" t="s">
        <v>533</v>
      </c>
      <c r="F252" s="150" t="s">
        <v>534</v>
      </c>
      <c r="G252" s="151" t="s">
        <v>301</v>
      </c>
      <c r="H252" s="152">
        <v>130.732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3.9219599999999999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535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536</v>
      </c>
      <c r="H253" s="171">
        <v>130.732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37.9" customHeight="1">
      <c r="A254" s="30"/>
      <c r="B254" s="147"/>
      <c r="C254" s="148" t="s">
        <v>537</v>
      </c>
      <c r="D254" s="148" t="s">
        <v>214</v>
      </c>
      <c r="E254" s="149" t="s">
        <v>538</v>
      </c>
      <c r="F254" s="150" t="s">
        <v>534</v>
      </c>
      <c r="G254" s="151" t="s">
        <v>301</v>
      </c>
      <c r="H254" s="152">
        <v>2.9620000000000002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0.03</v>
      </c>
      <c r="P254" s="157">
        <f>O254*H254</f>
        <v>8.8860000000000008E-2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539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540</v>
      </c>
      <c r="H255" s="171">
        <v>2.9620000000000002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37.9" customHeight="1">
      <c r="A256" s="30"/>
      <c r="B256" s="147"/>
      <c r="C256" s="148" t="s">
        <v>541</v>
      </c>
      <c r="D256" s="148" t="s">
        <v>214</v>
      </c>
      <c r="E256" s="149" t="s">
        <v>542</v>
      </c>
      <c r="F256" s="150" t="s">
        <v>543</v>
      </c>
      <c r="G256" s="151" t="s">
        <v>301</v>
      </c>
      <c r="H256" s="152">
        <v>11.848000000000001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2E-3</v>
      </c>
      <c r="P256" s="157">
        <f>O256*H256</f>
        <v>2.3696000000000002E-2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544</v>
      </c>
    </row>
    <row r="257" spans="1:65" s="14" customFormat="1" ht="11.25">
      <c r="B257" s="168"/>
      <c r="D257" s="162" t="s">
        <v>220</v>
      </c>
      <c r="F257" s="170" t="s">
        <v>545</v>
      </c>
      <c r="H257" s="171">
        <v>11.848000000000001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3</v>
      </c>
      <c r="AX257" s="14" t="s">
        <v>78</v>
      </c>
      <c r="AY257" s="169" t="s">
        <v>212</v>
      </c>
    </row>
    <row r="258" spans="1:65" s="2" customFormat="1" ht="37.9" customHeight="1">
      <c r="A258" s="30"/>
      <c r="B258" s="147"/>
      <c r="C258" s="148" t="s">
        <v>546</v>
      </c>
      <c r="D258" s="148" t="s">
        <v>214</v>
      </c>
      <c r="E258" s="149" t="s">
        <v>547</v>
      </c>
      <c r="F258" s="150" t="s">
        <v>543</v>
      </c>
      <c r="G258" s="151" t="s">
        <v>301</v>
      </c>
      <c r="H258" s="152">
        <v>4444.8879999999999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2E-3</v>
      </c>
      <c r="P258" s="157">
        <f>O258*H258</f>
        <v>8.8897759999999995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548</v>
      </c>
    </row>
    <row r="259" spans="1:65" s="14" customFormat="1" ht="11.25">
      <c r="B259" s="168"/>
      <c r="D259" s="162" t="s">
        <v>220</v>
      </c>
      <c r="F259" s="170" t="s">
        <v>549</v>
      </c>
      <c r="H259" s="171">
        <v>4444.8879999999999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3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550</v>
      </c>
      <c r="D260" s="148" t="s">
        <v>214</v>
      </c>
      <c r="E260" s="149" t="s">
        <v>551</v>
      </c>
      <c r="F260" s="150" t="s">
        <v>552</v>
      </c>
      <c r="G260" s="151" t="s">
        <v>301</v>
      </c>
      <c r="H260" s="152">
        <v>133.69399999999999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0.159</v>
      </c>
      <c r="P260" s="157">
        <f>O260*H260</f>
        <v>21.257345999999998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553</v>
      </c>
    </row>
    <row r="261" spans="1:65" s="2" customFormat="1" ht="55.5" customHeight="1">
      <c r="A261" s="30"/>
      <c r="B261" s="147"/>
      <c r="C261" s="148" t="s">
        <v>554</v>
      </c>
      <c r="D261" s="148" t="s">
        <v>214</v>
      </c>
      <c r="E261" s="149" t="s">
        <v>555</v>
      </c>
      <c r="F261" s="150" t="s">
        <v>556</v>
      </c>
      <c r="G261" s="151" t="s">
        <v>301</v>
      </c>
      <c r="H261" s="152">
        <v>41.86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557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558</v>
      </c>
      <c r="H262" s="171">
        <v>41.86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78</v>
      </c>
      <c r="AY262" s="169" t="s">
        <v>212</v>
      </c>
    </row>
    <row r="263" spans="1:65" s="2" customFormat="1" ht="62.65" customHeight="1">
      <c r="A263" s="30"/>
      <c r="B263" s="147"/>
      <c r="C263" s="148" t="s">
        <v>559</v>
      </c>
      <c r="D263" s="148" t="s">
        <v>214</v>
      </c>
      <c r="E263" s="149" t="s">
        <v>560</v>
      </c>
      <c r="F263" s="150" t="s">
        <v>561</v>
      </c>
      <c r="G263" s="151" t="s">
        <v>301</v>
      </c>
      <c r="H263" s="152">
        <v>24.472000000000001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</v>
      </c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562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563</v>
      </c>
      <c r="H264" s="171">
        <v>24.472000000000001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55.5" customHeight="1">
      <c r="A265" s="30"/>
      <c r="B265" s="147"/>
      <c r="C265" s="148" t="s">
        <v>564</v>
      </c>
      <c r="D265" s="148" t="s">
        <v>214</v>
      </c>
      <c r="E265" s="149" t="s">
        <v>565</v>
      </c>
      <c r="F265" s="150" t="s">
        <v>300</v>
      </c>
      <c r="G265" s="151" t="s">
        <v>301</v>
      </c>
      <c r="H265" s="152">
        <v>64.400000000000006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</v>
      </c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566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567</v>
      </c>
      <c r="H266" s="171">
        <v>64.400000000000006</v>
      </c>
      <c r="L266" s="168"/>
      <c r="M266" s="192"/>
      <c r="N266" s="193"/>
      <c r="O266" s="193"/>
      <c r="P266" s="193"/>
      <c r="Q266" s="193"/>
      <c r="R266" s="193"/>
      <c r="S266" s="193"/>
      <c r="T266" s="19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6.95" customHeight="1">
      <c r="A267" s="30"/>
      <c r="B267" s="45"/>
      <c r="C267" s="46"/>
      <c r="D267" s="46"/>
      <c r="E267" s="46"/>
      <c r="F267" s="46"/>
      <c r="G267" s="46"/>
      <c r="H267" s="46"/>
      <c r="I267" s="46"/>
      <c r="J267" s="46"/>
      <c r="K267" s="46"/>
      <c r="L267" s="31"/>
      <c r="M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</row>
  </sheetData>
  <autoFilter ref="C129:K26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8"/>
  <sheetViews>
    <sheetView showGridLines="0" topLeftCell="A118" workbookViewId="0">
      <selection activeCell="I133" sqref="I133:I23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568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ROUND((SUM(BE130:BE237)),  2)</f>
        <v>0</v>
      </c>
      <c r="G35" s="30"/>
      <c r="H35" s="30"/>
      <c r="I35" s="104">
        <v>0.21</v>
      </c>
      <c r="J35" s="103">
        <f>ROUND(((SUM(BE130:BE237))*I35),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ROUND((SUM(BF130:BF237)),  2)</f>
        <v>0</v>
      </c>
      <c r="G36" s="30"/>
      <c r="H36" s="30"/>
      <c r="I36" s="104">
        <v>0.12</v>
      </c>
      <c r="J36" s="103">
        <f>ROUND(((SUM(BF130:BF237))*I36),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SO_01.1.2 - Napojovací body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SO_01.1.2 - Napojovací body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83.279891000000006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83.279891000000006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569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569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570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571</v>
      </c>
      <c r="F144" s="150" t="s">
        <v>572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573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574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575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576</v>
      </c>
      <c r="F151" s="150" t="s">
        <v>577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578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579</v>
      </c>
      <c r="F153" s="150" t="s">
        <v>580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581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 ht="11.25">
      <c r="B158" s="168"/>
      <c r="D158" s="162" t="s">
        <v>220</v>
      </c>
      <c r="F158" s="170" t="s">
        <v>582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 ht="11.25">
      <c r="B161" s="168"/>
      <c r="D161" s="162" t="s">
        <v>220</v>
      </c>
      <c r="F161" s="170" t="s">
        <v>583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584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585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 ht="11.25">
      <c r="B168" s="168"/>
      <c r="D168" s="162" t="s">
        <v>220</v>
      </c>
      <c r="F168" s="170" t="s">
        <v>586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587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323</v>
      </c>
      <c r="F171" s="184" t="s">
        <v>324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325</v>
      </c>
    </row>
    <row r="172" spans="1:65" s="14" customFormat="1" ht="11.25">
      <c r="B172" s="168"/>
      <c r="D172" s="162" t="s">
        <v>220</v>
      </c>
      <c r="F172" s="170" t="s">
        <v>588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338</v>
      </c>
      <c r="F173" s="150" t="s">
        <v>339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340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573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342</v>
      </c>
      <c r="F175" s="150" t="s">
        <v>343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344</v>
      </c>
    </row>
    <row r="176" spans="1:65" s="2" customFormat="1" ht="16.5" customHeight="1">
      <c r="A176" s="30"/>
      <c r="B176" s="147"/>
      <c r="C176" s="182" t="s">
        <v>337</v>
      </c>
      <c r="D176" s="182" t="s">
        <v>311</v>
      </c>
      <c r="E176" s="183" t="s">
        <v>346</v>
      </c>
      <c r="F176" s="184" t="s">
        <v>347</v>
      </c>
      <c r="G176" s="185" t="s">
        <v>348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349</v>
      </c>
    </row>
    <row r="177" spans="1:65" s="14" customFormat="1" ht="11.25">
      <c r="B177" s="168"/>
      <c r="D177" s="162" t="s">
        <v>220</v>
      </c>
      <c r="F177" s="170" t="s">
        <v>589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351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341</v>
      </c>
      <c r="D179" s="148" t="s">
        <v>214</v>
      </c>
      <c r="E179" s="149" t="s">
        <v>353</v>
      </c>
      <c r="F179" s="150" t="s">
        <v>354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355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356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345</v>
      </c>
      <c r="D181" s="148" t="s">
        <v>214</v>
      </c>
      <c r="E181" s="149" t="s">
        <v>358</v>
      </c>
      <c r="F181" s="150" t="s">
        <v>359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590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365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352</v>
      </c>
      <c r="D183" s="148" t="s">
        <v>214</v>
      </c>
      <c r="E183" s="149" t="s">
        <v>367</v>
      </c>
      <c r="F183" s="150" t="s">
        <v>368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369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591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357</v>
      </c>
      <c r="D185" s="148" t="s">
        <v>214</v>
      </c>
      <c r="E185" s="149" t="s">
        <v>592</v>
      </c>
      <c r="F185" s="150" t="s">
        <v>593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594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595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361</v>
      </c>
      <c r="D187" s="148" t="s">
        <v>214</v>
      </c>
      <c r="E187" s="149" t="s">
        <v>596</v>
      </c>
      <c r="F187" s="150" t="s">
        <v>597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598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599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366</v>
      </c>
      <c r="D189" s="148" t="s">
        <v>214</v>
      </c>
      <c r="E189" s="149" t="s">
        <v>600</v>
      </c>
      <c r="F189" s="150" t="s">
        <v>601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602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603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392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371</v>
      </c>
      <c r="D192" s="148" t="s">
        <v>214</v>
      </c>
      <c r="E192" s="149" t="s">
        <v>394</v>
      </c>
      <c r="F192" s="150" t="s">
        <v>395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604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569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376</v>
      </c>
      <c r="D194" s="148" t="s">
        <v>214</v>
      </c>
      <c r="E194" s="149" t="s">
        <v>399</v>
      </c>
      <c r="F194" s="150" t="s">
        <v>400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605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569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380</v>
      </c>
      <c r="D196" s="148" t="s">
        <v>214</v>
      </c>
      <c r="E196" s="149" t="s">
        <v>403</v>
      </c>
      <c r="F196" s="150" t="s">
        <v>404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606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569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384</v>
      </c>
      <c r="D198" s="148" t="s">
        <v>214</v>
      </c>
      <c r="E198" s="149" t="s">
        <v>407</v>
      </c>
      <c r="F198" s="150" t="s">
        <v>408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409</v>
      </c>
    </row>
    <row r="199" spans="1:65" s="2" customFormat="1" ht="24.2" customHeight="1">
      <c r="A199" s="30"/>
      <c r="B199" s="147"/>
      <c r="C199" s="148" t="s">
        <v>388</v>
      </c>
      <c r="D199" s="148" t="s">
        <v>214</v>
      </c>
      <c r="E199" s="149" t="s">
        <v>411</v>
      </c>
      <c r="F199" s="150" t="s">
        <v>412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413</v>
      </c>
    </row>
    <row r="200" spans="1:65" s="2" customFormat="1" ht="44.25" customHeight="1">
      <c r="A200" s="30"/>
      <c r="B200" s="147"/>
      <c r="C200" s="148" t="s">
        <v>393</v>
      </c>
      <c r="D200" s="148" t="s">
        <v>214</v>
      </c>
      <c r="E200" s="149" t="s">
        <v>415</v>
      </c>
      <c r="F200" s="150" t="s">
        <v>416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607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569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398</v>
      </c>
      <c r="D202" s="148" t="s">
        <v>214</v>
      </c>
      <c r="E202" s="149" t="s">
        <v>419</v>
      </c>
      <c r="F202" s="150" t="s">
        <v>420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608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423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402</v>
      </c>
      <c r="D204" s="148" t="s">
        <v>214</v>
      </c>
      <c r="E204" s="149" t="s">
        <v>609</v>
      </c>
      <c r="F204" s="150" t="s">
        <v>610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611</v>
      </c>
    </row>
    <row r="205" spans="1:65" s="2" customFormat="1" ht="24.2" customHeight="1">
      <c r="A205" s="30"/>
      <c r="B205" s="147"/>
      <c r="C205" s="182" t="s">
        <v>490</v>
      </c>
      <c r="D205" s="182" t="s">
        <v>311</v>
      </c>
      <c r="E205" s="183" t="s">
        <v>612</v>
      </c>
      <c r="F205" s="184" t="s">
        <v>613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614</v>
      </c>
    </row>
    <row r="206" spans="1:65" s="2" customFormat="1" ht="37.9" customHeight="1">
      <c r="A206" s="30"/>
      <c r="B206" s="147"/>
      <c r="C206" s="148" t="s">
        <v>410</v>
      </c>
      <c r="D206" s="148" t="s">
        <v>214</v>
      </c>
      <c r="E206" s="149" t="s">
        <v>487</v>
      </c>
      <c r="F206" s="150" t="s">
        <v>488</v>
      </c>
      <c r="G206" s="151" t="s">
        <v>374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615</v>
      </c>
    </row>
    <row r="207" spans="1:65" s="2" customFormat="1" ht="16.5" customHeight="1">
      <c r="A207" s="30"/>
      <c r="B207" s="147"/>
      <c r="C207" s="182" t="s">
        <v>414</v>
      </c>
      <c r="D207" s="182" t="s">
        <v>311</v>
      </c>
      <c r="E207" s="183" t="s">
        <v>491</v>
      </c>
      <c r="F207" s="184" t="s">
        <v>492</v>
      </c>
      <c r="G207" s="185" t="s">
        <v>374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616</v>
      </c>
    </row>
    <row r="208" spans="1:65" s="2" customFormat="1" ht="21.75" customHeight="1">
      <c r="A208" s="30"/>
      <c r="B208" s="147"/>
      <c r="C208" s="148" t="s">
        <v>418</v>
      </c>
      <c r="D208" s="148" t="s">
        <v>214</v>
      </c>
      <c r="E208" s="149" t="s">
        <v>617</v>
      </c>
      <c r="F208" s="150" t="s">
        <v>618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619</v>
      </c>
    </row>
    <row r="209" spans="1:65" s="2" customFormat="1" ht="24.2" customHeight="1">
      <c r="A209" s="30"/>
      <c r="B209" s="147"/>
      <c r="C209" s="182" t="s">
        <v>424</v>
      </c>
      <c r="D209" s="182" t="s">
        <v>311</v>
      </c>
      <c r="E209" s="183" t="s">
        <v>620</v>
      </c>
      <c r="F209" s="184" t="s">
        <v>621</v>
      </c>
      <c r="G209" s="185" t="s">
        <v>374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622</v>
      </c>
    </row>
    <row r="210" spans="1:65" s="2" customFormat="1" ht="44.25" customHeight="1">
      <c r="A210" s="30"/>
      <c r="B210" s="147"/>
      <c r="C210" s="148" t="s">
        <v>428</v>
      </c>
      <c r="D210" s="148" t="s">
        <v>214</v>
      </c>
      <c r="E210" s="149" t="s">
        <v>623</v>
      </c>
      <c r="F210" s="150" t="s">
        <v>624</v>
      </c>
      <c r="G210" s="151" t="s">
        <v>374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625</v>
      </c>
    </row>
    <row r="211" spans="1:65" s="2" customFormat="1" ht="21.75" customHeight="1">
      <c r="A211" s="30"/>
      <c r="B211" s="147"/>
      <c r="C211" s="148" t="s">
        <v>433</v>
      </c>
      <c r="D211" s="148" t="s">
        <v>214</v>
      </c>
      <c r="E211" s="149" t="s">
        <v>626</v>
      </c>
      <c r="F211" s="150" t="s">
        <v>627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628</v>
      </c>
    </row>
    <row r="212" spans="1:65" s="2" customFormat="1" ht="21.75" customHeight="1">
      <c r="A212" s="30"/>
      <c r="B212" s="147"/>
      <c r="C212" s="148" t="s">
        <v>437</v>
      </c>
      <c r="D212" s="148" t="s">
        <v>214</v>
      </c>
      <c r="E212" s="149" t="s">
        <v>629</v>
      </c>
      <c r="F212" s="150" t="s">
        <v>630</v>
      </c>
      <c r="G212" s="151" t="s">
        <v>631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632</v>
      </c>
    </row>
    <row r="213" spans="1:65" s="2" customFormat="1" ht="24.2" customHeight="1">
      <c r="A213" s="30"/>
      <c r="B213" s="147"/>
      <c r="C213" s="182" t="s">
        <v>441</v>
      </c>
      <c r="D213" s="182" t="s">
        <v>311</v>
      </c>
      <c r="E213" s="183" t="s">
        <v>633</v>
      </c>
      <c r="F213" s="184" t="s">
        <v>634</v>
      </c>
      <c r="G213" s="185" t="s">
        <v>374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635</v>
      </c>
    </row>
    <row r="214" spans="1:65" s="2" customFormat="1" ht="24.2" customHeight="1">
      <c r="A214" s="30"/>
      <c r="B214" s="147"/>
      <c r="C214" s="148" t="s">
        <v>445</v>
      </c>
      <c r="D214" s="148" t="s">
        <v>214</v>
      </c>
      <c r="E214" s="149" t="s">
        <v>636</v>
      </c>
      <c r="F214" s="150" t="s">
        <v>637</v>
      </c>
      <c r="G214" s="151" t="s">
        <v>631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638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510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449</v>
      </c>
      <c r="D216" s="148" t="s">
        <v>214</v>
      </c>
      <c r="E216" s="149" t="s">
        <v>512</v>
      </c>
      <c r="F216" s="150" t="s">
        <v>513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514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570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453</v>
      </c>
      <c r="D218" s="148" t="s">
        <v>214</v>
      </c>
      <c r="E218" s="149" t="s">
        <v>516</v>
      </c>
      <c r="F218" s="150" t="s">
        <v>517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518</v>
      </c>
    </row>
    <row r="219" spans="1:65" s="2" customFormat="1" ht="24.2" customHeight="1">
      <c r="A219" s="30"/>
      <c r="B219" s="147"/>
      <c r="C219" s="148" t="s">
        <v>457</v>
      </c>
      <c r="D219" s="148" t="s">
        <v>214</v>
      </c>
      <c r="E219" s="149" t="s">
        <v>521</v>
      </c>
      <c r="F219" s="150" t="s">
        <v>522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523</v>
      </c>
    </row>
    <row r="220" spans="1:65" s="12" customFormat="1" ht="22.9" customHeight="1">
      <c r="B220" s="135"/>
      <c r="D220" s="136" t="s">
        <v>70</v>
      </c>
      <c r="E220" s="145" t="s">
        <v>524</v>
      </c>
      <c r="F220" s="145" t="s">
        <v>525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461</v>
      </c>
      <c r="D221" s="148" t="s">
        <v>214</v>
      </c>
      <c r="E221" s="149" t="s">
        <v>527</v>
      </c>
      <c r="F221" s="150" t="s">
        <v>528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529</v>
      </c>
    </row>
    <row r="222" spans="1:65" s="12" customFormat="1" ht="22.9" customHeight="1">
      <c r="B222" s="135"/>
      <c r="D222" s="136" t="s">
        <v>70</v>
      </c>
      <c r="E222" s="145" t="s">
        <v>530</v>
      </c>
      <c r="F222" s="145" t="s">
        <v>531</v>
      </c>
      <c r="J222" s="146">
        <f>BK222</f>
        <v>0</v>
      </c>
      <c r="L222" s="135"/>
      <c r="M222" s="139"/>
      <c r="N222" s="140"/>
      <c r="O222" s="140"/>
      <c r="P222" s="141">
        <f>SUM(P223:P237)</f>
        <v>0.96585700000000008</v>
      </c>
      <c r="Q222" s="140"/>
      <c r="R222" s="141">
        <f>SUM(R223:R237)</f>
        <v>0</v>
      </c>
      <c r="S222" s="140"/>
      <c r="T222" s="142">
        <f>SUM(T223:T237)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SUM(BK223:BK237)</f>
        <v>0</v>
      </c>
    </row>
    <row r="223" spans="1:65" s="2" customFormat="1" ht="37.9" customHeight="1">
      <c r="A223" s="30"/>
      <c r="B223" s="147"/>
      <c r="C223" s="148" t="s">
        <v>465</v>
      </c>
      <c r="D223" s="148" t="s">
        <v>214</v>
      </c>
      <c r="E223" s="149" t="s">
        <v>533</v>
      </c>
      <c r="F223" s="150" t="s">
        <v>534</v>
      </c>
      <c r="G223" s="151" t="s">
        <v>301</v>
      </c>
      <c r="H223" s="152">
        <v>4.5670000000000002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0.13700999999999999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535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639</v>
      </c>
      <c r="H224" s="171">
        <v>4.5670000000000002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494</v>
      </c>
      <c r="D225" s="148" t="s">
        <v>214</v>
      </c>
      <c r="E225" s="149" t="s">
        <v>538</v>
      </c>
      <c r="F225" s="150" t="s">
        <v>534</v>
      </c>
      <c r="G225" s="151" t="s">
        <v>301</v>
      </c>
      <c r="H225" s="152">
        <v>0.104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0.03</v>
      </c>
      <c r="P225" s="157">
        <f>O225*H225</f>
        <v>3.1199999999999999E-3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640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641</v>
      </c>
      <c r="H226" s="171">
        <v>0.104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498</v>
      </c>
      <c r="D227" s="148" t="s">
        <v>214</v>
      </c>
      <c r="E227" s="149" t="s">
        <v>542</v>
      </c>
      <c r="F227" s="150" t="s">
        <v>543</v>
      </c>
      <c r="G227" s="151" t="s">
        <v>301</v>
      </c>
      <c r="H227" s="152">
        <v>0.41599999999999998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8.3199999999999995E-4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642</v>
      </c>
    </row>
    <row r="228" spans="1:65" s="14" customFormat="1" ht="11.25">
      <c r="B228" s="168"/>
      <c r="D228" s="162" t="s">
        <v>220</v>
      </c>
      <c r="F228" s="170" t="s">
        <v>643</v>
      </c>
      <c r="H228" s="171">
        <v>0.41599999999999998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3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469</v>
      </c>
      <c r="D229" s="148" t="s">
        <v>214</v>
      </c>
      <c r="E229" s="149" t="s">
        <v>547</v>
      </c>
      <c r="F229" s="150" t="s">
        <v>543</v>
      </c>
      <c r="G229" s="151" t="s">
        <v>301</v>
      </c>
      <c r="H229" s="152">
        <v>41.103000000000002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2E-3</v>
      </c>
      <c r="P229" s="157">
        <f>O229*H229</f>
        <v>8.2206000000000001E-2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548</v>
      </c>
    </row>
    <row r="230" spans="1:65" s="14" customFormat="1" ht="11.25">
      <c r="B230" s="168"/>
      <c r="D230" s="162" t="s">
        <v>220</v>
      </c>
      <c r="F230" s="170" t="s">
        <v>644</v>
      </c>
      <c r="H230" s="171">
        <v>41.103000000000002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3</v>
      </c>
      <c r="AX230" s="14" t="s">
        <v>78</v>
      </c>
      <c r="AY230" s="169" t="s">
        <v>212</v>
      </c>
    </row>
    <row r="231" spans="1:65" s="2" customFormat="1" ht="24.2" customHeight="1">
      <c r="A231" s="30"/>
      <c r="B231" s="147"/>
      <c r="C231" s="148" t="s">
        <v>473</v>
      </c>
      <c r="D231" s="148" t="s">
        <v>214</v>
      </c>
      <c r="E231" s="149" t="s">
        <v>551</v>
      </c>
      <c r="F231" s="150" t="s">
        <v>552</v>
      </c>
      <c r="G231" s="151" t="s">
        <v>301</v>
      </c>
      <c r="H231" s="152">
        <v>4.6710000000000003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0.159</v>
      </c>
      <c r="P231" s="157">
        <f>O231*H231</f>
        <v>0.74268900000000004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553</v>
      </c>
    </row>
    <row r="232" spans="1:65" s="2" customFormat="1" ht="55.5" customHeight="1">
      <c r="A232" s="30"/>
      <c r="B232" s="147"/>
      <c r="C232" s="148" t="s">
        <v>477</v>
      </c>
      <c r="D232" s="148" t="s">
        <v>214</v>
      </c>
      <c r="E232" s="149" t="s">
        <v>555</v>
      </c>
      <c r="F232" s="150" t="s">
        <v>556</v>
      </c>
      <c r="G232" s="151" t="s">
        <v>301</v>
      </c>
      <c r="H232" s="152">
        <v>1.4630000000000001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0</v>
      </c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557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645</v>
      </c>
      <c r="H233" s="171">
        <v>1.4630000000000001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62.65" customHeight="1">
      <c r="A234" s="30"/>
      <c r="B234" s="147"/>
      <c r="C234" s="148" t="s">
        <v>482</v>
      </c>
      <c r="D234" s="148" t="s">
        <v>214</v>
      </c>
      <c r="E234" s="149" t="s">
        <v>560</v>
      </c>
      <c r="F234" s="150" t="s">
        <v>561</v>
      </c>
      <c r="G234" s="151" t="s">
        <v>301</v>
      </c>
      <c r="H234" s="152">
        <v>0.85499999999999998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562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646</v>
      </c>
      <c r="H235" s="171">
        <v>0.85499999999999998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55.5" customHeight="1">
      <c r="A236" s="30"/>
      <c r="B236" s="147"/>
      <c r="C236" s="148" t="s">
        <v>486</v>
      </c>
      <c r="D236" s="148" t="s">
        <v>214</v>
      </c>
      <c r="E236" s="149" t="s">
        <v>565</v>
      </c>
      <c r="F236" s="150" t="s">
        <v>300</v>
      </c>
      <c r="G236" s="151" t="s">
        <v>301</v>
      </c>
      <c r="H236" s="152">
        <v>2.25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566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647</v>
      </c>
      <c r="H237" s="171">
        <v>2.25</v>
      </c>
      <c r="L237" s="168"/>
      <c r="M237" s="192"/>
      <c r="N237" s="193"/>
      <c r="O237" s="193"/>
      <c r="P237" s="193"/>
      <c r="Q237" s="193"/>
      <c r="R237" s="193"/>
      <c r="S237" s="193"/>
      <c r="T237" s="19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6.95" customHeight="1">
      <c r="A238" s="30"/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31"/>
      <c r="M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</row>
  </sheetData>
  <autoFilter ref="C129:K237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33"/>
  <sheetViews>
    <sheetView showGridLines="0" topLeftCell="A122" workbookViewId="0">
      <selection activeCell="I136" sqref="I136:I43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648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ROUND((SUM(BE133:BE432)),  2)</f>
        <v>0</v>
      </c>
      <c r="G35" s="30"/>
      <c r="H35" s="30"/>
      <c r="I35" s="104">
        <v>0.21</v>
      </c>
      <c r="J35" s="103">
        <f>ROUND(((SUM(BE133:BE432))*I35),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ROUND((SUM(BF133:BF432)),  2)</f>
        <v>0</v>
      </c>
      <c r="G36" s="30"/>
      <c r="H36" s="30"/>
      <c r="I36" s="104">
        <v>0.12</v>
      </c>
      <c r="J36" s="103">
        <f>ROUND(((SUM(BF133:BF432))*I36),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ROUND((SUM(BG133:BG432)),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ROUND((SUM(BH133:BH432)),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ROUND((SUM(BI133:BI432)),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SO_01.2.1 - Stoka A3 - 2. část, km 0,2433-0,9698, stoka A1, A2, výtlak V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J230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J233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J240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J258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J298</f>
        <v>0</v>
      </c>
      <c r="L105" s="120"/>
    </row>
    <row r="106" spans="1:47" s="10" customFormat="1" ht="19.899999999999999" customHeight="1">
      <c r="B106" s="120"/>
      <c r="D106" s="121" t="s">
        <v>649</v>
      </c>
      <c r="E106" s="122"/>
      <c r="F106" s="122"/>
      <c r="G106" s="122"/>
      <c r="H106" s="122"/>
      <c r="I106" s="122"/>
      <c r="J106" s="123">
        <f>J355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J382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J395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J397</f>
        <v>0</v>
      </c>
      <c r="L109" s="120"/>
    </row>
    <row r="110" spans="1:47" s="9" customFormat="1" ht="24.95" customHeight="1">
      <c r="B110" s="116"/>
      <c r="D110" s="117" t="s">
        <v>650</v>
      </c>
      <c r="E110" s="118"/>
      <c r="F110" s="118"/>
      <c r="G110" s="118"/>
      <c r="H110" s="118"/>
      <c r="I110" s="118"/>
      <c r="J110" s="119">
        <f>J413</f>
        <v>0</v>
      </c>
      <c r="L110" s="116"/>
    </row>
    <row r="111" spans="1:47" s="10" customFormat="1" ht="19.899999999999999" customHeight="1">
      <c r="B111" s="120"/>
      <c r="D111" s="121" t="s">
        <v>651</v>
      </c>
      <c r="E111" s="122"/>
      <c r="F111" s="122"/>
      <c r="G111" s="122"/>
      <c r="H111" s="122"/>
      <c r="I111" s="122"/>
      <c r="J111" s="123">
        <f>J414</f>
        <v>0</v>
      </c>
      <c r="L111" s="120"/>
    </row>
    <row r="112" spans="1:47" s="2" customFormat="1" ht="21.7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7" spans="1:31" s="2" customFormat="1" ht="6.95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5" customHeight="1">
      <c r="A118" s="30"/>
      <c r="B118" s="31"/>
      <c r="C118" s="22" t="s">
        <v>197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13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44" t="str">
        <f>E7</f>
        <v>Kanalizace Dvůr Králové nad Labem - Verdek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B122" s="21"/>
      <c r="C122" s="27" t="s">
        <v>178</v>
      </c>
      <c r="L122" s="21"/>
    </row>
    <row r="123" spans="1:31" s="2" customFormat="1" ht="16.5" customHeight="1">
      <c r="A123" s="30"/>
      <c r="B123" s="31"/>
      <c r="C123" s="30"/>
      <c r="D123" s="30"/>
      <c r="E123" s="244" t="s">
        <v>179</v>
      </c>
      <c r="F123" s="246"/>
      <c r="G123" s="246"/>
      <c r="H123" s="246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180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226" t="str">
        <f>E11</f>
        <v>SO_01.2.1 - Stoka A3 - 2. část, km 0,2433-0,9698, stoka A1, A2, výtlak V</v>
      </c>
      <c r="F125" s="246"/>
      <c r="G125" s="246"/>
      <c r="H125" s="246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17</v>
      </c>
      <c r="D127" s="30"/>
      <c r="E127" s="30"/>
      <c r="F127" s="25" t="str">
        <f>F14</f>
        <v xml:space="preserve"> </v>
      </c>
      <c r="G127" s="30"/>
      <c r="H127" s="30"/>
      <c r="I127" s="27" t="s">
        <v>19</v>
      </c>
      <c r="J127" s="53">
        <f>IF(J14="","",J14)</f>
        <v>45796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20</v>
      </c>
      <c r="D129" s="30"/>
      <c r="E129" s="30"/>
      <c r="F129" s="25" t="str">
        <f>E17</f>
        <v xml:space="preserve"> </v>
      </c>
      <c r="G129" s="30"/>
      <c r="H129" s="30"/>
      <c r="I129" s="27" t="s">
        <v>25</v>
      </c>
      <c r="J129" s="28" t="str">
        <f>E23</f>
        <v>Ing. Martin Herman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7" customHeight="1">
      <c r="A130" s="30"/>
      <c r="B130" s="31"/>
      <c r="C130" s="27" t="s">
        <v>24</v>
      </c>
      <c r="D130" s="30"/>
      <c r="E130" s="30"/>
      <c r="F130" s="25" t="str">
        <f>IF(E20="","",E20)</f>
        <v xml:space="preserve"> </v>
      </c>
      <c r="G130" s="30"/>
      <c r="H130" s="30"/>
      <c r="I130" s="27" t="s">
        <v>28</v>
      </c>
      <c r="J130" s="28" t="str">
        <f>E26</f>
        <v>VIS s.r.o. Hradec Králové, Dita Paštová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198</v>
      </c>
      <c r="D132" s="127" t="s">
        <v>56</v>
      </c>
      <c r="E132" s="127" t="s">
        <v>52</v>
      </c>
      <c r="F132" s="127" t="s">
        <v>53</v>
      </c>
      <c r="G132" s="127" t="s">
        <v>199</v>
      </c>
      <c r="H132" s="127" t="s">
        <v>200</v>
      </c>
      <c r="I132" s="127" t="s">
        <v>201</v>
      </c>
      <c r="J132" s="128" t="s">
        <v>184</v>
      </c>
      <c r="K132" s="129" t="s">
        <v>202</v>
      </c>
      <c r="L132" s="130"/>
      <c r="M132" s="60" t="s">
        <v>1</v>
      </c>
      <c r="N132" s="61" t="s">
        <v>35</v>
      </c>
      <c r="O132" s="61" t="s">
        <v>203</v>
      </c>
      <c r="P132" s="61" t="s">
        <v>204</v>
      </c>
      <c r="Q132" s="61" t="s">
        <v>205</v>
      </c>
      <c r="R132" s="61" t="s">
        <v>206</v>
      </c>
      <c r="S132" s="61" t="s">
        <v>207</v>
      </c>
      <c r="T132" s="62" t="s">
        <v>208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209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P134+P413</f>
        <v>31945.391561999997</v>
      </c>
      <c r="Q133" s="64"/>
      <c r="R133" s="132">
        <f>R134+R413</f>
        <v>10201.811501809998</v>
      </c>
      <c r="S133" s="64"/>
      <c r="T133" s="133">
        <f>T134+T413</f>
        <v>5960.4665000000005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70</v>
      </c>
      <c r="AU133" s="18" t="s">
        <v>186</v>
      </c>
      <c r="BK133" s="134">
        <f>BK134+BK413</f>
        <v>0</v>
      </c>
    </row>
    <row r="134" spans="1:65" s="12" customFormat="1" ht="25.9" customHeight="1">
      <c r="B134" s="135"/>
      <c r="D134" s="136" t="s">
        <v>70</v>
      </c>
      <c r="E134" s="137" t="s">
        <v>210</v>
      </c>
      <c r="F134" s="137" t="s">
        <v>211</v>
      </c>
      <c r="J134" s="138">
        <f>BK134</f>
        <v>0</v>
      </c>
      <c r="L134" s="135"/>
      <c r="M134" s="139"/>
      <c r="N134" s="140"/>
      <c r="O134" s="140"/>
      <c r="P134" s="141">
        <f>P135+P230+P233+P240+P258+P298+P355+P382+P395+P397</f>
        <v>31920.102761999999</v>
      </c>
      <c r="Q134" s="140"/>
      <c r="R134" s="141">
        <f>R135+R230+R233+R240+R258+R298+R355+R382+R395+R397</f>
        <v>10199.907902809999</v>
      </c>
      <c r="S134" s="140"/>
      <c r="T134" s="142">
        <f>T135+T230+T233+T240+T258+T298+T355+T382+T395+T397</f>
        <v>5960.4665000000005</v>
      </c>
      <c r="AR134" s="136" t="s">
        <v>78</v>
      </c>
      <c r="AT134" s="143" t="s">
        <v>70</v>
      </c>
      <c r="AU134" s="143" t="s">
        <v>71</v>
      </c>
      <c r="AY134" s="136" t="s">
        <v>212</v>
      </c>
      <c r="BK134" s="144">
        <f>BK135+BK230+BK233+BK240+BK258+BK298+BK355+BK382+BK395+BK397</f>
        <v>0</v>
      </c>
    </row>
    <row r="135" spans="1:65" s="12" customFormat="1" ht="22.9" customHeight="1">
      <c r="B135" s="135"/>
      <c r="D135" s="136" t="s">
        <v>70</v>
      </c>
      <c r="E135" s="145" t="s">
        <v>78</v>
      </c>
      <c r="F135" s="145" t="s">
        <v>213</v>
      </c>
      <c r="J135" s="146">
        <f>BK135</f>
        <v>0</v>
      </c>
      <c r="L135" s="135"/>
      <c r="M135" s="139"/>
      <c r="N135" s="140"/>
      <c r="O135" s="140"/>
      <c r="P135" s="141">
        <f>SUM(P136:P229)</f>
        <v>8682.5645609999992</v>
      </c>
      <c r="Q135" s="140"/>
      <c r="R135" s="141">
        <f>SUM(R136:R229)</f>
        <v>9592.5915600000008</v>
      </c>
      <c r="S135" s="140"/>
      <c r="T135" s="142">
        <f>SUM(T136:T229)</f>
        <v>5960.4665000000005</v>
      </c>
      <c r="AR135" s="136" t="s">
        <v>78</v>
      </c>
      <c r="AT135" s="143" t="s">
        <v>70</v>
      </c>
      <c r="AU135" s="143" t="s">
        <v>78</v>
      </c>
      <c r="AY135" s="136" t="s">
        <v>212</v>
      </c>
      <c r="BK135" s="144">
        <f>SUM(BK136:BK229)</f>
        <v>0</v>
      </c>
    </row>
    <row r="136" spans="1:65" s="2" customFormat="1" ht="62.65" customHeight="1">
      <c r="A136" s="30"/>
      <c r="B136" s="147"/>
      <c r="C136" s="148" t="s">
        <v>78</v>
      </c>
      <c r="D136" s="148" t="s">
        <v>214</v>
      </c>
      <c r="E136" s="149" t="s">
        <v>215</v>
      </c>
      <c r="F136" s="150" t="s">
        <v>216</v>
      </c>
      <c r="G136" s="151" t="s">
        <v>217</v>
      </c>
      <c r="H136" s="152">
        <v>1994.02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7.8E-2</v>
      </c>
      <c r="P136" s="157">
        <f>O136*H136</f>
        <v>155.53355999999999</v>
      </c>
      <c r="Q136" s="157">
        <v>0</v>
      </c>
      <c r="R136" s="157">
        <f>Q136*H136</f>
        <v>0</v>
      </c>
      <c r="S136" s="157">
        <v>0.5</v>
      </c>
      <c r="T136" s="158">
        <f>S136*H136</f>
        <v>997.01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219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652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653</v>
      </c>
      <c r="H138" s="171">
        <v>799.15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654</v>
      </c>
      <c r="H139" s="171">
        <v>481.47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655</v>
      </c>
      <c r="H140" s="171">
        <v>713.4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5" customFormat="1" ht="11.25">
      <c r="B141" s="175"/>
      <c r="D141" s="162" t="s">
        <v>220</v>
      </c>
      <c r="E141" s="176" t="s">
        <v>1</v>
      </c>
      <c r="F141" s="177" t="s">
        <v>233</v>
      </c>
      <c r="H141" s="178">
        <v>1994.02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220</v>
      </c>
      <c r="AU141" s="176" t="s">
        <v>80</v>
      </c>
      <c r="AV141" s="15" t="s">
        <v>218</v>
      </c>
      <c r="AW141" s="15" t="s">
        <v>27</v>
      </c>
      <c r="AX141" s="15" t="s">
        <v>78</v>
      </c>
      <c r="AY141" s="176" t="s">
        <v>212</v>
      </c>
    </row>
    <row r="142" spans="1:65" s="2" customFormat="1" ht="66.75" customHeight="1">
      <c r="A142" s="30"/>
      <c r="B142" s="147"/>
      <c r="C142" s="148" t="s">
        <v>80</v>
      </c>
      <c r="D142" s="148" t="s">
        <v>214</v>
      </c>
      <c r="E142" s="149" t="s">
        <v>656</v>
      </c>
      <c r="F142" s="150" t="s">
        <v>657</v>
      </c>
      <c r="G142" s="151" t="s">
        <v>217</v>
      </c>
      <c r="H142" s="152">
        <v>4178.28</v>
      </c>
      <c r="I142" s="153"/>
      <c r="J142" s="153">
        <f>ROUND(I142*H142,2)</f>
        <v>0</v>
      </c>
      <c r="K142" s="154"/>
      <c r="L142" s="31"/>
      <c r="M142" s="155" t="s">
        <v>1</v>
      </c>
      <c r="N142" s="156" t="s">
        <v>36</v>
      </c>
      <c r="O142" s="157">
        <v>0.11899999999999999</v>
      </c>
      <c r="P142" s="157">
        <f>O142*H142</f>
        <v>497.21531999999996</v>
      </c>
      <c r="Q142" s="157">
        <v>0</v>
      </c>
      <c r="R142" s="157">
        <f>Q142*H142</f>
        <v>0</v>
      </c>
      <c r="S142" s="157">
        <v>0.44</v>
      </c>
      <c r="T142" s="158">
        <f>S142*H142</f>
        <v>1838.4431999999999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80</v>
      </c>
      <c r="AY142" s="18" t="s">
        <v>212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78</v>
      </c>
      <c r="BK142" s="160">
        <f>ROUND(I142*H142,2)</f>
        <v>0</v>
      </c>
      <c r="BL142" s="18" t="s">
        <v>218</v>
      </c>
      <c r="BM142" s="159" t="s">
        <v>658</v>
      </c>
    </row>
    <row r="143" spans="1:65" s="13" customFormat="1" ht="11.25">
      <c r="B143" s="161"/>
      <c r="D143" s="162" t="s">
        <v>220</v>
      </c>
      <c r="E143" s="163" t="s">
        <v>1</v>
      </c>
      <c r="F143" s="164" t="s">
        <v>659</v>
      </c>
      <c r="H143" s="163" t="s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3" t="s">
        <v>220</v>
      </c>
      <c r="AU143" s="163" t="s">
        <v>80</v>
      </c>
      <c r="AV143" s="13" t="s">
        <v>78</v>
      </c>
      <c r="AW143" s="13" t="s">
        <v>27</v>
      </c>
      <c r="AX143" s="13" t="s">
        <v>71</v>
      </c>
      <c r="AY143" s="163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660</v>
      </c>
      <c r="H144" s="171">
        <v>1598.3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661</v>
      </c>
      <c r="H145" s="171">
        <v>962.94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662</v>
      </c>
      <c r="H146" s="171">
        <v>1617.04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5" customFormat="1" ht="11.25">
      <c r="B147" s="175"/>
      <c r="D147" s="162" t="s">
        <v>220</v>
      </c>
      <c r="E147" s="176" t="s">
        <v>1</v>
      </c>
      <c r="F147" s="177" t="s">
        <v>233</v>
      </c>
      <c r="H147" s="178">
        <v>4178.28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62.65" customHeight="1">
      <c r="A148" s="30"/>
      <c r="B148" s="147"/>
      <c r="C148" s="148" t="s">
        <v>226</v>
      </c>
      <c r="D148" s="148" t="s">
        <v>214</v>
      </c>
      <c r="E148" s="149" t="s">
        <v>223</v>
      </c>
      <c r="F148" s="150" t="s">
        <v>224</v>
      </c>
      <c r="G148" s="151" t="s">
        <v>217</v>
      </c>
      <c r="H148" s="152">
        <v>2649.94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0.19400000000000001</v>
      </c>
      <c r="P148" s="157">
        <f>O148*H148</f>
        <v>514.08836000000008</v>
      </c>
      <c r="Q148" s="157">
        <v>0</v>
      </c>
      <c r="R148" s="157">
        <f>Q148*H148</f>
        <v>0</v>
      </c>
      <c r="S148" s="157">
        <v>0.32500000000000001</v>
      </c>
      <c r="T148" s="158">
        <f>S148*H148</f>
        <v>861.23050000000001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225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663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664</v>
      </c>
      <c r="H150" s="171">
        <v>1089.75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665</v>
      </c>
      <c r="H151" s="171">
        <v>656.55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666</v>
      </c>
      <c r="H152" s="171">
        <v>903.64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 ht="11.25">
      <c r="B153" s="175"/>
      <c r="D153" s="162" t="s">
        <v>220</v>
      </c>
      <c r="E153" s="176" t="s">
        <v>1</v>
      </c>
      <c r="F153" s="177" t="s">
        <v>233</v>
      </c>
      <c r="H153" s="178">
        <v>2649.94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2" customFormat="1" ht="55.5" customHeight="1">
      <c r="A154" s="30"/>
      <c r="B154" s="147"/>
      <c r="C154" s="148" t="s">
        <v>218</v>
      </c>
      <c r="D154" s="148" t="s">
        <v>214</v>
      </c>
      <c r="E154" s="149" t="s">
        <v>667</v>
      </c>
      <c r="F154" s="150" t="s">
        <v>668</v>
      </c>
      <c r="G154" s="151" t="s">
        <v>217</v>
      </c>
      <c r="H154" s="152">
        <v>7267.64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7.8E-2</v>
      </c>
      <c r="P154" s="157">
        <f>O154*H154</f>
        <v>566.87592000000006</v>
      </c>
      <c r="Q154" s="157">
        <v>0</v>
      </c>
      <c r="R154" s="157">
        <f>Q154*H154</f>
        <v>0</v>
      </c>
      <c r="S154" s="157">
        <v>0.22</v>
      </c>
      <c r="T154" s="158">
        <f>S154*H154</f>
        <v>1598.8808000000001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669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670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671</v>
      </c>
      <c r="H156" s="171">
        <v>1670.95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672</v>
      </c>
      <c r="H157" s="171">
        <v>1006.71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673</v>
      </c>
      <c r="H158" s="171">
        <v>1284.1199999999999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6" customFormat="1" ht="11.25">
      <c r="B159" s="195"/>
      <c r="D159" s="162" t="s">
        <v>220</v>
      </c>
      <c r="E159" s="196" t="s">
        <v>1</v>
      </c>
      <c r="F159" s="197" t="s">
        <v>674</v>
      </c>
      <c r="H159" s="198">
        <v>3961.7799999999997</v>
      </c>
      <c r="L159" s="195"/>
      <c r="M159" s="199"/>
      <c r="N159" s="200"/>
      <c r="O159" s="200"/>
      <c r="P159" s="200"/>
      <c r="Q159" s="200"/>
      <c r="R159" s="200"/>
      <c r="S159" s="200"/>
      <c r="T159" s="201"/>
      <c r="AT159" s="196" t="s">
        <v>220</v>
      </c>
      <c r="AU159" s="196" t="s">
        <v>80</v>
      </c>
      <c r="AV159" s="16" t="s">
        <v>226</v>
      </c>
      <c r="AW159" s="16" t="s">
        <v>27</v>
      </c>
      <c r="AX159" s="16" t="s">
        <v>71</v>
      </c>
      <c r="AY159" s="196" t="s">
        <v>212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675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676</v>
      </c>
      <c r="H161" s="171">
        <v>1380.35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677</v>
      </c>
      <c r="H162" s="171">
        <v>831.63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678</v>
      </c>
      <c r="H163" s="171">
        <v>1093.8800000000001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6" customFormat="1" ht="11.25">
      <c r="B164" s="195"/>
      <c r="D164" s="162" t="s">
        <v>220</v>
      </c>
      <c r="E164" s="196" t="s">
        <v>1</v>
      </c>
      <c r="F164" s="197" t="s">
        <v>674</v>
      </c>
      <c r="H164" s="198">
        <v>3305.86</v>
      </c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220</v>
      </c>
      <c r="AU164" s="196" t="s">
        <v>80</v>
      </c>
      <c r="AV164" s="16" t="s">
        <v>226</v>
      </c>
      <c r="AW164" s="16" t="s">
        <v>27</v>
      </c>
      <c r="AX164" s="16" t="s">
        <v>71</v>
      </c>
      <c r="AY164" s="196" t="s">
        <v>212</v>
      </c>
    </row>
    <row r="165" spans="1:65" s="15" customFormat="1" ht="11.25">
      <c r="B165" s="175"/>
      <c r="D165" s="162" t="s">
        <v>220</v>
      </c>
      <c r="E165" s="176" t="s">
        <v>1</v>
      </c>
      <c r="F165" s="177" t="s">
        <v>233</v>
      </c>
      <c r="H165" s="178">
        <v>7267.6399999999994</v>
      </c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220</v>
      </c>
      <c r="AU165" s="176" t="s">
        <v>80</v>
      </c>
      <c r="AV165" s="15" t="s">
        <v>218</v>
      </c>
      <c r="AW165" s="15" t="s">
        <v>27</v>
      </c>
      <c r="AX165" s="15" t="s">
        <v>78</v>
      </c>
      <c r="AY165" s="176" t="s">
        <v>212</v>
      </c>
    </row>
    <row r="166" spans="1:65" s="2" customFormat="1" ht="55.5" customHeight="1">
      <c r="A166" s="30"/>
      <c r="B166" s="147"/>
      <c r="C166" s="148" t="s">
        <v>234</v>
      </c>
      <c r="D166" s="148" t="s">
        <v>214</v>
      </c>
      <c r="E166" s="149" t="s">
        <v>230</v>
      </c>
      <c r="F166" s="150" t="s">
        <v>231</v>
      </c>
      <c r="G166" s="151" t="s">
        <v>217</v>
      </c>
      <c r="H166" s="152">
        <v>5756.8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8.9999999999999993E-3</v>
      </c>
      <c r="P166" s="157">
        <f>O166*H166</f>
        <v>51.811199999999999</v>
      </c>
      <c r="Q166" s="157">
        <v>9.0000000000000006E-5</v>
      </c>
      <c r="R166" s="157">
        <f>Q166*H166</f>
        <v>0.51811200000000002</v>
      </c>
      <c r="S166" s="157">
        <v>0.115</v>
      </c>
      <c r="T166" s="158">
        <f>S166*H166</f>
        <v>662.03200000000004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232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679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680</v>
      </c>
      <c r="H168" s="171">
        <v>2560.25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681</v>
      </c>
      <c r="H169" s="171">
        <v>1531.95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682</v>
      </c>
      <c r="H170" s="171">
        <v>1664.6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5" customFormat="1" ht="11.25">
      <c r="B171" s="175"/>
      <c r="D171" s="162" t="s">
        <v>220</v>
      </c>
      <c r="E171" s="176" t="s">
        <v>1</v>
      </c>
      <c r="F171" s="177" t="s">
        <v>233</v>
      </c>
      <c r="H171" s="178">
        <v>5756.7999999999993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220</v>
      </c>
      <c r="AU171" s="176" t="s">
        <v>80</v>
      </c>
      <c r="AV171" s="15" t="s">
        <v>218</v>
      </c>
      <c r="AW171" s="15" t="s">
        <v>27</v>
      </c>
      <c r="AX171" s="15" t="s">
        <v>78</v>
      </c>
      <c r="AY171" s="176" t="s">
        <v>212</v>
      </c>
    </row>
    <row r="172" spans="1:65" s="2" customFormat="1" ht="49.15" customHeight="1">
      <c r="A172" s="30"/>
      <c r="B172" s="147"/>
      <c r="C172" s="148" t="s">
        <v>240</v>
      </c>
      <c r="D172" s="148" t="s">
        <v>214</v>
      </c>
      <c r="E172" s="149" t="s">
        <v>683</v>
      </c>
      <c r="F172" s="150" t="s">
        <v>684</v>
      </c>
      <c r="G172" s="151" t="s">
        <v>249</v>
      </c>
      <c r="H172" s="152">
        <v>14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0.13300000000000001</v>
      </c>
      <c r="P172" s="157">
        <f>O172*H172</f>
        <v>1.8620000000000001</v>
      </c>
      <c r="Q172" s="157">
        <v>0</v>
      </c>
      <c r="R172" s="157">
        <f>Q172*H172</f>
        <v>0</v>
      </c>
      <c r="S172" s="157">
        <v>0.20499999999999999</v>
      </c>
      <c r="T172" s="158">
        <f>S172*H172</f>
        <v>2.8699999999999997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685</v>
      </c>
    </row>
    <row r="173" spans="1:65" s="2" customFormat="1" ht="24.2" customHeight="1">
      <c r="A173" s="30"/>
      <c r="B173" s="147"/>
      <c r="C173" s="148" t="s">
        <v>246</v>
      </c>
      <c r="D173" s="148" t="s">
        <v>214</v>
      </c>
      <c r="E173" s="149" t="s">
        <v>235</v>
      </c>
      <c r="F173" s="150" t="s">
        <v>236</v>
      </c>
      <c r="G173" s="151" t="s">
        <v>237</v>
      </c>
      <c r="H173" s="152">
        <v>820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0.184</v>
      </c>
      <c r="P173" s="157">
        <f>O173*H173</f>
        <v>150.88</v>
      </c>
      <c r="Q173" s="157">
        <v>3.0000000000000001E-5</v>
      </c>
      <c r="R173" s="157">
        <f>Q173*H173</f>
        <v>2.46E-2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238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686</v>
      </c>
      <c r="H174" s="171">
        <v>820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37.9" customHeight="1">
      <c r="A175" s="30"/>
      <c r="B175" s="147"/>
      <c r="C175" s="148" t="s">
        <v>252</v>
      </c>
      <c r="D175" s="148" t="s">
        <v>214</v>
      </c>
      <c r="E175" s="149" t="s">
        <v>241</v>
      </c>
      <c r="F175" s="150" t="s">
        <v>242</v>
      </c>
      <c r="G175" s="151" t="s">
        <v>243</v>
      </c>
      <c r="H175" s="152">
        <v>163.98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244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687</v>
      </c>
      <c r="H176" s="171">
        <v>163.98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257</v>
      </c>
      <c r="D177" s="148" t="s">
        <v>214</v>
      </c>
      <c r="E177" s="149" t="s">
        <v>247</v>
      </c>
      <c r="F177" s="150" t="s">
        <v>248</v>
      </c>
      <c r="G177" s="151" t="s">
        <v>249</v>
      </c>
      <c r="H177" s="152">
        <v>14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0.58099999999999996</v>
      </c>
      <c r="P177" s="157">
        <f>O177*H177</f>
        <v>8.1340000000000003</v>
      </c>
      <c r="Q177" s="157">
        <v>3.6900000000000002E-2</v>
      </c>
      <c r="R177" s="157">
        <f>Q177*H177</f>
        <v>0.51660000000000006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250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688</v>
      </c>
      <c r="H178" s="171">
        <v>14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90" customHeight="1">
      <c r="A179" s="30"/>
      <c r="B179" s="147"/>
      <c r="C179" s="148" t="s">
        <v>262</v>
      </c>
      <c r="D179" s="148" t="s">
        <v>214</v>
      </c>
      <c r="E179" s="149" t="s">
        <v>253</v>
      </c>
      <c r="F179" s="150" t="s">
        <v>254</v>
      </c>
      <c r="G179" s="151" t="s">
        <v>249</v>
      </c>
      <c r="H179" s="152">
        <v>14.4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0.54700000000000004</v>
      </c>
      <c r="P179" s="157">
        <f>O179*H179</f>
        <v>7.8768000000000011</v>
      </c>
      <c r="Q179" s="157">
        <v>3.6900000000000002E-2</v>
      </c>
      <c r="R179" s="157">
        <f>Q179*H179</f>
        <v>0.53136000000000005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255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689</v>
      </c>
      <c r="H180" s="171">
        <v>14.4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55.5" customHeight="1">
      <c r="A181" s="30"/>
      <c r="B181" s="147"/>
      <c r="C181" s="148" t="s">
        <v>269</v>
      </c>
      <c r="D181" s="148" t="s">
        <v>214</v>
      </c>
      <c r="E181" s="149" t="s">
        <v>263</v>
      </c>
      <c r="F181" s="150" t="s">
        <v>264</v>
      </c>
      <c r="G181" s="151" t="s">
        <v>265</v>
      </c>
      <c r="H181" s="152">
        <v>4953.7659999999996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0.36199999999999999</v>
      </c>
      <c r="P181" s="157">
        <f>O181*H181</f>
        <v>1793.2632919999999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266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267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22.5">
      <c r="B183" s="168"/>
      <c r="D183" s="162" t="s">
        <v>220</v>
      </c>
      <c r="E183" s="169" t="s">
        <v>1</v>
      </c>
      <c r="F183" s="170" t="s">
        <v>690</v>
      </c>
      <c r="H183" s="171">
        <v>2395.105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691</v>
      </c>
      <c r="H184" s="171">
        <v>1210.8389999999999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692</v>
      </c>
      <c r="H185" s="171">
        <v>2430.09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 ht="11.25">
      <c r="B186" s="195"/>
      <c r="D186" s="162" t="s">
        <v>220</v>
      </c>
      <c r="E186" s="196" t="s">
        <v>1</v>
      </c>
      <c r="F186" s="197" t="s">
        <v>674</v>
      </c>
      <c r="H186" s="198">
        <v>6036.0339999999997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693</v>
      </c>
      <c r="H187" s="171">
        <v>4953.7659999999996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8</v>
      </c>
      <c r="D188" s="148" t="s">
        <v>214</v>
      </c>
      <c r="E188" s="149" t="s">
        <v>270</v>
      </c>
      <c r="F188" s="150" t="s">
        <v>271</v>
      </c>
      <c r="G188" s="151" t="s">
        <v>265</v>
      </c>
      <c r="H188" s="152">
        <v>178.5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1.7629999999999999</v>
      </c>
      <c r="P188" s="157">
        <f>O188*H188</f>
        <v>314.69549999999998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694</v>
      </c>
      <c r="H189" s="171">
        <v>178.5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279</v>
      </c>
      <c r="D190" s="148" t="s">
        <v>214</v>
      </c>
      <c r="E190" s="149" t="s">
        <v>274</v>
      </c>
      <c r="F190" s="150" t="s">
        <v>275</v>
      </c>
      <c r="G190" s="151" t="s">
        <v>217</v>
      </c>
      <c r="H190" s="152">
        <v>10603.2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0.109</v>
      </c>
      <c r="P190" s="157">
        <f>O190*H190</f>
        <v>1155.7488000000001</v>
      </c>
      <c r="Q190" s="157">
        <v>5.9000000000000003E-4</v>
      </c>
      <c r="R190" s="157">
        <f>Q190*H190</f>
        <v>6.2558880000000006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276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695</v>
      </c>
      <c r="H191" s="171">
        <v>5085.5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696</v>
      </c>
      <c r="H192" s="171">
        <v>2188.5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697</v>
      </c>
      <c r="H193" s="171">
        <v>3329.2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 ht="11.25">
      <c r="B194" s="175"/>
      <c r="D194" s="162" t="s">
        <v>220</v>
      </c>
      <c r="E194" s="176" t="s">
        <v>1</v>
      </c>
      <c r="F194" s="177" t="s">
        <v>233</v>
      </c>
      <c r="H194" s="178">
        <v>10603.2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37.9" customHeight="1">
      <c r="A195" s="30"/>
      <c r="B195" s="147"/>
      <c r="C195" s="148" t="s">
        <v>283</v>
      </c>
      <c r="D195" s="148" t="s">
        <v>214</v>
      </c>
      <c r="E195" s="149" t="s">
        <v>280</v>
      </c>
      <c r="F195" s="150" t="s">
        <v>281</v>
      </c>
      <c r="G195" s="151" t="s">
        <v>217</v>
      </c>
      <c r="H195" s="152">
        <v>10603.2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0.106</v>
      </c>
      <c r="P195" s="157">
        <f>O195*H195</f>
        <v>1123.9392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282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695</v>
      </c>
      <c r="H196" s="171">
        <v>5085.5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696</v>
      </c>
      <c r="H197" s="171">
        <v>2188.5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697</v>
      </c>
      <c r="H198" s="171">
        <v>3329.2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 ht="11.25">
      <c r="B199" s="175"/>
      <c r="D199" s="162" t="s">
        <v>220</v>
      </c>
      <c r="E199" s="176" t="s">
        <v>1</v>
      </c>
      <c r="F199" s="177" t="s">
        <v>233</v>
      </c>
      <c r="H199" s="178">
        <v>10603.2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62.65" customHeight="1">
      <c r="A200" s="30"/>
      <c r="B200" s="147"/>
      <c r="C200" s="148" t="s">
        <v>289</v>
      </c>
      <c r="D200" s="148" t="s">
        <v>214</v>
      </c>
      <c r="E200" s="149" t="s">
        <v>284</v>
      </c>
      <c r="F200" s="150" t="s">
        <v>285</v>
      </c>
      <c r="G200" s="151" t="s">
        <v>265</v>
      </c>
      <c r="H200" s="152">
        <v>4953.7659999999996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8.6999999999999994E-2</v>
      </c>
      <c r="P200" s="157">
        <f>O200*H200</f>
        <v>430.97764199999995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286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287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22.5">
      <c r="B202" s="168"/>
      <c r="D202" s="162" t="s">
        <v>220</v>
      </c>
      <c r="E202" s="169" t="s">
        <v>1</v>
      </c>
      <c r="F202" s="170" t="s">
        <v>698</v>
      </c>
      <c r="H202" s="171">
        <v>4953.7659999999996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66.75" customHeight="1">
      <c r="A203" s="30"/>
      <c r="B203" s="147"/>
      <c r="C203" s="148" t="s">
        <v>294</v>
      </c>
      <c r="D203" s="148" t="s">
        <v>214</v>
      </c>
      <c r="E203" s="149" t="s">
        <v>290</v>
      </c>
      <c r="F203" s="150" t="s">
        <v>291</v>
      </c>
      <c r="G203" s="151" t="s">
        <v>265</v>
      </c>
      <c r="H203" s="152">
        <v>49537.66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5.0000000000000001E-3</v>
      </c>
      <c r="P203" s="157">
        <f>O203*H203</f>
        <v>247.68830000000003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292</v>
      </c>
    </row>
    <row r="204" spans="1:65" s="14" customFormat="1" ht="11.25">
      <c r="B204" s="168"/>
      <c r="D204" s="162" t="s">
        <v>220</v>
      </c>
      <c r="F204" s="170" t="s">
        <v>699</v>
      </c>
      <c r="H204" s="171">
        <v>49537.66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37.9" customHeight="1">
      <c r="A205" s="30"/>
      <c r="B205" s="147"/>
      <c r="C205" s="148" t="s">
        <v>298</v>
      </c>
      <c r="D205" s="148" t="s">
        <v>214</v>
      </c>
      <c r="E205" s="149" t="s">
        <v>295</v>
      </c>
      <c r="F205" s="150" t="s">
        <v>296</v>
      </c>
      <c r="G205" s="151" t="s">
        <v>265</v>
      </c>
      <c r="H205" s="152">
        <v>4953.7659999999996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8.9999999999999993E-3</v>
      </c>
      <c r="P205" s="157">
        <f>O205*H205</f>
        <v>44.583893999999994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297</v>
      </c>
    </row>
    <row r="206" spans="1:65" s="14" customFormat="1" ht="22.5">
      <c r="B206" s="168"/>
      <c r="D206" s="162" t="s">
        <v>220</v>
      </c>
      <c r="E206" s="169" t="s">
        <v>1</v>
      </c>
      <c r="F206" s="170" t="s">
        <v>698</v>
      </c>
      <c r="H206" s="171">
        <v>4953.7659999999996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304</v>
      </c>
      <c r="D207" s="148" t="s">
        <v>214</v>
      </c>
      <c r="E207" s="149" t="s">
        <v>299</v>
      </c>
      <c r="F207" s="150" t="s">
        <v>700</v>
      </c>
      <c r="G207" s="151" t="s">
        <v>301</v>
      </c>
      <c r="H207" s="152">
        <v>10155.219999999999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302</v>
      </c>
    </row>
    <row r="208" spans="1:65" s="14" customFormat="1" ht="11.25">
      <c r="B208" s="168"/>
      <c r="D208" s="162" t="s">
        <v>220</v>
      </c>
      <c r="F208" s="170" t="s">
        <v>701</v>
      </c>
      <c r="H208" s="171">
        <v>10155.219999999999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44.25" customHeight="1">
      <c r="A209" s="30"/>
      <c r="B209" s="147"/>
      <c r="C209" s="148" t="s">
        <v>310</v>
      </c>
      <c r="D209" s="148" t="s">
        <v>214</v>
      </c>
      <c r="E209" s="149" t="s">
        <v>305</v>
      </c>
      <c r="F209" s="150" t="s">
        <v>306</v>
      </c>
      <c r="G209" s="151" t="s">
        <v>265</v>
      </c>
      <c r="H209" s="152">
        <v>3230.4859999999999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0.32800000000000001</v>
      </c>
      <c r="P209" s="157">
        <f>O209*H209</f>
        <v>1059.599408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307</v>
      </c>
    </row>
    <row r="210" spans="1:65" s="13" customFormat="1" ht="11.25">
      <c r="B210" s="161"/>
      <c r="D210" s="162" t="s">
        <v>220</v>
      </c>
      <c r="E210" s="163" t="s">
        <v>1</v>
      </c>
      <c r="F210" s="164" t="s">
        <v>308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702</v>
      </c>
      <c r="H211" s="171">
        <v>3230.4859999999999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318</v>
      </c>
      <c r="D212" s="182" t="s">
        <v>311</v>
      </c>
      <c r="E212" s="183" t="s">
        <v>312</v>
      </c>
      <c r="F212" s="184" t="s">
        <v>313</v>
      </c>
      <c r="G212" s="185" t="s">
        <v>301</v>
      </c>
      <c r="H212" s="186">
        <v>7020.1869999999999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7020.1869999999999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314</v>
      </c>
    </row>
    <row r="213" spans="1:65" s="13" customFormat="1" ht="11.25">
      <c r="B213" s="161"/>
      <c r="D213" s="162" t="s">
        <v>220</v>
      </c>
      <c r="E213" s="163" t="s">
        <v>1</v>
      </c>
      <c r="F213" s="164" t="s">
        <v>703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704</v>
      </c>
      <c r="H214" s="171">
        <v>4203.7049999999999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 ht="11.25">
      <c r="B215" s="168"/>
      <c r="D215" s="162" t="s">
        <v>220</v>
      </c>
      <c r="F215" s="170" t="s">
        <v>705</v>
      </c>
      <c r="H215" s="171">
        <v>7020.1869999999999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6.75" customHeight="1">
      <c r="A216" s="30"/>
      <c r="B216" s="147"/>
      <c r="C216" s="148" t="s">
        <v>7</v>
      </c>
      <c r="D216" s="148" t="s">
        <v>214</v>
      </c>
      <c r="E216" s="149" t="s">
        <v>319</v>
      </c>
      <c r="F216" s="150" t="s">
        <v>320</v>
      </c>
      <c r="G216" s="151" t="s">
        <v>265</v>
      </c>
      <c r="H216" s="152">
        <v>1179.951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0.435</v>
      </c>
      <c r="P216" s="157">
        <f>O216*H216</f>
        <v>513.278685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321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706</v>
      </c>
      <c r="H217" s="171">
        <v>491.47699999999998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707</v>
      </c>
      <c r="H218" s="171">
        <v>296.10399999999998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708</v>
      </c>
      <c r="H219" s="171">
        <v>392.37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5" customFormat="1" ht="11.25">
      <c r="B220" s="175"/>
      <c r="D220" s="162" t="s">
        <v>220</v>
      </c>
      <c r="E220" s="176" t="s">
        <v>1</v>
      </c>
      <c r="F220" s="177" t="s">
        <v>233</v>
      </c>
      <c r="H220" s="178">
        <v>1179.951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220</v>
      </c>
      <c r="AU220" s="176" t="s">
        <v>80</v>
      </c>
      <c r="AV220" s="15" t="s">
        <v>218</v>
      </c>
      <c r="AW220" s="15" t="s">
        <v>27</v>
      </c>
      <c r="AX220" s="15" t="s">
        <v>78</v>
      </c>
      <c r="AY220" s="176" t="s">
        <v>212</v>
      </c>
    </row>
    <row r="221" spans="1:65" s="2" customFormat="1" ht="16.5" customHeight="1">
      <c r="A221" s="30"/>
      <c r="B221" s="147"/>
      <c r="C221" s="182" t="s">
        <v>337</v>
      </c>
      <c r="D221" s="182" t="s">
        <v>311</v>
      </c>
      <c r="E221" s="183" t="s">
        <v>323</v>
      </c>
      <c r="F221" s="184" t="s">
        <v>324</v>
      </c>
      <c r="G221" s="185" t="s">
        <v>301</v>
      </c>
      <c r="H221" s="186">
        <v>2359.902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2359.902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325</v>
      </c>
    </row>
    <row r="222" spans="1:65" s="14" customFormat="1" ht="11.25">
      <c r="B222" s="168"/>
      <c r="D222" s="162" t="s">
        <v>220</v>
      </c>
      <c r="F222" s="170" t="s">
        <v>709</v>
      </c>
      <c r="H222" s="171">
        <v>2359.902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66.75" customHeight="1">
      <c r="A223" s="30"/>
      <c r="B223" s="147"/>
      <c r="C223" s="148" t="s">
        <v>710</v>
      </c>
      <c r="D223" s="148" t="s">
        <v>214</v>
      </c>
      <c r="E223" s="149" t="s">
        <v>328</v>
      </c>
      <c r="F223" s="150" t="s">
        <v>329</v>
      </c>
      <c r="G223" s="151" t="s">
        <v>265</v>
      </c>
      <c r="H223" s="152">
        <v>102.328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0.435</v>
      </c>
      <c r="P223" s="157">
        <f>O223*H223</f>
        <v>44.512680000000003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711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712</v>
      </c>
      <c r="H224" s="171">
        <v>32.692999999999998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713</v>
      </c>
      <c r="H225" s="171">
        <v>19.696999999999999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714</v>
      </c>
      <c r="H226" s="171">
        <v>49.938000000000002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 ht="11.25">
      <c r="B227" s="175"/>
      <c r="D227" s="162" t="s">
        <v>220</v>
      </c>
      <c r="E227" s="176" t="s">
        <v>1</v>
      </c>
      <c r="F227" s="177" t="s">
        <v>233</v>
      </c>
      <c r="H227" s="178">
        <v>102.328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16.5" customHeight="1">
      <c r="A228" s="30"/>
      <c r="B228" s="147"/>
      <c r="C228" s="182" t="s">
        <v>715</v>
      </c>
      <c r="D228" s="182" t="s">
        <v>311</v>
      </c>
      <c r="E228" s="183" t="s">
        <v>333</v>
      </c>
      <c r="F228" s="184" t="s">
        <v>334</v>
      </c>
      <c r="G228" s="185" t="s">
        <v>301</v>
      </c>
      <c r="H228" s="186">
        <v>204.65600000000001</v>
      </c>
      <c r="I228" s="187"/>
      <c r="J228" s="187">
        <f>ROUND(I228*H228,2)</f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>O228*H228</f>
        <v>0</v>
      </c>
      <c r="Q228" s="157">
        <v>1</v>
      </c>
      <c r="R228" s="157">
        <f>Q228*H228</f>
        <v>204.65600000000001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716</v>
      </c>
    </row>
    <row r="229" spans="1:65" s="14" customFormat="1" ht="11.25">
      <c r="B229" s="168"/>
      <c r="D229" s="162" t="s">
        <v>220</v>
      </c>
      <c r="F229" s="170" t="s">
        <v>717</v>
      </c>
      <c r="H229" s="171">
        <v>204.65600000000001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3</v>
      </c>
      <c r="AX229" s="14" t="s">
        <v>78</v>
      </c>
      <c r="AY229" s="169" t="s">
        <v>212</v>
      </c>
    </row>
    <row r="230" spans="1:65" s="12" customFormat="1" ht="22.9" customHeight="1">
      <c r="B230" s="135"/>
      <c r="D230" s="136" t="s">
        <v>70</v>
      </c>
      <c r="E230" s="145" t="s">
        <v>80</v>
      </c>
      <c r="F230" s="145" t="s">
        <v>351</v>
      </c>
      <c r="J230" s="146">
        <f>BK230</f>
        <v>0</v>
      </c>
      <c r="L230" s="135"/>
      <c r="M230" s="139"/>
      <c r="N230" s="140"/>
      <c r="O230" s="140"/>
      <c r="P230" s="141">
        <f>SUM(P231:P232)</f>
        <v>672.31799999999998</v>
      </c>
      <c r="Q230" s="140"/>
      <c r="R230" s="141">
        <f>SUM(R231:R232)</f>
        <v>335.65066200000001</v>
      </c>
      <c r="S230" s="140"/>
      <c r="T230" s="142">
        <f>SUM(T231:T232)</f>
        <v>0</v>
      </c>
      <c r="AR230" s="136" t="s">
        <v>78</v>
      </c>
      <c r="AT230" s="143" t="s">
        <v>70</v>
      </c>
      <c r="AU230" s="143" t="s">
        <v>78</v>
      </c>
      <c r="AY230" s="136" t="s">
        <v>212</v>
      </c>
      <c r="BK230" s="144">
        <f>SUM(BK231:BK232)</f>
        <v>0</v>
      </c>
    </row>
    <row r="231" spans="1:65" s="2" customFormat="1" ht="55.5" customHeight="1">
      <c r="A231" s="30"/>
      <c r="B231" s="147"/>
      <c r="C231" s="148" t="s">
        <v>341</v>
      </c>
      <c r="D231" s="148" t="s">
        <v>214</v>
      </c>
      <c r="E231" s="149" t="s">
        <v>353</v>
      </c>
      <c r="F231" s="150" t="s">
        <v>354</v>
      </c>
      <c r="G231" s="151" t="s">
        <v>249</v>
      </c>
      <c r="H231" s="152">
        <v>1639.8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0.41</v>
      </c>
      <c r="P231" s="157">
        <f>O231*H231</f>
        <v>672.31799999999998</v>
      </c>
      <c r="Q231" s="157">
        <v>0.20469000000000001</v>
      </c>
      <c r="R231" s="157">
        <f>Q231*H231</f>
        <v>335.65066200000001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355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718</v>
      </c>
      <c r="H232" s="171">
        <v>1639.8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12" customFormat="1" ht="22.9" customHeight="1">
      <c r="B233" s="135"/>
      <c r="D233" s="136" t="s">
        <v>70</v>
      </c>
      <c r="E233" s="145" t="s">
        <v>226</v>
      </c>
      <c r="F233" s="145" t="s">
        <v>356</v>
      </c>
      <c r="J233" s="146">
        <f>BK233</f>
        <v>0</v>
      </c>
      <c r="L233" s="135"/>
      <c r="M233" s="139"/>
      <c r="N233" s="140"/>
      <c r="O233" s="140"/>
      <c r="P233" s="141">
        <f>SUM(P234:P239)</f>
        <v>252.5292</v>
      </c>
      <c r="Q233" s="140"/>
      <c r="R233" s="141">
        <f>SUM(R234:R239)</f>
        <v>0</v>
      </c>
      <c r="S233" s="140"/>
      <c r="T233" s="142">
        <f>SUM(T234:T239)</f>
        <v>0</v>
      </c>
      <c r="AR233" s="136" t="s">
        <v>78</v>
      </c>
      <c r="AT233" s="143" t="s">
        <v>70</v>
      </c>
      <c r="AU233" s="143" t="s">
        <v>78</v>
      </c>
      <c r="AY233" s="136" t="s">
        <v>212</v>
      </c>
      <c r="BK233" s="144">
        <f>SUM(BK234:BK239)</f>
        <v>0</v>
      </c>
    </row>
    <row r="234" spans="1:65" s="2" customFormat="1" ht="16.5" customHeight="1">
      <c r="A234" s="30"/>
      <c r="B234" s="147"/>
      <c r="C234" s="148" t="s">
        <v>345</v>
      </c>
      <c r="D234" s="148" t="s">
        <v>214</v>
      </c>
      <c r="E234" s="149" t="s">
        <v>358</v>
      </c>
      <c r="F234" s="150" t="s">
        <v>359</v>
      </c>
      <c r="G234" s="151" t="s">
        <v>249</v>
      </c>
      <c r="H234" s="152">
        <v>1639.8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6.9000000000000006E-2</v>
      </c>
      <c r="P234" s="157">
        <f>O234*H234</f>
        <v>113.14620000000001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360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719</v>
      </c>
      <c r="H235" s="171">
        <v>726.5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720</v>
      </c>
      <c r="H236" s="171">
        <v>437.7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721</v>
      </c>
      <c r="H237" s="171">
        <v>475.6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1639.8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352</v>
      </c>
      <c r="D239" s="148" t="s">
        <v>214</v>
      </c>
      <c r="E239" s="149" t="s">
        <v>362</v>
      </c>
      <c r="F239" s="150" t="s">
        <v>363</v>
      </c>
      <c r="G239" s="151" t="s">
        <v>249</v>
      </c>
      <c r="H239" s="152">
        <v>1639.8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8.5000000000000006E-2</v>
      </c>
      <c r="P239" s="157">
        <f>O239*H239</f>
        <v>139.38300000000001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722</v>
      </c>
    </row>
    <row r="240" spans="1:65" s="12" customFormat="1" ht="22.9" customHeight="1">
      <c r="B240" s="135"/>
      <c r="D240" s="136" t="s">
        <v>70</v>
      </c>
      <c r="E240" s="145" t="s">
        <v>218</v>
      </c>
      <c r="F240" s="145" t="s">
        <v>365</v>
      </c>
      <c r="J240" s="146">
        <f>BK240</f>
        <v>0</v>
      </c>
      <c r="L240" s="135"/>
      <c r="M240" s="139"/>
      <c r="N240" s="140"/>
      <c r="O240" s="140"/>
      <c r="P240" s="141">
        <f>SUM(P241:P257)</f>
        <v>479.20196799999997</v>
      </c>
      <c r="Q240" s="140"/>
      <c r="R240" s="141">
        <f>SUM(R241:R257)</f>
        <v>21.354320000000005</v>
      </c>
      <c r="S240" s="140"/>
      <c r="T240" s="142">
        <f>SUM(T241:T257)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SUM(BK241:BK257)</f>
        <v>0</v>
      </c>
    </row>
    <row r="241" spans="1:65" s="2" customFormat="1" ht="16.5" customHeight="1">
      <c r="A241" s="30"/>
      <c r="B241" s="147"/>
      <c r="C241" s="148" t="s">
        <v>357</v>
      </c>
      <c r="D241" s="148" t="s">
        <v>214</v>
      </c>
      <c r="E241" s="149" t="s">
        <v>367</v>
      </c>
      <c r="F241" s="150" t="s">
        <v>368</v>
      </c>
      <c r="G241" s="151" t="s">
        <v>265</v>
      </c>
      <c r="H241" s="152">
        <v>299.10399999999998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1.3169999999999999</v>
      </c>
      <c r="P241" s="157">
        <f>O241*H241</f>
        <v>393.91996799999998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369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723</v>
      </c>
      <c r="H242" s="171">
        <v>119.873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724</v>
      </c>
      <c r="H243" s="171">
        <v>72.221000000000004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71</v>
      </c>
      <c r="AY243" s="169" t="s">
        <v>212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725</v>
      </c>
      <c r="H244" s="171">
        <v>107.01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71</v>
      </c>
      <c r="AY244" s="169" t="s">
        <v>212</v>
      </c>
    </row>
    <row r="245" spans="1:65" s="15" customFormat="1" ht="11.25">
      <c r="B245" s="175"/>
      <c r="D245" s="162" t="s">
        <v>220</v>
      </c>
      <c r="E245" s="176" t="s">
        <v>1</v>
      </c>
      <c r="F245" s="177" t="s">
        <v>233</v>
      </c>
      <c r="H245" s="178">
        <v>299.10399999999998</v>
      </c>
      <c r="L245" s="175"/>
      <c r="M245" s="179"/>
      <c r="N245" s="180"/>
      <c r="O245" s="180"/>
      <c r="P245" s="180"/>
      <c r="Q245" s="180"/>
      <c r="R245" s="180"/>
      <c r="S245" s="180"/>
      <c r="T245" s="181"/>
      <c r="AT245" s="176" t="s">
        <v>220</v>
      </c>
      <c r="AU245" s="176" t="s">
        <v>80</v>
      </c>
      <c r="AV245" s="15" t="s">
        <v>218</v>
      </c>
      <c r="AW245" s="15" t="s">
        <v>27</v>
      </c>
      <c r="AX245" s="15" t="s">
        <v>78</v>
      </c>
      <c r="AY245" s="176" t="s">
        <v>212</v>
      </c>
    </row>
    <row r="246" spans="1:65" s="2" customFormat="1" ht="24.2" customHeight="1">
      <c r="A246" s="30"/>
      <c r="B246" s="147"/>
      <c r="C246" s="148" t="s">
        <v>361</v>
      </c>
      <c r="D246" s="148" t="s">
        <v>214</v>
      </c>
      <c r="E246" s="149" t="s">
        <v>372</v>
      </c>
      <c r="F246" s="150" t="s">
        <v>373</v>
      </c>
      <c r="G246" s="151" t="s">
        <v>374</v>
      </c>
      <c r="H246" s="152">
        <v>59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1.05</v>
      </c>
      <c r="P246" s="157">
        <f>O246*H246</f>
        <v>61.95</v>
      </c>
      <c r="Q246" s="157">
        <v>0.22394</v>
      </c>
      <c r="R246" s="157">
        <f>Q246*H246</f>
        <v>13.21246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375</v>
      </c>
    </row>
    <row r="247" spans="1:65" s="2" customFormat="1" ht="24.2" customHeight="1">
      <c r="A247" s="30"/>
      <c r="B247" s="147"/>
      <c r="C247" s="182" t="s">
        <v>366</v>
      </c>
      <c r="D247" s="182" t="s">
        <v>311</v>
      </c>
      <c r="E247" s="183" t="s">
        <v>377</v>
      </c>
      <c r="F247" s="184" t="s">
        <v>378</v>
      </c>
      <c r="G247" s="185" t="s">
        <v>374</v>
      </c>
      <c r="H247" s="186">
        <v>4</v>
      </c>
      <c r="I247" s="187"/>
      <c r="J247" s="187">
        <f>ROUND(I247*H247,2)</f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>O247*H247</f>
        <v>0</v>
      </c>
      <c r="Q247" s="157">
        <v>2.3E-2</v>
      </c>
      <c r="R247" s="157">
        <f>Q247*H247</f>
        <v>9.1999999999999998E-2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379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726</v>
      </c>
      <c r="H248" s="171">
        <v>4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82" t="s">
        <v>371</v>
      </c>
      <c r="D249" s="182" t="s">
        <v>311</v>
      </c>
      <c r="E249" s="183" t="s">
        <v>381</v>
      </c>
      <c r="F249" s="184" t="s">
        <v>382</v>
      </c>
      <c r="G249" s="185" t="s">
        <v>374</v>
      </c>
      <c r="H249" s="186">
        <v>12</v>
      </c>
      <c r="I249" s="187"/>
      <c r="J249" s="187">
        <f>ROUND(I249*H249,2)</f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>O249*H249</f>
        <v>0</v>
      </c>
      <c r="Q249" s="157">
        <v>3.3000000000000002E-2</v>
      </c>
      <c r="R249" s="157">
        <f>Q249*H249</f>
        <v>0.39600000000000002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383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727</v>
      </c>
      <c r="H250" s="171">
        <v>12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24.2" customHeight="1">
      <c r="A251" s="30"/>
      <c r="B251" s="147"/>
      <c r="C251" s="182" t="s">
        <v>376</v>
      </c>
      <c r="D251" s="182" t="s">
        <v>311</v>
      </c>
      <c r="E251" s="183" t="s">
        <v>385</v>
      </c>
      <c r="F251" s="184" t="s">
        <v>386</v>
      </c>
      <c r="G251" s="185" t="s">
        <v>374</v>
      </c>
      <c r="H251" s="186">
        <v>20</v>
      </c>
      <c r="I251" s="187"/>
      <c r="J251" s="187">
        <f>ROUND(I251*H251,2)</f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>O251*H251</f>
        <v>0</v>
      </c>
      <c r="Q251" s="157">
        <v>4.3999999999999997E-2</v>
      </c>
      <c r="R251" s="157">
        <f>Q251*H251</f>
        <v>0.87999999999999989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387</v>
      </c>
    </row>
    <row r="252" spans="1:65" s="14" customFormat="1" ht="11.25">
      <c r="B252" s="168"/>
      <c r="D252" s="162" t="s">
        <v>220</v>
      </c>
      <c r="E252" s="169" t="s">
        <v>1</v>
      </c>
      <c r="F252" s="170" t="s">
        <v>728</v>
      </c>
      <c r="H252" s="171">
        <v>20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24.2" customHeight="1">
      <c r="A253" s="30"/>
      <c r="B253" s="147"/>
      <c r="C253" s="182" t="s">
        <v>380</v>
      </c>
      <c r="D253" s="182" t="s">
        <v>311</v>
      </c>
      <c r="E253" s="183" t="s">
        <v>389</v>
      </c>
      <c r="F253" s="184" t="s">
        <v>390</v>
      </c>
      <c r="G253" s="185" t="s">
        <v>374</v>
      </c>
      <c r="H253" s="186">
        <v>23</v>
      </c>
      <c r="I253" s="187"/>
      <c r="J253" s="187">
        <f>ROUND(I253*H253,2)</f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>O253*H253</f>
        <v>0</v>
      </c>
      <c r="Q253" s="157">
        <v>5.5E-2</v>
      </c>
      <c r="R253" s="157">
        <f>Q253*H253</f>
        <v>1.2649999999999999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391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729</v>
      </c>
      <c r="H254" s="171">
        <v>23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78</v>
      </c>
      <c r="AY254" s="169" t="s">
        <v>212</v>
      </c>
    </row>
    <row r="255" spans="1:65" s="2" customFormat="1" ht="33" customHeight="1">
      <c r="A255" s="30"/>
      <c r="B255" s="147"/>
      <c r="C255" s="148" t="s">
        <v>384</v>
      </c>
      <c r="D255" s="148" t="s">
        <v>214</v>
      </c>
      <c r="E255" s="149" t="s">
        <v>730</v>
      </c>
      <c r="F255" s="150" t="s">
        <v>731</v>
      </c>
      <c r="G255" s="151" t="s">
        <v>374</v>
      </c>
      <c r="H255" s="152">
        <v>19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1.228</v>
      </c>
      <c r="P255" s="157">
        <f>O255*H255</f>
        <v>23.332000000000001</v>
      </c>
      <c r="Q255" s="157">
        <v>0.22394</v>
      </c>
      <c r="R255" s="157">
        <f>Q255*H255</f>
        <v>4.2548599999999999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732</v>
      </c>
    </row>
    <row r="256" spans="1:65" s="2" customFormat="1" ht="24.2" customHeight="1">
      <c r="A256" s="30"/>
      <c r="B256" s="147"/>
      <c r="C256" s="182" t="s">
        <v>388</v>
      </c>
      <c r="D256" s="182" t="s">
        <v>311</v>
      </c>
      <c r="E256" s="183" t="s">
        <v>733</v>
      </c>
      <c r="F256" s="184" t="s">
        <v>734</v>
      </c>
      <c r="G256" s="185" t="s">
        <v>374</v>
      </c>
      <c r="H256" s="186">
        <v>19</v>
      </c>
      <c r="I256" s="187"/>
      <c r="J256" s="187">
        <f>ROUND(I256*H256,2)</f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>O256*H256</f>
        <v>0</v>
      </c>
      <c r="Q256" s="157">
        <v>6.6000000000000003E-2</v>
      </c>
      <c r="R256" s="157">
        <f>Q256*H256</f>
        <v>1.254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735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736</v>
      </c>
      <c r="H257" s="171">
        <v>19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12" customFormat="1" ht="22.9" customHeight="1">
      <c r="B258" s="135"/>
      <c r="D258" s="136" t="s">
        <v>70</v>
      </c>
      <c r="E258" s="145" t="s">
        <v>234</v>
      </c>
      <c r="F258" s="145" t="s">
        <v>392</v>
      </c>
      <c r="J258" s="146">
        <f>BK258</f>
        <v>0</v>
      </c>
      <c r="L258" s="135"/>
      <c r="M258" s="139"/>
      <c r="N258" s="140"/>
      <c r="O258" s="140"/>
      <c r="P258" s="141">
        <f>SUM(P259:P297)</f>
        <v>1149.7339200000001</v>
      </c>
      <c r="Q258" s="140"/>
      <c r="R258" s="141">
        <f>SUM(R259:R297)</f>
        <v>11.842559999999999</v>
      </c>
      <c r="S258" s="140"/>
      <c r="T258" s="142">
        <f>SUM(T259:T297)</f>
        <v>0</v>
      </c>
      <c r="AR258" s="136" t="s">
        <v>78</v>
      </c>
      <c r="AT258" s="143" t="s">
        <v>70</v>
      </c>
      <c r="AU258" s="143" t="s">
        <v>78</v>
      </c>
      <c r="AY258" s="136" t="s">
        <v>212</v>
      </c>
      <c r="BK258" s="144">
        <f>SUM(BK259:BK297)</f>
        <v>0</v>
      </c>
    </row>
    <row r="259" spans="1:65" s="2" customFormat="1" ht="37.9" customHeight="1">
      <c r="A259" s="30"/>
      <c r="B259" s="147"/>
      <c r="C259" s="148" t="s">
        <v>393</v>
      </c>
      <c r="D259" s="148" t="s">
        <v>214</v>
      </c>
      <c r="E259" s="149" t="s">
        <v>737</v>
      </c>
      <c r="F259" s="150" t="s">
        <v>738</v>
      </c>
      <c r="G259" s="151" t="s">
        <v>217</v>
      </c>
      <c r="H259" s="152">
        <v>2031.52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0.02</v>
      </c>
      <c r="P259" s="157">
        <f>O259*H259</f>
        <v>40.630400000000002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739</v>
      </c>
    </row>
    <row r="260" spans="1:65" s="13" customFormat="1" ht="11.25">
      <c r="B260" s="161"/>
      <c r="D260" s="162" t="s">
        <v>220</v>
      </c>
      <c r="E260" s="163" t="s">
        <v>1</v>
      </c>
      <c r="F260" s="164" t="s">
        <v>652</v>
      </c>
      <c r="H260" s="163" t="s">
        <v>1</v>
      </c>
      <c r="L260" s="161"/>
      <c r="M260" s="165"/>
      <c r="N260" s="166"/>
      <c r="O260" s="166"/>
      <c r="P260" s="166"/>
      <c r="Q260" s="166"/>
      <c r="R260" s="166"/>
      <c r="S260" s="166"/>
      <c r="T260" s="167"/>
      <c r="AT260" s="163" t="s">
        <v>220</v>
      </c>
      <c r="AU260" s="163" t="s">
        <v>80</v>
      </c>
      <c r="AV260" s="13" t="s">
        <v>78</v>
      </c>
      <c r="AW260" s="13" t="s">
        <v>27</v>
      </c>
      <c r="AX260" s="13" t="s">
        <v>71</v>
      </c>
      <c r="AY260" s="163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740</v>
      </c>
      <c r="H261" s="171">
        <v>811.9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741</v>
      </c>
      <c r="H262" s="171">
        <v>494.22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742</v>
      </c>
      <c r="H263" s="171">
        <v>725.4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5" customFormat="1" ht="11.25">
      <c r="B264" s="175"/>
      <c r="D264" s="162" t="s">
        <v>220</v>
      </c>
      <c r="E264" s="176" t="s">
        <v>1</v>
      </c>
      <c r="F264" s="177" t="s">
        <v>233</v>
      </c>
      <c r="H264" s="178">
        <v>2031.52</v>
      </c>
      <c r="L264" s="175"/>
      <c r="M264" s="179"/>
      <c r="N264" s="180"/>
      <c r="O264" s="180"/>
      <c r="P264" s="180"/>
      <c r="Q264" s="180"/>
      <c r="R264" s="180"/>
      <c r="S264" s="180"/>
      <c r="T264" s="181"/>
      <c r="AT264" s="176" t="s">
        <v>220</v>
      </c>
      <c r="AU264" s="176" t="s">
        <v>80</v>
      </c>
      <c r="AV264" s="15" t="s">
        <v>218</v>
      </c>
      <c r="AW264" s="15" t="s">
        <v>27</v>
      </c>
      <c r="AX264" s="15" t="s">
        <v>78</v>
      </c>
      <c r="AY264" s="176" t="s">
        <v>212</v>
      </c>
    </row>
    <row r="265" spans="1:65" s="2" customFormat="1" ht="44.25" customHeight="1">
      <c r="A265" s="30"/>
      <c r="B265" s="147"/>
      <c r="C265" s="148" t="s">
        <v>398</v>
      </c>
      <c r="D265" s="148" t="s">
        <v>214</v>
      </c>
      <c r="E265" s="149" t="s">
        <v>743</v>
      </c>
      <c r="F265" s="150" t="s">
        <v>744</v>
      </c>
      <c r="G265" s="151" t="s">
        <v>217</v>
      </c>
      <c r="H265" s="152">
        <v>6267.42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175.48776000000001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745</v>
      </c>
    </row>
    <row r="266" spans="1:65" s="13" customFormat="1" ht="11.25">
      <c r="B266" s="161"/>
      <c r="D266" s="162" t="s">
        <v>220</v>
      </c>
      <c r="E266" s="163" t="s">
        <v>1</v>
      </c>
      <c r="F266" s="164" t="s">
        <v>746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747</v>
      </c>
      <c r="H267" s="171">
        <v>2397.4499999999998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748</v>
      </c>
      <c r="H268" s="171">
        <v>1444.41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749</v>
      </c>
      <c r="H269" s="171">
        <v>2425.56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5" customFormat="1" ht="11.25">
      <c r="B270" s="175"/>
      <c r="D270" s="162" t="s">
        <v>220</v>
      </c>
      <c r="E270" s="176" t="s">
        <v>1</v>
      </c>
      <c r="F270" s="177" t="s">
        <v>233</v>
      </c>
      <c r="H270" s="178">
        <v>6267.42</v>
      </c>
      <c r="L270" s="175"/>
      <c r="M270" s="179"/>
      <c r="N270" s="180"/>
      <c r="O270" s="180"/>
      <c r="P270" s="180"/>
      <c r="Q270" s="180"/>
      <c r="R270" s="180"/>
      <c r="S270" s="180"/>
      <c r="T270" s="181"/>
      <c r="AT270" s="176" t="s">
        <v>220</v>
      </c>
      <c r="AU270" s="176" t="s">
        <v>80</v>
      </c>
      <c r="AV270" s="15" t="s">
        <v>218</v>
      </c>
      <c r="AW270" s="15" t="s">
        <v>27</v>
      </c>
      <c r="AX270" s="15" t="s">
        <v>78</v>
      </c>
      <c r="AY270" s="176" t="s">
        <v>212</v>
      </c>
    </row>
    <row r="271" spans="1:65" s="2" customFormat="1" ht="49.15" customHeight="1">
      <c r="A271" s="30"/>
      <c r="B271" s="147"/>
      <c r="C271" s="148" t="s">
        <v>402</v>
      </c>
      <c r="D271" s="148" t="s">
        <v>214</v>
      </c>
      <c r="E271" s="149" t="s">
        <v>750</v>
      </c>
      <c r="F271" s="150" t="s">
        <v>751</v>
      </c>
      <c r="G271" s="151" t="s">
        <v>217</v>
      </c>
      <c r="H271" s="152">
        <v>3305.86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7.0999999999999994E-2</v>
      </c>
      <c r="P271" s="157">
        <f>O271*H271</f>
        <v>234.71606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752</v>
      </c>
    </row>
    <row r="272" spans="1:65" s="13" customFormat="1" ht="11.25">
      <c r="B272" s="161"/>
      <c r="D272" s="162" t="s">
        <v>220</v>
      </c>
      <c r="E272" s="163" t="s">
        <v>1</v>
      </c>
      <c r="F272" s="164" t="s">
        <v>675</v>
      </c>
      <c r="H272" s="163" t="s">
        <v>1</v>
      </c>
      <c r="L272" s="161"/>
      <c r="M272" s="165"/>
      <c r="N272" s="166"/>
      <c r="O272" s="166"/>
      <c r="P272" s="166"/>
      <c r="Q272" s="166"/>
      <c r="R272" s="166"/>
      <c r="S272" s="166"/>
      <c r="T272" s="167"/>
      <c r="AT272" s="163" t="s">
        <v>220</v>
      </c>
      <c r="AU272" s="163" t="s">
        <v>80</v>
      </c>
      <c r="AV272" s="13" t="s">
        <v>78</v>
      </c>
      <c r="AW272" s="13" t="s">
        <v>27</v>
      </c>
      <c r="AX272" s="13" t="s">
        <v>71</v>
      </c>
      <c r="AY272" s="163" t="s">
        <v>212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676</v>
      </c>
      <c r="H273" s="171">
        <v>1380.35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677</v>
      </c>
      <c r="H274" s="171">
        <v>831.63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678</v>
      </c>
      <c r="H275" s="171">
        <v>1093.8800000000001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 ht="11.25">
      <c r="B276" s="175"/>
      <c r="D276" s="162" t="s">
        <v>220</v>
      </c>
      <c r="E276" s="176" t="s">
        <v>1</v>
      </c>
      <c r="F276" s="177" t="s">
        <v>233</v>
      </c>
      <c r="H276" s="178">
        <v>3305.86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37.9" customHeight="1">
      <c r="A277" s="30"/>
      <c r="B277" s="147"/>
      <c r="C277" s="148" t="s">
        <v>406</v>
      </c>
      <c r="D277" s="148" t="s">
        <v>214</v>
      </c>
      <c r="E277" s="149" t="s">
        <v>753</v>
      </c>
      <c r="F277" s="150" t="s">
        <v>754</v>
      </c>
      <c r="G277" s="151" t="s">
        <v>217</v>
      </c>
      <c r="H277" s="152">
        <v>2649.94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2.7E-2</v>
      </c>
      <c r="P277" s="157">
        <f>O277*H277</f>
        <v>71.548379999999995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755</v>
      </c>
    </row>
    <row r="278" spans="1:65" s="13" customFormat="1" ht="11.25">
      <c r="B278" s="161"/>
      <c r="D278" s="162" t="s">
        <v>220</v>
      </c>
      <c r="E278" s="163" t="s">
        <v>1</v>
      </c>
      <c r="F278" s="164" t="s">
        <v>663</v>
      </c>
      <c r="H278" s="163" t="s">
        <v>1</v>
      </c>
      <c r="L278" s="161"/>
      <c r="M278" s="165"/>
      <c r="N278" s="166"/>
      <c r="O278" s="166"/>
      <c r="P278" s="166"/>
      <c r="Q278" s="166"/>
      <c r="R278" s="166"/>
      <c r="S278" s="166"/>
      <c r="T278" s="167"/>
      <c r="AT278" s="163" t="s">
        <v>220</v>
      </c>
      <c r="AU278" s="163" t="s">
        <v>80</v>
      </c>
      <c r="AV278" s="13" t="s">
        <v>78</v>
      </c>
      <c r="AW278" s="13" t="s">
        <v>27</v>
      </c>
      <c r="AX278" s="13" t="s">
        <v>71</v>
      </c>
      <c r="AY278" s="163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664</v>
      </c>
      <c r="H279" s="171">
        <v>1089.75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665</v>
      </c>
      <c r="H280" s="171">
        <v>656.55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4" customFormat="1" ht="11.25">
      <c r="B281" s="168"/>
      <c r="D281" s="162" t="s">
        <v>220</v>
      </c>
      <c r="E281" s="169" t="s">
        <v>1</v>
      </c>
      <c r="F281" s="170" t="s">
        <v>666</v>
      </c>
      <c r="H281" s="171">
        <v>903.64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5" customFormat="1" ht="11.25">
      <c r="B282" s="175"/>
      <c r="D282" s="162" t="s">
        <v>220</v>
      </c>
      <c r="E282" s="176" t="s">
        <v>1</v>
      </c>
      <c r="F282" s="177" t="s">
        <v>233</v>
      </c>
      <c r="H282" s="178">
        <v>2649.94</v>
      </c>
      <c r="L282" s="175"/>
      <c r="M282" s="179"/>
      <c r="N282" s="180"/>
      <c r="O282" s="180"/>
      <c r="P282" s="180"/>
      <c r="Q282" s="180"/>
      <c r="R282" s="180"/>
      <c r="S282" s="180"/>
      <c r="T282" s="181"/>
      <c r="AT282" s="176" t="s">
        <v>220</v>
      </c>
      <c r="AU282" s="176" t="s">
        <v>80</v>
      </c>
      <c r="AV282" s="15" t="s">
        <v>218</v>
      </c>
      <c r="AW282" s="15" t="s">
        <v>27</v>
      </c>
      <c r="AX282" s="15" t="s">
        <v>78</v>
      </c>
      <c r="AY282" s="176" t="s">
        <v>212</v>
      </c>
    </row>
    <row r="283" spans="1:65" s="2" customFormat="1" ht="24.2" customHeight="1">
      <c r="A283" s="30"/>
      <c r="B283" s="147"/>
      <c r="C283" s="148" t="s">
        <v>410</v>
      </c>
      <c r="D283" s="148" t="s">
        <v>214</v>
      </c>
      <c r="E283" s="149" t="s">
        <v>407</v>
      </c>
      <c r="F283" s="150" t="s">
        <v>408</v>
      </c>
      <c r="G283" s="151" t="s">
        <v>217</v>
      </c>
      <c r="H283" s="152">
        <v>3961.78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4.0000000000000001E-3</v>
      </c>
      <c r="P283" s="157">
        <f>O283*H283</f>
        <v>15.84712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409</v>
      </c>
    </row>
    <row r="284" spans="1:65" s="2" customFormat="1" ht="24.2" customHeight="1">
      <c r="A284" s="30"/>
      <c r="B284" s="147"/>
      <c r="C284" s="148" t="s">
        <v>414</v>
      </c>
      <c r="D284" s="148" t="s">
        <v>214</v>
      </c>
      <c r="E284" s="149" t="s">
        <v>411</v>
      </c>
      <c r="F284" s="150" t="s">
        <v>412</v>
      </c>
      <c r="G284" s="151" t="s">
        <v>217</v>
      </c>
      <c r="H284" s="152">
        <v>5756.8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2E-3</v>
      </c>
      <c r="P284" s="157">
        <f>O284*H284</f>
        <v>11.5136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413</v>
      </c>
    </row>
    <row r="285" spans="1:65" s="2" customFormat="1" ht="44.25" customHeight="1">
      <c r="A285" s="30"/>
      <c r="B285" s="147"/>
      <c r="C285" s="148" t="s">
        <v>418</v>
      </c>
      <c r="D285" s="148" t="s">
        <v>214</v>
      </c>
      <c r="E285" s="149" t="s">
        <v>756</v>
      </c>
      <c r="F285" s="150" t="s">
        <v>757</v>
      </c>
      <c r="G285" s="151" t="s">
        <v>217</v>
      </c>
      <c r="H285" s="152">
        <v>5756.8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1.6E-2</v>
      </c>
      <c r="P285" s="157">
        <f>O285*H285</f>
        <v>92.108800000000002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758</v>
      </c>
    </row>
    <row r="286" spans="1:65" s="13" customFormat="1" ht="11.25">
      <c r="B286" s="161"/>
      <c r="D286" s="162" t="s">
        <v>220</v>
      </c>
      <c r="E286" s="163" t="s">
        <v>1</v>
      </c>
      <c r="F286" s="164" t="s">
        <v>679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680</v>
      </c>
      <c r="H287" s="171">
        <v>2560.25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681</v>
      </c>
      <c r="H288" s="171">
        <v>1531.95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682</v>
      </c>
      <c r="H289" s="171">
        <v>1664.6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 ht="11.25">
      <c r="B290" s="175"/>
      <c r="D290" s="162" t="s">
        <v>220</v>
      </c>
      <c r="E290" s="176" t="s">
        <v>1</v>
      </c>
      <c r="F290" s="177" t="s">
        <v>233</v>
      </c>
      <c r="H290" s="178">
        <v>5756.7999999999993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424</v>
      </c>
      <c r="D291" s="148" t="s">
        <v>214</v>
      </c>
      <c r="E291" s="149" t="s">
        <v>759</v>
      </c>
      <c r="F291" s="150" t="s">
        <v>760</v>
      </c>
      <c r="G291" s="151" t="s">
        <v>217</v>
      </c>
      <c r="H291" s="152">
        <v>3961.78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0.09</v>
      </c>
      <c r="P291" s="157">
        <f>O291*H291</f>
        <v>356.56020000000001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761</v>
      </c>
    </row>
    <row r="292" spans="1:65" s="13" customFormat="1" ht="11.25">
      <c r="B292" s="161"/>
      <c r="D292" s="162" t="s">
        <v>220</v>
      </c>
      <c r="E292" s="163" t="s">
        <v>1</v>
      </c>
      <c r="F292" s="164" t="s">
        <v>670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671</v>
      </c>
      <c r="H293" s="171">
        <v>1670.95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4" customFormat="1" ht="11.25">
      <c r="B294" s="168"/>
      <c r="D294" s="162" t="s">
        <v>220</v>
      </c>
      <c r="E294" s="169" t="s">
        <v>1</v>
      </c>
      <c r="F294" s="170" t="s">
        <v>672</v>
      </c>
      <c r="H294" s="171">
        <v>1006.71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71</v>
      </c>
      <c r="AY294" s="169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673</v>
      </c>
      <c r="H295" s="171">
        <v>1284.1199999999999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5" customFormat="1" ht="11.25">
      <c r="B296" s="175"/>
      <c r="D296" s="162" t="s">
        <v>220</v>
      </c>
      <c r="E296" s="176" t="s">
        <v>1</v>
      </c>
      <c r="F296" s="177" t="s">
        <v>233</v>
      </c>
      <c r="H296" s="178">
        <v>3961.78</v>
      </c>
      <c r="L296" s="175"/>
      <c r="M296" s="179"/>
      <c r="N296" s="180"/>
      <c r="O296" s="180"/>
      <c r="P296" s="180"/>
      <c r="Q296" s="180"/>
      <c r="R296" s="180"/>
      <c r="S296" s="180"/>
      <c r="T296" s="181"/>
      <c r="AT296" s="176" t="s">
        <v>220</v>
      </c>
      <c r="AU296" s="176" t="s">
        <v>80</v>
      </c>
      <c r="AV296" s="15" t="s">
        <v>218</v>
      </c>
      <c r="AW296" s="15" t="s">
        <v>27</v>
      </c>
      <c r="AX296" s="15" t="s">
        <v>78</v>
      </c>
      <c r="AY296" s="176" t="s">
        <v>212</v>
      </c>
    </row>
    <row r="297" spans="1:65" s="2" customFormat="1" ht="24.2" customHeight="1">
      <c r="A297" s="30"/>
      <c r="B297" s="147"/>
      <c r="C297" s="148" t="s">
        <v>428</v>
      </c>
      <c r="D297" s="148" t="s">
        <v>214</v>
      </c>
      <c r="E297" s="149" t="s">
        <v>419</v>
      </c>
      <c r="F297" s="150" t="s">
        <v>420</v>
      </c>
      <c r="G297" s="151" t="s">
        <v>249</v>
      </c>
      <c r="H297" s="152">
        <v>3289.6</v>
      </c>
      <c r="I297" s="153"/>
      <c r="J297" s="153">
        <f>ROUND(I297*H297,2)</f>
        <v>0</v>
      </c>
      <c r="K297" s="154"/>
      <c r="L297" s="31"/>
      <c r="M297" s="155" t="s">
        <v>1</v>
      </c>
      <c r="N297" s="156" t="s">
        <v>36</v>
      </c>
      <c r="O297" s="157">
        <v>4.5999999999999999E-2</v>
      </c>
      <c r="P297" s="157">
        <f>O297*H297</f>
        <v>151.32159999999999</v>
      </c>
      <c r="Q297" s="157">
        <v>3.5999999999999999E-3</v>
      </c>
      <c r="R297" s="157">
        <f>Q297*H297</f>
        <v>11.842559999999999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218</v>
      </c>
      <c r="AT297" s="159" t="s">
        <v>214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218</v>
      </c>
      <c r="BM297" s="159" t="s">
        <v>762</v>
      </c>
    </row>
    <row r="298" spans="1:65" s="12" customFormat="1" ht="22.9" customHeight="1">
      <c r="B298" s="135"/>
      <c r="D298" s="136" t="s">
        <v>70</v>
      </c>
      <c r="E298" s="145" t="s">
        <v>252</v>
      </c>
      <c r="F298" s="145" t="s">
        <v>423</v>
      </c>
      <c r="J298" s="146">
        <f>BK298</f>
        <v>0</v>
      </c>
      <c r="L298" s="135"/>
      <c r="M298" s="139"/>
      <c r="N298" s="140"/>
      <c r="O298" s="140"/>
      <c r="P298" s="141">
        <f>SUM(P299:P354)</f>
        <v>1381.3788000000002</v>
      </c>
      <c r="Q298" s="140"/>
      <c r="R298" s="141">
        <f>SUM(R299:R354)</f>
        <v>230.21327980999999</v>
      </c>
      <c r="S298" s="140"/>
      <c r="T298" s="142">
        <f>SUM(T299:T354)</f>
        <v>0</v>
      </c>
      <c r="AR298" s="136" t="s">
        <v>78</v>
      </c>
      <c r="AT298" s="143" t="s">
        <v>70</v>
      </c>
      <c r="AU298" s="143" t="s">
        <v>78</v>
      </c>
      <c r="AY298" s="136" t="s">
        <v>212</v>
      </c>
      <c r="BK298" s="144">
        <f>SUM(BK299:BK354)</f>
        <v>0</v>
      </c>
    </row>
    <row r="299" spans="1:65" s="2" customFormat="1" ht="44.25" customHeight="1">
      <c r="A299" s="30"/>
      <c r="B299" s="147"/>
      <c r="C299" s="148" t="s">
        <v>433</v>
      </c>
      <c r="D299" s="148" t="s">
        <v>214</v>
      </c>
      <c r="E299" s="149" t="s">
        <v>763</v>
      </c>
      <c r="F299" s="150" t="s">
        <v>764</v>
      </c>
      <c r="G299" s="151" t="s">
        <v>249</v>
      </c>
      <c r="H299" s="152">
        <v>470.5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0.33</v>
      </c>
      <c r="P299" s="157">
        <f>O299*H299</f>
        <v>155.26500000000001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765</v>
      </c>
    </row>
    <row r="300" spans="1:65" s="2" customFormat="1" ht="24.2" customHeight="1">
      <c r="A300" s="30"/>
      <c r="B300" s="147"/>
      <c r="C300" s="182" t="s">
        <v>437</v>
      </c>
      <c r="D300" s="182" t="s">
        <v>311</v>
      </c>
      <c r="E300" s="183" t="s">
        <v>766</v>
      </c>
      <c r="F300" s="184" t="s">
        <v>767</v>
      </c>
      <c r="G300" s="185" t="s">
        <v>249</v>
      </c>
      <c r="H300" s="186">
        <v>477.55799999999999</v>
      </c>
      <c r="I300" s="187"/>
      <c r="J300" s="187">
        <f>ROUND(I300*H300,2)</f>
        <v>0</v>
      </c>
      <c r="K300" s="188"/>
      <c r="L300" s="189"/>
      <c r="M300" s="190" t="s">
        <v>1</v>
      </c>
      <c r="N300" s="191" t="s">
        <v>36</v>
      </c>
      <c r="O300" s="157">
        <v>0</v>
      </c>
      <c r="P300" s="157">
        <f>O300*H300</f>
        <v>0</v>
      </c>
      <c r="Q300" s="157">
        <v>3.14E-3</v>
      </c>
      <c r="R300" s="157">
        <f>Q300*H300</f>
        <v>1.49953212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252</v>
      </c>
      <c r="AT300" s="159" t="s">
        <v>311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768</v>
      </c>
    </row>
    <row r="301" spans="1:65" s="14" customFormat="1" ht="11.25">
      <c r="B301" s="168"/>
      <c r="D301" s="162" t="s">
        <v>220</v>
      </c>
      <c r="F301" s="170" t="s">
        <v>769</v>
      </c>
      <c r="H301" s="171">
        <v>477.55799999999999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3</v>
      </c>
      <c r="AX301" s="14" t="s">
        <v>78</v>
      </c>
      <c r="AY301" s="169" t="s">
        <v>212</v>
      </c>
    </row>
    <row r="302" spans="1:65" s="2" customFormat="1" ht="37.9" customHeight="1">
      <c r="A302" s="30"/>
      <c r="B302" s="147"/>
      <c r="C302" s="148" t="s">
        <v>441</v>
      </c>
      <c r="D302" s="148" t="s">
        <v>214</v>
      </c>
      <c r="E302" s="149" t="s">
        <v>770</v>
      </c>
      <c r="F302" s="150" t="s">
        <v>771</v>
      </c>
      <c r="G302" s="151" t="s">
        <v>249</v>
      </c>
      <c r="H302" s="152">
        <v>7.7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0.312</v>
      </c>
      <c r="P302" s="157">
        <f>O302*H302</f>
        <v>2.4024000000000001</v>
      </c>
      <c r="Q302" s="157">
        <v>1.0000000000000001E-5</v>
      </c>
      <c r="R302" s="157">
        <f>Q302*H302</f>
        <v>7.7000000000000001E-5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772</v>
      </c>
    </row>
    <row r="303" spans="1:65" s="2" customFormat="1" ht="21.75" customHeight="1">
      <c r="A303" s="30"/>
      <c r="B303" s="147"/>
      <c r="C303" s="182" t="s">
        <v>445</v>
      </c>
      <c r="D303" s="182" t="s">
        <v>311</v>
      </c>
      <c r="E303" s="183" t="s">
        <v>773</v>
      </c>
      <c r="F303" s="184" t="s">
        <v>774</v>
      </c>
      <c r="G303" s="185" t="s">
        <v>249</v>
      </c>
      <c r="H303" s="186">
        <v>7.931</v>
      </c>
      <c r="I303" s="187"/>
      <c r="J303" s="187">
        <f>ROUND(I303*H303,2)</f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>O303*H303</f>
        <v>0</v>
      </c>
      <c r="Q303" s="157">
        <v>6.7299999999999999E-3</v>
      </c>
      <c r="R303" s="157">
        <f>Q303*H303</f>
        <v>5.337563E-2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775</v>
      </c>
    </row>
    <row r="304" spans="1:65" s="14" customFormat="1" ht="11.25">
      <c r="B304" s="168"/>
      <c r="D304" s="162" t="s">
        <v>220</v>
      </c>
      <c r="F304" s="170" t="s">
        <v>776</v>
      </c>
      <c r="H304" s="171">
        <v>7.931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3</v>
      </c>
      <c r="AX304" s="14" t="s">
        <v>78</v>
      </c>
      <c r="AY304" s="169" t="s">
        <v>212</v>
      </c>
    </row>
    <row r="305" spans="1:65" s="2" customFormat="1" ht="37.9" customHeight="1">
      <c r="A305" s="30"/>
      <c r="B305" s="147"/>
      <c r="C305" s="148" t="s">
        <v>449</v>
      </c>
      <c r="D305" s="148" t="s">
        <v>214</v>
      </c>
      <c r="E305" s="149" t="s">
        <v>777</v>
      </c>
      <c r="F305" s="150" t="s">
        <v>778</v>
      </c>
      <c r="G305" s="151" t="s">
        <v>249</v>
      </c>
      <c r="H305" s="152">
        <v>1632.1</v>
      </c>
      <c r="I305" s="153"/>
      <c r="J305" s="153">
        <f>ROUND(I305*H305,2)</f>
        <v>0</v>
      </c>
      <c r="K305" s="154"/>
      <c r="L305" s="31"/>
      <c r="M305" s="155" t="s">
        <v>1</v>
      </c>
      <c r="N305" s="156" t="s">
        <v>36</v>
      </c>
      <c r="O305" s="157">
        <v>0.36</v>
      </c>
      <c r="P305" s="157">
        <f>O305*H305</f>
        <v>587.55599999999993</v>
      </c>
      <c r="Q305" s="157">
        <v>2.0000000000000002E-5</v>
      </c>
      <c r="R305" s="157">
        <f>Q305*H305</f>
        <v>3.2641999999999997E-2</v>
      </c>
      <c r="S305" s="157">
        <v>0</v>
      </c>
      <c r="T305" s="158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>IF(N305="základní",J305,0)</f>
        <v>0</v>
      </c>
      <c r="BF305" s="160">
        <f>IF(N305="snížená",J305,0)</f>
        <v>0</v>
      </c>
      <c r="BG305" s="160">
        <f>IF(N305="zákl. přenesená",J305,0)</f>
        <v>0</v>
      </c>
      <c r="BH305" s="160">
        <f>IF(N305="sníž. přenesená",J305,0)</f>
        <v>0</v>
      </c>
      <c r="BI305" s="160">
        <f>IF(N305="nulová",J305,0)</f>
        <v>0</v>
      </c>
      <c r="BJ305" s="18" t="s">
        <v>78</v>
      </c>
      <c r="BK305" s="160">
        <f>ROUND(I305*H305,2)</f>
        <v>0</v>
      </c>
      <c r="BL305" s="18" t="s">
        <v>218</v>
      </c>
      <c r="BM305" s="159" t="s">
        <v>427</v>
      </c>
    </row>
    <row r="306" spans="1:65" s="14" customFormat="1" ht="11.25">
      <c r="B306" s="168"/>
      <c r="D306" s="162" t="s">
        <v>220</v>
      </c>
      <c r="E306" s="169" t="s">
        <v>1</v>
      </c>
      <c r="F306" s="170" t="s">
        <v>779</v>
      </c>
      <c r="H306" s="171">
        <v>1632.1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78</v>
      </c>
      <c r="AY306" s="169" t="s">
        <v>212</v>
      </c>
    </row>
    <row r="307" spans="1:65" s="2" customFormat="1" ht="21.75" customHeight="1">
      <c r="A307" s="30"/>
      <c r="B307" s="147"/>
      <c r="C307" s="182" t="s">
        <v>453</v>
      </c>
      <c r="D307" s="182" t="s">
        <v>311</v>
      </c>
      <c r="E307" s="183" t="s">
        <v>780</v>
      </c>
      <c r="F307" s="184" t="s">
        <v>781</v>
      </c>
      <c r="G307" s="185" t="s">
        <v>249</v>
      </c>
      <c r="H307" s="186">
        <v>1681.0630000000001</v>
      </c>
      <c r="I307" s="187"/>
      <c r="J307" s="187">
        <f>ROUND(I307*H307,2)</f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>O307*H307</f>
        <v>0</v>
      </c>
      <c r="Q307" s="157">
        <v>1.6619999999999999E-2</v>
      </c>
      <c r="R307" s="157">
        <f>Q307*H307</f>
        <v>27.939267060000002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782</v>
      </c>
    </row>
    <row r="308" spans="1:65" s="14" customFormat="1" ht="11.25">
      <c r="B308" s="168"/>
      <c r="D308" s="162" t="s">
        <v>220</v>
      </c>
      <c r="F308" s="170" t="s">
        <v>783</v>
      </c>
      <c r="H308" s="171">
        <v>1681.0630000000001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3</v>
      </c>
      <c r="AX308" s="14" t="s">
        <v>78</v>
      </c>
      <c r="AY308" s="169" t="s">
        <v>212</v>
      </c>
    </row>
    <row r="309" spans="1:65" s="2" customFormat="1" ht="44.25" customHeight="1">
      <c r="A309" s="30"/>
      <c r="B309" s="147"/>
      <c r="C309" s="148" t="s">
        <v>784</v>
      </c>
      <c r="D309" s="148" t="s">
        <v>214</v>
      </c>
      <c r="E309" s="149" t="s">
        <v>785</v>
      </c>
      <c r="F309" s="150" t="s">
        <v>786</v>
      </c>
      <c r="G309" s="151" t="s">
        <v>374</v>
      </c>
      <c r="H309" s="152">
        <v>6</v>
      </c>
      <c r="I309" s="153"/>
      <c r="J309" s="153">
        <f t="shared" ref="J309:J315" si="0">ROUND(I309*H309,2)</f>
        <v>0</v>
      </c>
      <c r="K309" s="154"/>
      <c r="L309" s="31"/>
      <c r="M309" s="155" t="s">
        <v>1</v>
      </c>
      <c r="N309" s="156" t="s">
        <v>36</v>
      </c>
      <c r="O309" s="157">
        <v>0.94699999999999995</v>
      </c>
      <c r="P309" s="157">
        <f t="shared" ref="P309:P315" si="1">O309*H309</f>
        <v>5.6819999999999995</v>
      </c>
      <c r="Q309" s="157">
        <v>0</v>
      </c>
      <c r="R309" s="157">
        <f t="shared" ref="R309:R315" si="2">Q309*H309</f>
        <v>0</v>
      </c>
      <c r="S309" s="157">
        <v>0</v>
      </c>
      <c r="T309" s="158">
        <f t="shared" ref="T309:T315" si="3"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 t="shared" ref="BE309:BE315" si="4">IF(N309="základní",J309,0)</f>
        <v>0</v>
      </c>
      <c r="BF309" s="160">
        <f t="shared" ref="BF309:BF315" si="5">IF(N309="snížená",J309,0)</f>
        <v>0</v>
      </c>
      <c r="BG309" s="160">
        <f t="shared" ref="BG309:BG315" si="6">IF(N309="zákl. přenesená",J309,0)</f>
        <v>0</v>
      </c>
      <c r="BH309" s="160">
        <f t="shared" ref="BH309:BH315" si="7">IF(N309="sníž. přenesená",J309,0)</f>
        <v>0</v>
      </c>
      <c r="BI309" s="160">
        <f t="shared" ref="BI309:BI315" si="8">IF(N309="nulová",J309,0)</f>
        <v>0</v>
      </c>
      <c r="BJ309" s="18" t="s">
        <v>78</v>
      </c>
      <c r="BK309" s="160">
        <f t="shared" ref="BK309:BK315" si="9">ROUND(I309*H309,2)</f>
        <v>0</v>
      </c>
      <c r="BL309" s="18" t="s">
        <v>218</v>
      </c>
      <c r="BM309" s="159" t="s">
        <v>787</v>
      </c>
    </row>
    <row r="310" spans="1:65" s="2" customFormat="1" ht="16.5" customHeight="1">
      <c r="A310" s="30"/>
      <c r="B310" s="147"/>
      <c r="C310" s="182" t="s">
        <v>788</v>
      </c>
      <c r="D310" s="182" t="s">
        <v>311</v>
      </c>
      <c r="E310" s="183" t="s">
        <v>789</v>
      </c>
      <c r="F310" s="184" t="s">
        <v>790</v>
      </c>
      <c r="G310" s="185" t="s">
        <v>374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5.5999999999999995E-4</v>
      </c>
      <c r="R310" s="157">
        <f t="shared" si="2"/>
        <v>5.5999999999999995E-4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791</v>
      </c>
    </row>
    <row r="311" spans="1:65" s="2" customFormat="1" ht="16.5" customHeight="1">
      <c r="A311" s="30"/>
      <c r="B311" s="147"/>
      <c r="C311" s="182" t="s">
        <v>792</v>
      </c>
      <c r="D311" s="182" t="s">
        <v>311</v>
      </c>
      <c r="E311" s="183" t="s">
        <v>793</v>
      </c>
      <c r="F311" s="184" t="s">
        <v>794</v>
      </c>
      <c r="G311" s="185" t="s">
        <v>374</v>
      </c>
      <c r="H311" s="186">
        <v>1</v>
      </c>
      <c r="I311" s="187"/>
      <c r="J311" s="187">
        <f t="shared" si="0"/>
        <v>0</v>
      </c>
      <c r="K311" s="188"/>
      <c r="L311" s="189"/>
      <c r="M311" s="190" t="s">
        <v>1</v>
      </c>
      <c r="N311" s="191" t="s">
        <v>36</v>
      </c>
      <c r="O311" s="157">
        <v>0</v>
      </c>
      <c r="P311" s="157">
        <f t="shared" si="1"/>
        <v>0</v>
      </c>
      <c r="Q311" s="157">
        <v>2.7999999999999998E-4</v>
      </c>
      <c r="R311" s="157">
        <f t="shared" si="2"/>
        <v>2.7999999999999998E-4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252</v>
      </c>
      <c r="AT311" s="159" t="s">
        <v>311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795</v>
      </c>
    </row>
    <row r="312" spans="1:65" s="2" customFormat="1" ht="16.5" customHeight="1">
      <c r="A312" s="30"/>
      <c r="B312" s="147"/>
      <c r="C312" s="182" t="s">
        <v>796</v>
      </c>
      <c r="D312" s="182" t="s">
        <v>311</v>
      </c>
      <c r="E312" s="183" t="s">
        <v>797</v>
      </c>
      <c r="F312" s="184" t="s">
        <v>798</v>
      </c>
      <c r="G312" s="185" t="s">
        <v>374</v>
      </c>
      <c r="H312" s="186">
        <v>2</v>
      </c>
      <c r="I312" s="187"/>
      <c r="J312" s="187">
        <f t="shared" si="0"/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 t="shared" si="1"/>
        <v>0</v>
      </c>
      <c r="Q312" s="157">
        <v>1.9000000000000001E-4</v>
      </c>
      <c r="R312" s="157">
        <f t="shared" si="2"/>
        <v>3.8000000000000002E-4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799</v>
      </c>
    </row>
    <row r="313" spans="1:65" s="2" customFormat="1" ht="24.2" customHeight="1">
      <c r="A313" s="30"/>
      <c r="B313" s="147"/>
      <c r="C313" s="182" t="s">
        <v>800</v>
      </c>
      <c r="D313" s="182" t="s">
        <v>311</v>
      </c>
      <c r="E313" s="183" t="s">
        <v>801</v>
      </c>
      <c r="F313" s="184" t="s">
        <v>802</v>
      </c>
      <c r="G313" s="185" t="s">
        <v>374</v>
      </c>
      <c r="H313" s="186">
        <v>2</v>
      </c>
      <c r="I313" s="187"/>
      <c r="J313" s="187">
        <f t="shared" si="0"/>
        <v>0</v>
      </c>
      <c r="K313" s="188"/>
      <c r="L313" s="189"/>
      <c r="M313" s="190" t="s">
        <v>1</v>
      </c>
      <c r="N313" s="191" t="s">
        <v>36</v>
      </c>
      <c r="O313" s="157">
        <v>0</v>
      </c>
      <c r="P313" s="157">
        <f t="shared" si="1"/>
        <v>0</v>
      </c>
      <c r="Q313" s="157">
        <v>3.6000000000000002E-4</v>
      </c>
      <c r="R313" s="157">
        <f t="shared" si="2"/>
        <v>7.2000000000000005E-4</v>
      </c>
      <c r="S313" s="157">
        <v>0</v>
      </c>
      <c r="T313" s="158">
        <f t="shared" si="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252</v>
      </c>
      <c r="AT313" s="159" t="s">
        <v>311</v>
      </c>
      <c r="AU313" s="159" t="s">
        <v>80</v>
      </c>
      <c r="AY313" s="18" t="s">
        <v>212</v>
      </c>
      <c r="BE313" s="160">
        <f t="shared" si="4"/>
        <v>0</v>
      </c>
      <c r="BF313" s="160">
        <f t="shared" si="5"/>
        <v>0</v>
      </c>
      <c r="BG313" s="160">
        <f t="shared" si="6"/>
        <v>0</v>
      </c>
      <c r="BH313" s="160">
        <f t="shared" si="7"/>
        <v>0</v>
      </c>
      <c r="BI313" s="160">
        <f t="shared" si="8"/>
        <v>0</v>
      </c>
      <c r="BJ313" s="18" t="s">
        <v>78</v>
      </c>
      <c r="BK313" s="160">
        <f t="shared" si="9"/>
        <v>0</v>
      </c>
      <c r="BL313" s="18" t="s">
        <v>218</v>
      </c>
      <c r="BM313" s="159" t="s">
        <v>803</v>
      </c>
    </row>
    <row r="314" spans="1:65" s="2" customFormat="1" ht="24.2" customHeight="1">
      <c r="A314" s="30"/>
      <c r="B314" s="147"/>
      <c r="C314" s="148" t="s">
        <v>457</v>
      </c>
      <c r="D314" s="148" t="s">
        <v>214</v>
      </c>
      <c r="E314" s="149" t="s">
        <v>438</v>
      </c>
      <c r="F314" s="150" t="s">
        <v>439</v>
      </c>
      <c r="G314" s="151" t="s">
        <v>374</v>
      </c>
      <c r="H314" s="152">
        <v>78</v>
      </c>
      <c r="I314" s="153"/>
      <c r="J314" s="153">
        <f t="shared" si="0"/>
        <v>0</v>
      </c>
      <c r="K314" s="154"/>
      <c r="L314" s="31"/>
      <c r="M314" s="155" t="s">
        <v>1</v>
      </c>
      <c r="N314" s="156" t="s">
        <v>36</v>
      </c>
      <c r="O314" s="157">
        <v>1.5620000000000001</v>
      </c>
      <c r="P314" s="157">
        <f t="shared" si="1"/>
        <v>121.836</v>
      </c>
      <c r="Q314" s="157">
        <v>1.0189999999999999E-2</v>
      </c>
      <c r="R314" s="157">
        <f t="shared" si="2"/>
        <v>0.79481999999999997</v>
      </c>
      <c r="S314" s="157">
        <v>0</v>
      </c>
      <c r="T314" s="158">
        <f t="shared" si="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 t="shared" si="4"/>
        <v>0</v>
      </c>
      <c r="BF314" s="160">
        <f t="shared" si="5"/>
        <v>0</v>
      </c>
      <c r="BG314" s="160">
        <f t="shared" si="6"/>
        <v>0</v>
      </c>
      <c r="BH314" s="160">
        <f t="shared" si="7"/>
        <v>0</v>
      </c>
      <c r="BI314" s="160">
        <f t="shared" si="8"/>
        <v>0</v>
      </c>
      <c r="BJ314" s="18" t="s">
        <v>78</v>
      </c>
      <c r="BK314" s="160">
        <f t="shared" si="9"/>
        <v>0</v>
      </c>
      <c r="BL314" s="18" t="s">
        <v>218</v>
      </c>
      <c r="BM314" s="159" t="s">
        <v>440</v>
      </c>
    </row>
    <row r="315" spans="1:65" s="2" customFormat="1" ht="21.75" customHeight="1">
      <c r="A315" s="30"/>
      <c r="B315" s="147"/>
      <c r="C315" s="182" t="s">
        <v>461</v>
      </c>
      <c r="D315" s="182" t="s">
        <v>311</v>
      </c>
      <c r="E315" s="183" t="s">
        <v>442</v>
      </c>
      <c r="F315" s="184" t="s">
        <v>443</v>
      </c>
      <c r="G315" s="185" t="s">
        <v>374</v>
      </c>
      <c r="H315" s="186">
        <v>25</v>
      </c>
      <c r="I315" s="187"/>
      <c r="J315" s="187">
        <f t="shared" si="0"/>
        <v>0</v>
      </c>
      <c r="K315" s="188"/>
      <c r="L315" s="189"/>
      <c r="M315" s="190" t="s">
        <v>1</v>
      </c>
      <c r="N315" s="191" t="s">
        <v>36</v>
      </c>
      <c r="O315" s="157">
        <v>0</v>
      </c>
      <c r="P315" s="157">
        <f t="shared" si="1"/>
        <v>0</v>
      </c>
      <c r="Q315" s="157">
        <v>0.254</v>
      </c>
      <c r="R315" s="157">
        <f t="shared" si="2"/>
        <v>6.35</v>
      </c>
      <c r="S315" s="157">
        <v>0</v>
      </c>
      <c r="T315" s="158">
        <f t="shared" si="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252</v>
      </c>
      <c r="AT315" s="159" t="s">
        <v>311</v>
      </c>
      <c r="AU315" s="159" t="s">
        <v>80</v>
      </c>
      <c r="AY315" s="18" t="s">
        <v>212</v>
      </c>
      <c r="BE315" s="160">
        <f t="shared" si="4"/>
        <v>0</v>
      </c>
      <c r="BF315" s="160">
        <f t="shared" si="5"/>
        <v>0</v>
      </c>
      <c r="BG315" s="160">
        <f t="shared" si="6"/>
        <v>0</v>
      </c>
      <c r="BH315" s="160">
        <f t="shared" si="7"/>
        <v>0</v>
      </c>
      <c r="BI315" s="160">
        <f t="shared" si="8"/>
        <v>0</v>
      </c>
      <c r="BJ315" s="18" t="s">
        <v>78</v>
      </c>
      <c r="BK315" s="160">
        <f t="shared" si="9"/>
        <v>0</v>
      </c>
      <c r="BL315" s="18" t="s">
        <v>218</v>
      </c>
      <c r="BM315" s="159" t="s">
        <v>444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804</v>
      </c>
      <c r="H316" s="171">
        <v>25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21.75" customHeight="1">
      <c r="A317" s="30"/>
      <c r="B317" s="147"/>
      <c r="C317" s="182" t="s">
        <v>465</v>
      </c>
      <c r="D317" s="182" t="s">
        <v>311</v>
      </c>
      <c r="E317" s="183" t="s">
        <v>805</v>
      </c>
      <c r="F317" s="184" t="s">
        <v>806</v>
      </c>
      <c r="G317" s="185" t="s">
        <v>374</v>
      </c>
      <c r="H317" s="186">
        <v>23</v>
      </c>
      <c r="I317" s="187"/>
      <c r="J317" s="187">
        <f>ROUND(I317*H317,2)</f>
        <v>0</v>
      </c>
      <c r="K317" s="188"/>
      <c r="L317" s="189"/>
      <c r="M317" s="190" t="s">
        <v>1</v>
      </c>
      <c r="N317" s="191" t="s">
        <v>36</v>
      </c>
      <c r="O317" s="157">
        <v>0</v>
      </c>
      <c r="P317" s="157">
        <f>O317*H317</f>
        <v>0</v>
      </c>
      <c r="Q317" s="157">
        <v>0.50600000000000001</v>
      </c>
      <c r="R317" s="157">
        <f>Q317*H317</f>
        <v>11.638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252</v>
      </c>
      <c r="AT317" s="159" t="s">
        <v>311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807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808</v>
      </c>
      <c r="H318" s="171">
        <v>23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21.75" customHeight="1">
      <c r="A319" s="30"/>
      <c r="B319" s="147"/>
      <c r="C319" s="182" t="s">
        <v>469</v>
      </c>
      <c r="D319" s="182" t="s">
        <v>311</v>
      </c>
      <c r="E319" s="183" t="s">
        <v>809</v>
      </c>
      <c r="F319" s="184" t="s">
        <v>810</v>
      </c>
      <c r="G319" s="185" t="s">
        <v>374</v>
      </c>
      <c r="H319" s="186">
        <v>30</v>
      </c>
      <c r="I319" s="187"/>
      <c r="J319" s="187">
        <f>ROUND(I319*H319,2)</f>
        <v>0</v>
      </c>
      <c r="K319" s="188"/>
      <c r="L319" s="189"/>
      <c r="M319" s="190" t="s">
        <v>1</v>
      </c>
      <c r="N319" s="191" t="s">
        <v>36</v>
      </c>
      <c r="O319" s="157">
        <v>0</v>
      </c>
      <c r="P319" s="157">
        <f>O319*H319</f>
        <v>0</v>
      </c>
      <c r="Q319" s="157">
        <v>1.0129999999999999</v>
      </c>
      <c r="R319" s="157">
        <f>Q319*H319</f>
        <v>30.389999999999997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252</v>
      </c>
      <c r="AT319" s="159" t="s">
        <v>311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811</v>
      </c>
    </row>
    <row r="320" spans="1:65" s="14" customFormat="1" ht="11.25">
      <c r="B320" s="168"/>
      <c r="D320" s="162" t="s">
        <v>220</v>
      </c>
      <c r="E320" s="169" t="s">
        <v>1</v>
      </c>
      <c r="F320" s="170" t="s">
        <v>812</v>
      </c>
      <c r="H320" s="171">
        <v>30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78</v>
      </c>
      <c r="AY320" s="169" t="s">
        <v>212</v>
      </c>
    </row>
    <row r="321" spans="1:65" s="2" customFormat="1" ht="24.2" customHeight="1">
      <c r="A321" s="30"/>
      <c r="B321" s="147"/>
      <c r="C321" s="148" t="s">
        <v>473</v>
      </c>
      <c r="D321" s="148" t="s">
        <v>214</v>
      </c>
      <c r="E321" s="149" t="s">
        <v>446</v>
      </c>
      <c r="F321" s="150" t="s">
        <v>447</v>
      </c>
      <c r="G321" s="151" t="s">
        <v>374</v>
      </c>
      <c r="H321" s="152">
        <v>50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1.6639999999999999</v>
      </c>
      <c r="P321" s="157">
        <f>O321*H321</f>
        <v>83.2</v>
      </c>
      <c r="Q321" s="157">
        <v>1.248E-2</v>
      </c>
      <c r="R321" s="157">
        <f>Q321*H321</f>
        <v>0.624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448</v>
      </c>
    </row>
    <row r="322" spans="1:65" s="2" customFormat="1" ht="24.2" customHeight="1">
      <c r="A322" s="30"/>
      <c r="B322" s="147"/>
      <c r="C322" s="182" t="s">
        <v>477</v>
      </c>
      <c r="D322" s="182" t="s">
        <v>311</v>
      </c>
      <c r="E322" s="183" t="s">
        <v>450</v>
      </c>
      <c r="F322" s="184" t="s">
        <v>451</v>
      </c>
      <c r="G322" s="185" t="s">
        <v>374</v>
      </c>
      <c r="H322" s="186">
        <v>50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0.58499999999999996</v>
      </c>
      <c r="R322" s="157">
        <f>Q322*H322</f>
        <v>29.25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452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813</v>
      </c>
      <c r="H323" s="171">
        <v>50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24.2" customHeight="1">
      <c r="A324" s="30"/>
      <c r="B324" s="147"/>
      <c r="C324" s="148" t="s">
        <v>482</v>
      </c>
      <c r="D324" s="148" t="s">
        <v>214</v>
      </c>
      <c r="E324" s="149" t="s">
        <v>454</v>
      </c>
      <c r="F324" s="150" t="s">
        <v>455</v>
      </c>
      <c r="G324" s="151" t="s">
        <v>374</v>
      </c>
      <c r="H324" s="152">
        <v>50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2.08</v>
      </c>
      <c r="P324" s="157">
        <f>O324*H324</f>
        <v>104</v>
      </c>
      <c r="Q324" s="157">
        <v>2.8539999999999999E-2</v>
      </c>
      <c r="R324" s="157">
        <f>Q324*H324</f>
        <v>1.427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456</v>
      </c>
    </row>
    <row r="325" spans="1:65" s="2" customFormat="1" ht="21.75" customHeight="1">
      <c r="A325" s="30"/>
      <c r="B325" s="147"/>
      <c r="C325" s="182" t="s">
        <v>486</v>
      </c>
      <c r="D325" s="182" t="s">
        <v>311</v>
      </c>
      <c r="E325" s="183" t="s">
        <v>458</v>
      </c>
      <c r="F325" s="184" t="s">
        <v>459</v>
      </c>
      <c r="G325" s="185" t="s">
        <v>374</v>
      </c>
      <c r="H325" s="186">
        <v>43</v>
      </c>
      <c r="I325" s="187"/>
      <c r="J325" s="187">
        <f>ROUND(I325*H325,2)</f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>O325*H325</f>
        <v>0</v>
      </c>
      <c r="Q325" s="157">
        <v>2.1</v>
      </c>
      <c r="R325" s="157">
        <f>Q325*H325</f>
        <v>90.3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460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814</v>
      </c>
      <c r="H326" s="171">
        <v>43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21.75" customHeight="1">
      <c r="A327" s="30"/>
      <c r="B327" s="147"/>
      <c r="C327" s="182" t="s">
        <v>490</v>
      </c>
      <c r="D327" s="182" t="s">
        <v>311</v>
      </c>
      <c r="E327" s="183" t="s">
        <v>815</v>
      </c>
      <c r="F327" s="184" t="s">
        <v>816</v>
      </c>
      <c r="G327" s="185" t="s">
        <v>374</v>
      </c>
      <c r="H327" s="186">
        <v>5</v>
      </c>
      <c r="I327" s="187"/>
      <c r="J327" s="187">
        <f>ROUND(I327*H327,2)</f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>O327*H327</f>
        <v>0</v>
      </c>
      <c r="Q327" s="157">
        <v>1.87</v>
      </c>
      <c r="R327" s="157">
        <f>Q327*H327</f>
        <v>9.3500000000000014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817</v>
      </c>
    </row>
    <row r="328" spans="1:65" s="14" customFormat="1" ht="11.25">
      <c r="B328" s="168"/>
      <c r="D328" s="162" t="s">
        <v>220</v>
      </c>
      <c r="E328" s="169" t="s">
        <v>1</v>
      </c>
      <c r="F328" s="170" t="s">
        <v>818</v>
      </c>
      <c r="H328" s="171">
        <v>5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21.75" customHeight="1">
      <c r="A329" s="30"/>
      <c r="B329" s="147"/>
      <c r="C329" s="182" t="s">
        <v>494</v>
      </c>
      <c r="D329" s="182" t="s">
        <v>311</v>
      </c>
      <c r="E329" s="183" t="s">
        <v>819</v>
      </c>
      <c r="F329" s="184" t="s">
        <v>820</v>
      </c>
      <c r="G329" s="185" t="s">
        <v>374</v>
      </c>
      <c r="H329" s="186">
        <v>2</v>
      </c>
      <c r="I329" s="187"/>
      <c r="J329" s="187">
        <f>ROUND(I329*H329,2)</f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>O329*H329</f>
        <v>0</v>
      </c>
      <c r="Q329" s="157">
        <v>1.6</v>
      </c>
      <c r="R329" s="157">
        <f>Q329*H329</f>
        <v>3.2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821</v>
      </c>
    </row>
    <row r="330" spans="1:65" s="2" customFormat="1" ht="24.2" customHeight="1">
      <c r="A330" s="30"/>
      <c r="B330" s="147"/>
      <c r="C330" s="148" t="s">
        <v>498</v>
      </c>
      <c r="D330" s="148" t="s">
        <v>214</v>
      </c>
      <c r="E330" s="149" t="s">
        <v>462</v>
      </c>
      <c r="F330" s="150" t="s">
        <v>463</v>
      </c>
      <c r="G330" s="151" t="s">
        <v>374</v>
      </c>
      <c r="H330" s="152">
        <v>50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1.694</v>
      </c>
      <c r="P330" s="157">
        <f>O330*H330</f>
        <v>84.7</v>
      </c>
      <c r="Q330" s="157">
        <v>0.21734000000000001</v>
      </c>
      <c r="R330" s="157">
        <f>Q330*H330</f>
        <v>10.867000000000001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464</v>
      </c>
    </row>
    <row r="331" spans="1:65" s="2" customFormat="1" ht="24.2" customHeight="1">
      <c r="A331" s="30"/>
      <c r="B331" s="147"/>
      <c r="C331" s="182" t="s">
        <v>502</v>
      </c>
      <c r="D331" s="182" t="s">
        <v>311</v>
      </c>
      <c r="E331" s="183" t="s">
        <v>470</v>
      </c>
      <c r="F331" s="184" t="s">
        <v>471</v>
      </c>
      <c r="G331" s="185" t="s">
        <v>374</v>
      </c>
      <c r="H331" s="186">
        <v>50</v>
      </c>
      <c r="I331" s="187"/>
      <c r="J331" s="187">
        <f>ROUND(I331*H331,2)</f>
        <v>0</v>
      </c>
      <c r="K331" s="188"/>
      <c r="L331" s="189"/>
      <c r="M331" s="190" t="s">
        <v>1</v>
      </c>
      <c r="N331" s="191" t="s">
        <v>36</v>
      </c>
      <c r="O331" s="157">
        <v>0</v>
      </c>
      <c r="P331" s="157">
        <f>O331*H331</f>
        <v>0</v>
      </c>
      <c r="Q331" s="157">
        <v>0.112</v>
      </c>
      <c r="R331" s="157">
        <f>Q331*H331</f>
        <v>5.6000000000000005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252</v>
      </c>
      <c r="AT331" s="159" t="s">
        <v>311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472</v>
      </c>
    </row>
    <row r="332" spans="1:65" s="14" customFormat="1" ht="11.25">
      <c r="B332" s="168"/>
      <c r="D332" s="162" t="s">
        <v>220</v>
      </c>
      <c r="E332" s="169" t="s">
        <v>1</v>
      </c>
      <c r="F332" s="170" t="s">
        <v>813</v>
      </c>
      <c r="H332" s="171">
        <v>50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24.2" customHeight="1">
      <c r="A333" s="30"/>
      <c r="B333" s="147"/>
      <c r="C333" s="148" t="s">
        <v>506</v>
      </c>
      <c r="D333" s="148" t="s">
        <v>214</v>
      </c>
      <c r="E333" s="149" t="s">
        <v>474</v>
      </c>
      <c r="F333" s="150" t="s">
        <v>475</v>
      </c>
      <c r="G333" s="151" t="s">
        <v>374</v>
      </c>
      <c r="H333" s="152">
        <v>137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2E-3</v>
      </c>
      <c r="R333" s="157">
        <f>Q333*H333</f>
        <v>0.27400000000000002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476</v>
      </c>
    </row>
    <row r="334" spans="1:65" s="13" customFormat="1" ht="11.25">
      <c r="B334" s="161"/>
      <c r="D334" s="162" t="s">
        <v>220</v>
      </c>
      <c r="E334" s="163" t="s">
        <v>1</v>
      </c>
      <c r="F334" s="164" t="s">
        <v>822</v>
      </c>
      <c r="H334" s="163" t="s">
        <v>1</v>
      </c>
      <c r="L334" s="161"/>
      <c r="M334" s="165"/>
      <c r="N334" s="166"/>
      <c r="O334" s="166"/>
      <c r="P334" s="166"/>
      <c r="Q334" s="166"/>
      <c r="R334" s="166"/>
      <c r="S334" s="166"/>
      <c r="T334" s="167"/>
      <c r="AT334" s="163" t="s">
        <v>220</v>
      </c>
      <c r="AU334" s="163" t="s">
        <v>80</v>
      </c>
      <c r="AV334" s="13" t="s">
        <v>78</v>
      </c>
      <c r="AW334" s="13" t="s">
        <v>27</v>
      </c>
      <c r="AX334" s="13" t="s">
        <v>71</v>
      </c>
      <c r="AY334" s="163" t="s">
        <v>212</v>
      </c>
    </row>
    <row r="335" spans="1:65" s="14" customFormat="1" ht="11.25">
      <c r="B335" s="168"/>
      <c r="D335" s="162" t="s">
        <v>220</v>
      </c>
      <c r="E335" s="169" t="s">
        <v>1</v>
      </c>
      <c r="F335" s="170" t="s">
        <v>823</v>
      </c>
      <c r="H335" s="171">
        <v>137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78</v>
      </c>
      <c r="AY335" s="169" t="s">
        <v>212</v>
      </c>
    </row>
    <row r="336" spans="1:65" s="2" customFormat="1" ht="24.2" customHeight="1">
      <c r="A336" s="30"/>
      <c r="B336" s="147"/>
      <c r="C336" s="148" t="s">
        <v>511</v>
      </c>
      <c r="D336" s="148" t="s">
        <v>214</v>
      </c>
      <c r="E336" s="149" t="s">
        <v>824</v>
      </c>
      <c r="F336" s="150" t="s">
        <v>825</v>
      </c>
      <c r="G336" s="151" t="s">
        <v>480</v>
      </c>
      <c r="H336" s="152">
        <v>50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0.84399999999999997</v>
      </c>
      <c r="P336" s="157">
        <f>O336*H336</f>
        <v>42.199999999999996</v>
      </c>
      <c r="Q336" s="157">
        <v>3.1E-4</v>
      </c>
      <c r="R336" s="157">
        <f>Q336*H336</f>
        <v>1.55E-2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481</v>
      </c>
    </row>
    <row r="337" spans="1:65" s="2" customFormat="1" ht="21.75" customHeight="1">
      <c r="A337" s="30"/>
      <c r="B337" s="147"/>
      <c r="C337" s="148" t="s">
        <v>515</v>
      </c>
      <c r="D337" s="148" t="s">
        <v>214</v>
      </c>
      <c r="E337" s="149" t="s">
        <v>483</v>
      </c>
      <c r="F337" s="150" t="s">
        <v>484</v>
      </c>
      <c r="G337" s="151" t="s">
        <v>249</v>
      </c>
      <c r="H337" s="152">
        <v>1639.8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2.3E-2</v>
      </c>
      <c r="P337" s="157">
        <f>O337*H337</f>
        <v>37.715399999999995</v>
      </c>
      <c r="Q337" s="157">
        <v>6.9999999999999994E-5</v>
      </c>
      <c r="R337" s="157">
        <f>Q337*H337</f>
        <v>0.11478599999999999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485</v>
      </c>
    </row>
    <row r="338" spans="1:65" s="14" customFormat="1" ht="11.25">
      <c r="B338" s="168"/>
      <c r="D338" s="162" t="s">
        <v>220</v>
      </c>
      <c r="E338" s="169" t="s">
        <v>1</v>
      </c>
      <c r="F338" s="170" t="s">
        <v>826</v>
      </c>
      <c r="H338" s="171">
        <v>1639.8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27</v>
      </c>
      <c r="AX338" s="14" t="s">
        <v>78</v>
      </c>
      <c r="AY338" s="169" t="s">
        <v>212</v>
      </c>
    </row>
    <row r="339" spans="1:65" s="2" customFormat="1" ht="37.9" customHeight="1">
      <c r="A339" s="30"/>
      <c r="B339" s="147"/>
      <c r="C339" s="148" t="s">
        <v>520</v>
      </c>
      <c r="D339" s="148" t="s">
        <v>214</v>
      </c>
      <c r="E339" s="149" t="s">
        <v>487</v>
      </c>
      <c r="F339" s="150" t="s">
        <v>488</v>
      </c>
      <c r="G339" s="151" t="s">
        <v>374</v>
      </c>
      <c r="H339" s="152">
        <v>35</v>
      </c>
      <c r="I339" s="153"/>
      <c r="J339" s="153">
        <f t="shared" ref="J339:J354" si="10">ROUND(I339*H339,2)</f>
        <v>0</v>
      </c>
      <c r="K339" s="154"/>
      <c r="L339" s="31"/>
      <c r="M339" s="155" t="s">
        <v>1</v>
      </c>
      <c r="N339" s="156" t="s">
        <v>36</v>
      </c>
      <c r="O339" s="157">
        <v>0.68300000000000005</v>
      </c>
      <c r="P339" s="157">
        <f t="shared" ref="P339:P354" si="11">O339*H339</f>
        <v>23.905000000000001</v>
      </c>
      <c r="Q339" s="157">
        <v>0</v>
      </c>
      <c r="R339" s="157">
        <f t="shared" ref="R339:R354" si="12">Q339*H339</f>
        <v>0</v>
      </c>
      <c r="S339" s="157">
        <v>0</v>
      </c>
      <c r="T339" s="158">
        <f t="shared" ref="T339:T354" si="1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54" si="14">IF(N339="základní",J339,0)</f>
        <v>0</v>
      </c>
      <c r="BF339" s="160">
        <f t="shared" ref="BF339:BF354" si="15">IF(N339="snížená",J339,0)</f>
        <v>0</v>
      </c>
      <c r="BG339" s="160">
        <f t="shared" ref="BG339:BG354" si="16">IF(N339="zákl. přenesená",J339,0)</f>
        <v>0</v>
      </c>
      <c r="BH339" s="160">
        <f t="shared" ref="BH339:BH354" si="17">IF(N339="sníž. přenesená",J339,0)</f>
        <v>0</v>
      </c>
      <c r="BI339" s="160">
        <f t="shared" ref="BI339:BI354" si="18">IF(N339="nulová",J339,0)</f>
        <v>0</v>
      </c>
      <c r="BJ339" s="18" t="s">
        <v>78</v>
      </c>
      <c r="BK339" s="160">
        <f t="shared" ref="BK339:BK354" si="19">ROUND(I339*H339,2)</f>
        <v>0</v>
      </c>
      <c r="BL339" s="18" t="s">
        <v>218</v>
      </c>
      <c r="BM339" s="159" t="s">
        <v>489</v>
      </c>
    </row>
    <row r="340" spans="1:65" s="2" customFormat="1" ht="16.5" customHeight="1">
      <c r="A340" s="30"/>
      <c r="B340" s="147"/>
      <c r="C340" s="182" t="s">
        <v>526</v>
      </c>
      <c r="D340" s="182" t="s">
        <v>311</v>
      </c>
      <c r="E340" s="183" t="s">
        <v>491</v>
      </c>
      <c r="F340" s="184" t="s">
        <v>492</v>
      </c>
      <c r="G340" s="185" t="s">
        <v>374</v>
      </c>
      <c r="H340" s="186">
        <v>35</v>
      </c>
      <c r="I340" s="187"/>
      <c r="J340" s="187">
        <f t="shared" si="1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1"/>
        <v>0</v>
      </c>
      <c r="Q340" s="157">
        <v>6.4999999999999997E-4</v>
      </c>
      <c r="R340" s="157">
        <f t="shared" si="12"/>
        <v>2.2749999999999999E-2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493</v>
      </c>
    </row>
    <row r="341" spans="1:65" s="2" customFormat="1" ht="37.9" customHeight="1">
      <c r="A341" s="30"/>
      <c r="B341" s="147"/>
      <c r="C341" s="148" t="s">
        <v>532</v>
      </c>
      <c r="D341" s="148" t="s">
        <v>214</v>
      </c>
      <c r="E341" s="149" t="s">
        <v>827</v>
      </c>
      <c r="F341" s="150" t="s">
        <v>828</v>
      </c>
      <c r="G341" s="151" t="s">
        <v>374</v>
      </c>
      <c r="H341" s="152">
        <v>12</v>
      </c>
      <c r="I341" s="153"/>
      <c r="J341" s="153">
        <f t="shared" si="10"/>
        <v>0</v>
      </c>
      <c r="K341" s="154"/>
      <c r="L341" s="31"/>
      <c r="M341" s="155" t="s">
        <v>1</v>
      </c>
      <c r="N341" s="156" t="s">
        <v>36</v>
      </c>
      <c r="O341" s="157">
        <v>0.745</v>
      </c>
      <c r="P341" s="157">
        <f t="shared" si="11"/>
        <v>8.94</v>
      </c>
      <c r="Q341" s="157">
        <v>1.0000000000000001E-5</v>
      </c>
      <c r="R341" s="157">
        <f t="shared" si="12"/>
        <v>1.2000000000000002E-4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829</v>
      </c>
    </row>
    <row r="342" spans="1:65" s="2" customFormat="1" ht="16.5" customHeight="1">
      <c r="A342" s="30"/>
      <c r="B342" s="147"/>
      <c r="C342" s="182" t="s">
        <v>546</v>
      </c>
      <c r="D342" s="182" t="s">
        <v>311</v>
      </c>
      <c r="E342" s="183" t="s">
        <v>830</v>
      </c>
      <c r="F342" s="184" t="s">
        <v>831</v>
      </c>
      <c r="G342" s="185" t="s">
        <v>374</v>
      </c>
      <c r="H342" s="186">
        <v>12</v>
      </c>
      <c r="I342" s="187"/>
      <c r="J342" s="187">
        <f t="shared" si="1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1"/>
        <v>0</v>
      </c>
      <c r="Q342" s="157">
        <v>1.4E-3</v>
      </c>
      <c r="R342" s="157">
        <f t="shared" si="12"/>
        <v>1.6799999999999999E-2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832</v>
      </c>
    </row>
    <row r="343" spans="1:65" s="2" customFormat="1" ht="37.9" customHeight="1">
      <c r="A343" s="30"/>
      <c r="B343" s="147"/>
      <c r="C343" s="148" t="s">
        <v>550</v>
      </c>
      <c r="D343" s="148" t="s">
        <v>214</v>
      </c>
      <c r="E343" s="149" t="s">
        <v>833</v>
      </c>
      <c r="F343" s="150" t="s">
        <v>834</v>
      </c>
      <c r="G343" s="151" t="s">
        <v>374</v>
      </c>
      <c r="H343" s="152">
        <v>1</v>
      </c>
      <c r="I343" s="153"/>
      <c r="J343" s="153">
        <f t="shared" si="10"/>
        <v>0</v>
      </c>
      <c r="K343" s="154"/>
      <c r="L343" s="31"/>
      <c r="M343" s="155" t="s">
        <v>1</v>
      </c>
      <c r="N343" s="156" t="s">
        <v>36</v>
      </c>
      <c r="O343" s="157">
        <v>0.83</v>
      </c>
      <c r="P343" s="157">
        <f t="shared" si="11"/>
        <v>0.83</v>
      </c>
      <c r="Q343" s="157">
        <v>1.0000000000000001E-5</v>
      </c>
      <c r="R343" s="157">
        <f t="shared" si="12"/>
        <v>1.0000000000000001E-5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835</v>
      </c>
    </row>
    <row r="344" spans="1:65" s="2" customFormat="1" ht="16.5" customHeight="1">
      <c r="A344" s="30"/>
      <c r="B344" s="147"/>
      <c r="C344" s="182" t="s">
        <v>554</v>
      </c>
      <c r="D344" s="182" t="s">
        <v>311</v>
      </c>
      <c r="E344" s="183" t="s">
        <v>836</v>
      </c>
      <c r="F344" s="184" t="s">
        <v>837</v>
      </c>
      <c r="G344" s="185" t="s">
        <v>374</v>
      </c>
      <c r="H344" s="186">
        <v>1</v>
      </c>
      <c r="I344" s="187"/>
      <c r="J344" s="187">
        <f t="shared" si="1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1"/>
        <v>0</v>
      </c>
      <c r="Q344" s="157">
        <v>2.5999999999999999E-3</v>
      </c>
      <c r="R344" s="157">
        <f t="shared" si="12"/>
        <v>2.5999999999999999E-3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838</v>
      </c>
    </row>
    <row r="345" spans="1:65" s="2" customFormat="1" ht="37.9" customHeight="1">
      <c r="A345" s="30"/>
      <c r="B345" s="147"/>
      <c r="C345" s="148" t="s">
        <v>559</v>
      </c>
      <c r="D345" s="148" t="s">
        <v>214</v>
      </c>
      <c r="E345" s="149" t="s">
        <v>495</v>
      </c>
      <c r="F345" s="150" t="s">
        <v>496</v>
      </c>
      <c r="G345" s="151" t="s">
        <v>374</v>
      </c>
      <c r="H345" s="152">
        <v>35</v>
      </c>
      <c r="I345" s="153"/>
      <c r="J345" s="153">
        <f t="shared" si="10"/>
        <v>0</v>
      </c>
      <c r="K345" s="154"/>
      <c r="L345" s="31"/>
      <c r="M345" s="155" t="s">
        <v>1</v>
      </c>
      <c r="N345" s="156" t="s">
        <v>36</v>
      </c>
      <c r="O345" s="157">
        <v>0.68300000000000005</v>
      </c>
      <c r="P345" s="157">
        <f t="shared" si="11"/>
        <v>23.905000000000001</v>
      </c>
      <c r="Q345" s="157">
        <v>0</v>
      </c>
      <c r="R345" s="157">
        <f t="shared" si="12"/>
        <v>0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497</v>
      </c>
    </row>
    <row r="346" spans="1:65" s="2" customFormat="1" ht="16.5" customHeight="1">
      <c r="A346" s="30"/>
      <c r="B346" s="147"/>
      <c r="C346" s="182" t="s">
        <v>564</v>
      </c>
      <c r="D346" s="182" t="s">
        <v>311</v>
      </c>
      <c r="E346" s="183" t="s">
        <v>499</v>
      </c>
      <c r="F346" s="184" t="s">
        <v>500</v>
      </c>
      <c r="G346" s="185" t="s">
        <v>374</v>
      </c>
      <c r="H346" s="186">
        <v>35</v>
      </c>
      <c r="I346" s="187"/>
      <c r="J346" s="187">
        <f t="shared" si="10"/>
        <v>0</v>
      </c>
      <c r="K346" s="188"/>
      <c r="L346" s="189"/>
      <c r="M346" s="190" t="s">
        <v>1</v>
      </c>
      <c r="N346" s="191" t="s">
        <v>36</v>
      </c>
      <c r="O346" s="157">
        <v>0</v>
      </c>
      <c r="P346" s="157">
        <f t="shared" si="11"/>
        <v>0</v>
      </c>
      <c r="Q346" s="157">
        <v>2.9E-4</v>
      </c>
      <c r="R346" s="157">
        <f t="shared" si="12"/>
        <v>1.0149999999999999E-2</v>
      </c>
      <c r="S346" s="157">
        <v>0</v>
      </c>
      <c r="T346" s="158">
        <f t="shared" si="1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252</v>
      </c>
      <c r="AT346" s="159" t="s">
        <v>311</v>
      </c>
      <c r="AU346" s="159" t="s">
        <v>80</v>
      </c>
      <c r="AY346" s="18" t="s">
        <v>212</v>
      </c>
      <c r="BE346" s="160">
        <f t="shared" si="14"/>
        <v>0</v>
      </c>
      <c r="BF346" s="160">
        <f t="shared" si="15"/>
        <v>0</v>
      </c>
      <c r="BG346" s="160">
        <f t="shared" si="16"/>
        <v>0</v>
      </c>
      <c r="BH346" s="160">
        <f t="shared" si="17"/>
        <v>0</v>
      </c>
      <c r="BI346" s="160">
        <f t="shared" si="18"/>
        <v>0</v>
      </c>
      <c r="BJ346" s="18" t="s">
        <v>78</v>
      </c>
      <c r="BK346" s="160">
        <f t="shared" si="19"/>
        <v>0</v>
      </c>
      <c r="BL346" s="18" t="s">
        <v>218</v>
      </c>
      <c r="BM346" s="159" t="s">
        <v>501</v>
      </c>
    </row>
    <row r="347" spans="1:65" s="2" customFormat="1" ht="37.9" customHeight="1">
      <c r="A347" s="30"/>
      <c r="B347" s="147"/>
      <c r="C347" s="148" t="s">
        <v>537</v>
      </c>
      <c r="D347" s="148" t="s">
        <v>214</v>
      </c>
      <c r="E347" s="149" t="s">
        <v>839</v>
      </c>
      <c r="F347" s="150" t="s">
        <v>840</v>
      </c>
      <c r="G347" s="151" t="s">
        <v>374</v>
      </c>
      <c r="H347" s="152">
        <v>12</v>
      </c>
      <c r="I347" s="153"/>
      <c r="J347" s="153">
        <f t="shared" si="10"/>
        <v>0</v>
      </c>
      <c r="K347" s="154"/>
      <c r="L347" s="31"/>
      <c r="M347" s="155" t="s">
        <v>1</v>
      </c>
      <c r="N347" s="156" t="s">
        <v>36</v>
      </c>
      <c r="O347" s="157">
        <v>0.745</v>
      </c>
      <c r="P347" s="157">
        <f t="shared" si="11"/>
        <v>8.94</v>
      </c>
      <c r="Q347" s="157">
        <v>1.0000000000000001E-5</v>
      </c>
      <c r="R347" s="157">
        <f t="shared" si="12"/>
        <v>1.2000000000000002E-4</v>
      </c>
      <c r="S347" s="157">
        <v>0</v>
      </c>
      <c r="T347" s="158">
        <f t="shared" si="1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 t="shared" si="14"/>
        <v>0</v>
      </c>
      <c r="BF347" s="160">
        <f t="shared" si="15"/>
        <v>0</v>
      </c>
      <c r="BG347" s="160">
        <f t="shared" si="16"/>
        <v>0</v>
      </c>
      <c r="BH347" s="160">
        <f t="shared" si="17"/>
        <v>0</v>
      </c>
      <c r="BI347" s="160">
        <f t="shared" si="18"/>
        <v>0</v>
      </c>
      <c r="BJ347" s="18" t="s">
        <v>78</v>
      </c>
      <c r="BK347" s="160">
        <f t="shared" si="19"/>
        <v>0</v>
      </c>
      <c r="BL347" s="18" t="s">
        <v>218</v>
      </c>
      <c r="BM347" s="159" t="s">
        <v>841</v>
      </c>
    </row>
    <row r="348" spans="1:65" s="2" customFormat="1" ht="16.5" customHeight="1">
      <c r="A348" s="30"/>
      <c r="B348" s="147"/>
      <c r="C348" s="182" t="s">
        <v>541</v>
      </c>
      <c r="D348" s="182" t="s">
        <v>311</v>
      </c>
      <c r="E348" s="183" t="s">
        <v>842</v>
      </c>
      <c r="F348" s="184" t="s">
        <v>843</v>
      </c>
      <c r="G348" s="185" t="s">
        <v>374</v>
      </c>
      <c r="H348" s="186">
        <v>12</v>
      </c>
      <c r="I348" s="187"/>
      <c r="J348" s="187">
        <f t="shared" si="1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1"/>
        <v>0</v>
      </c>
      <c r="Q348" s="157">
        <v>5.0000000000000001E-4</v>
      </c>
      <c r="R348" s="157">
        <f t="shared" si="12"/>
        <v>6.0000000000000001E-3</v>
      </c>
      <c r="S348" s="157">
        <v>0</v>
      </c>
      <c r="T348" s="158">
        <f t="shared" si="1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14"/>
        <v>0</v>
      </c>
      <c r="BF348" s="160">
        <f t="shared" si="15"/>
        <v>0</v>
      </c>
      <c r="BG348" s="160">
        <f t="shared" si="16"/>
        <v>0</v>
      </c>
      <c r="BH348" s="160">
        <f t="shared" si="17"/>
        <v>0</v>
      </c>
      <c r="BI348" s="160">
        <f t="shared" si="18"/>
        <v>0</v>
      </c>
      <c r="BJ348" s="18" t="s">
        <v>78</v>
      </c>
      <c r="BK348" s="160">
        <f t="shared" si="19"/>
        <v>0</v>
      </c>
      <c r="BL348" s="18" t="s">
        <v>218</v>
      </c>
      <c r="BM348" s="159" t="s">
        <v>844</v>
      </c>
    </row>
    <row r="349" spans="1:65" s="2" customFormat="1" ht="37.9" customHeight="1">
      <c r="A349" s="30"/>
      <c r="B349" s="147"/>
      <c r="C349" s="148" t="s">
        <v>845</v>
      </c>
      <c r="D349" s="148" t="s">
        <v>214</v>
      </c>
      <c r="E349" s="149" t="s">
        <v>846</v>
      </c>
      <c r="F349" s="150" t="s">
        <v>847</v>
      </c>
      <c r="G349" s="151" t="s">
        <v>374</v>
      </c>
      <c r="H349" s="152">
        <v>1</v>
      </c>
      <c r="I349" s="153"/>
      <c r="J349" s="153">
        <f t="shared" si="10"/>
        <v>0</v>
      </c>
      <c r="K349" s="154"/>
      <c r="L349" s="31"/>
      <c r="M349" s="155" t="s">
        <v>1</v>
      </c>
      <c r="N349" s="156" t="s">
        <v>36</v>
      </c>
      <c r="O349" s="157">
        <v>0.83</v>
      </c>
      <c r="P349" s="157">
        <f t="shared" si="11"/>
        <v>0.83</v>
      </c>
      <c r="Q349" s="157">
        <v>1.0000000000000001E-5</v>
      </c>
      <c r="R349" s="157">
        <f t="shared" si="12"/>
        <v>1.0000000000000001E-5</v>
      </c>
      <c r="S349" s="157">
        <v>0</v>
      </c>
      <c r="T349" s="158">
        <f t="shared" si="1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14"/>
        <v>0</v>
      </c>
      <c r="BF349" s="160">
        <f t="shared" si="15"/>
        <v>0</v>
      </c>
      <c r="BG349" s="160">
        <f t="shared" si="16"/>
        <v>0</v>
      </c>
      <c r="BH349" s="160">
        <f t="shared" si="17"/>
        <v>0</v>
      </c>
      <c r="BI349" s="160">
        <f t="shared" si="18"/>
        <v>0</v>
      </c>
      <c r="BJ349" s="18" t="s">
        <v>78</v>
      </c>
      <c r="BK349" s="160">
        <f t="shared" si="19"/>
        <v>0</v>
      </c>
      <c r="BL349" s="18" t="s">
        <v>218</v>
      </c>
      <c r="BM349" s="159" t="s">
        <v>848</v>
      </c>
    </row>
    <row r="350" spans="1:65" s="2" customFormat="1" ht="16.5" customHeight="1">
      <c r="A350" s="30"/>
      <c r="B350" s="147"/>
      <c r="C350" s="182" t="s">
        <v>327</v>
      </c>
      <c r="D350" s="182" t="s">
        <v>311</v>
      </c>
      <c r="E350" s="183" t="s">
        <v>849</v>
      </c>
      <c r="F350" s="184" t="s">
        <v>850</v>
      </c>
      <c r="G350" s="185" t="s">
        <v>374</v>
      </c>
      <c r="H350" s="186">
        <v>1</v>
      </c>
      <c r="I350" s="187"/>
      <c r="J350" s="187">
        <f t="shared" si="1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11"/>
        <v>0</v>
      </c>
      <c r="Q350" s="157">
        <v>1.1199999999999999E-3</v>
      </c>
      <c r="R350" s="157">
        <f t="shared" si="12"/>
        <v>1.1199999999999999E-3</v>
      </c>
      <c r="S350" s="157">
        <v>0</v>
      </c>
      <c r="T350" s="158">
        <f t="shared" si="1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14"/>
        <v>0</v>
      </c>
      <c r="BF350" s="160">
        <f t="shared" si="15"/>
        <v>0</v>
      </c>
      <c r="BG350" s="160">
        <f t="shared" si="16"/>
        <v>0</v>
      </c>
      <c r="BH350" s="160">
        <f t="shared" si="17"/>
        <v>0</v>
      </c>
      <c r="BI350" s="160">
        <f t="shared" si="18"/>
        <v>0</v>
      </c>
      <c r="BJ350" s="18" t="s">
        <v>78</v>
      </c>
      <c r="BK350" s="160">
        <f t="shared" si="19"/>
        <v>0</v>
      </c>
      <c r="BL350" s="18" t="s">
        <v>218</v>
      </c>
      <c r="BM350" s="159" t="s">
        <v>851</v>
      </c>
    </row>
    <row r="351" spans="1:65" s="2" customFormat="1" ht="37.9" customHeight="1">
      <c r="A351" s="30"/>
      <c r="B351" s="147"/>
      <c r="C351" s="148" t="s">
        <v>332</v>
      </c>
      <c r="D351" s="148" t="s">
        <v>214</v>
      </c>
      <c r="E351" s="149" t="s">
        <v>852</v>
      </c>
      <c r="F351" s="150" t="s">
        <v>853</v>
      </c>
      <c r="G351" s="151" t="s">
        <v>374</v>
      </c>
      <c r="H351" s="152">
        <v>48</v>
      </c>
      <c r="I351" s="153"/>
      <c r="J351" s="153">
        <f t="shared" si="10"/>
        <v>0</v>
      </c>
      <c r="K351" s="154"/>
      <c r="L351" s="31"/>
      <c r="M351" s="155" t="s">
        <v>1</v>
      </c>
      <c r="N351" s="156" t="s">
        <v>36</v>
      </c>
      <c r="O351" s="157">
        <v>1.8640000000000001</v>
      </c>
      <c r="P351" s="157">
        <f t="shared" si="11"/>
        <v>89.472000000000008</v>
      </c>
      <c r="Q351" s="157">
        <v>2.0000000000000002E-5</v>
      </c>
      <c r="R351" s="157">
        <f t="shared" si="12"/>
        <v>9.6000000000000013E-4</v>
      </c>
      <c r="S351" s="157">
        <v>0</v>
      </c>
      <c r="T351" s="158">
        <f t="shared" si="1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 t="shared" si="14"/>
        <v>0</v>
      </c>
      <c r="BF351" s="160">
        <f t="shared" si="15"/>
        <v>0</v>
      </c>
      <c r="BG351" s="160">
        <f t="shared" si="16"/>
        <v>0</v>
      </c>
      <c r="BH351" s="160">
        <f t="shared" si="17"/>
        <v>0</v>
      </c>
      <c r="BI351" s="160">
        <f t="shared" si="18"/>
        <v>0</v>
      </c>
      <c r="BJ351" s="18" t="s">
        <v>78</v>
      </c>
      <c r="BK351" s="160">
        <f t="shared" si="19"/>
        <v>0</v>
      </c>
      <c r="BL351" s="18" t="s">
        <v>218</v>
      </c>
      <c r="BM351" s="159" t="s">
        <v>505</v>
      </c>
    </row>
    <row r="352" spans="1:65" s="2" customFormat="1" ht="16.5" customHeight="1">
      <c r="A352" s="30"/>
      <c r="B352" s="147"/>
      <c r="C352" s="182" t="s">
        <v>854</v>
      </c>
      <c r="D352" s="182" t="s">
        <v>311</v>
      </c>
      <c r="E352" s="183" t="s">
        <v>855</v>
      </c>
      <c r="F352" s="184" t="s">
        <v>856</v>
      </c>
      <c r="G352" s="185" t="s">
        <v>374</v>
      </c>
      <c r="H352" s="186">
        <v>35</v>
      </c>
      <c r="I352" s="187"/>
      <c r="J352" s="187">
        <f t="shared" si="1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1"/>
        <v>0</v>
      </c>
      <c r="Q352" s="157">
        <v>8.5000000000000006E-3</v>
      </c>
      <c r="R352" s="157">
        <f t="shared" si="12"/>
        <v>0.29750000000000004</v>
      </c>
      <c r="S352" s="157">
        <v>0</v>
      </c>
      <c r="T352" s="158">
        <f t="shared" si="1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14"/>
        <v>0</v>
      </c>
      <c r="BF352" s="160">
        <f t="shared" si="15"/>
        <v>0</v>
      </c>
      <c r="BG352" s="160">
        <f t="shared" si="16"/>
        <v>0</v>
      </c>
      <c r="BH352" s="160">
        <f t="shared" si="17"/>
        <v>0</v>
      </c>
      <c r="BI352" s="160">
        <f t="shared" si="18"/>
        <v>0</v>
      </c>
      <c r="BJ352" s="18" t="s">
        <v>78</v>
      </c>
      <c r="BK352" s="160">
        <f t="shared" si="19"/>
        <v>0</v>
      </c>
      <c r="BL352" s="18" t="s">
        <v>218</v>
      </c>
      <c r="BM352" s="159" t="s">
        <v>857</v>
      </c>
    </row>
    <row r="353" spans="1:65" s="2" customFormat="1" ht="16.5" customHeight="1">
      <c r="A353" s="30"/>
      <c r="B353" s="147"/>
      <c r="C353" s="182" t="s">
        <v>858</v>
      </c>
      <c r="D353" s="182" t="s">
        <v>311</v>
      </c>
      <c r="E353" s="183" t="s">
        <v>859</v>
      </c>
      <c r="F353" s="184" t="s">
        <v>860</v>
      </c>
      <c r="G353" s="185" t="s">
        <v>374</v>
      </c>
      <c r="H353" s="186">
        <v>12</v>
      </c>
      <c r="I353" s="187"/>
      <c r="J353" s="187">
        <f t="shared" si="1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1"/>
        <v>0</v>
      </c>
      <c r="Q353" s="157">
        <v>1.01E-2</v>
      </c>
      <c r="R353" s="157">
        <f t="shared" si="12"/>
        <v>0.1212</v>
      </c>
      <c r="S353" s="157">
        <v>0</v>
      </c>
      <c r="T353" s="158">
        <f t="shared" si="1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14"/>
        <v>0</v>
      </c>
      <c r="BF353" s="160">
        <f t="shared" si="15"/>
        <v>0</v>
      </c>
      <c r="BG353" s="160">
        <f t="shared" si="16"/>
        <v>0</v>
      </c>
      <c r="BH353" s="160">
        <f t="shared" si="17"/>
        <v>0</v>
      </c>
      <c r="BI353" s="160">
        <f t="shared" si="18"/>
        <v>0</v>
      </c>
      <c r="BJ353" s="18" t="s">
        <v>78</v>
      </c>
      <c r="BK353" s="160">
        <f t="shared" si="19"/>
        <v>0</v>
      </c>
      <c r="BL353" s="18" t="s">
        <v>218</v>
      </c>
      <c r="BM353" s="159" t="s">
        <v>861</v>
      </c>
    </row>
    <row r="354" spans="1:65" s="2" customFormat="1" ht="16.5" customHeight="1">
      <c r="A354" s="30"/>
      <c r="B354" s="147"/>
      <c r="C354" s="182" t="s">
        <v>862</v>
      </c>
      <c r="D354" s="182" t="s">
        <v>311</v>
      </c>
      <c r="E354" s="183" t="s">
        <v>863</v>
      </c>
      <c r="F354" s="184" t="s">
        <v>864</v>
      </c>
      <c r="G354" s="185" t="s">
        <v>374</v>
      </c>
      <c r="H354" s="186">
        <v>1</v>
      </c>
      <c r="I354" s="187"/>
      <c r="J354" s="187">
        <f t="shared" si="1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1"/>
        <v>0</v>
      </c>
      <c r="Q354" s="157">
        <v>1.2E-2</v>
      </c>
      <c r="R354" s="157">
        <f t="shared" si="12"/>
        <v>1.2E-2</v>
      </c>
      <c r="S354" s="157">
        <v>0</v>
      </c>
      <c r="T354" s="158">
        <f t="shared" si="1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14"/>
        <v>0</v>
      </c>
      <c r="BF354" s="160">
        <f t="shared" si="15"/>
        <v>0</v>
      </c>
      <c r="BG354" s="160">
        <f t="shared" si="16"/>
        <v>0</v>
      </c>
      <c r="BH354" s="160">
        <f t="shared" si="17"/>
        <v>0</v>
      </c>
      <c r="BI354" s="160">
        <f t="shared" si="18"/>
        <v>0</v>
      </c>
      <c r="BJ354" s="18" t="s">
        <v>78</v>
      </c>
      <c r="BK354" s="160">
        <f t="shared" si="19"/>
        <v>0</v>
      </c>
      <c r="BL354" s="18" t="s">
        <v>218</v>
      </c>
      <c r="BM354" s="159" t="s">
        <v>865</v>
      </c>
    </row>
    <row r="355" spans="1:65" s="12" customFormat="1" ht="22.9" customHeight="1">
      <c r="B355" s="135"/>
      <c r="D355" s="136" t="s">
        <v>70</v>
      </c>
      <c r="E355" s="145" t="s">
        <v>866</v>
      </c>
      <c r="F355" s="145" t="s">
        <v>423</v>
      </c>
      <c r="J355" s="146">
        <f>BK355</f>
        <v>0</v>
      </c>
      <c r="L355" s="135"/>
      <c r="M355" s="139"/>
      <c r="N355" s="140"/>
      <c r="O355" s="140"/>
      <c r="P355" s="141">
        <f>SUM(P356:P381)</f>
        <v>104.7804</v>
      </c>
      <c r="Q355" s="140"/>
      <c r="R355" s="141">
        <f>SUM(R356:R381)</f>
        <v>2.1589239999999998</v>
      </c>
      <c r="S355" s="140"/>
      <c r="T355" s="142">
        <f>SUM(T356:T381)</f>
        <v>0</v>
      </c>
      <c r="AR355" s="136" t="s">
        <v>78</v>
      </c>
      <c r="AT355" s="143" t="s">
        <v>70</v>
      </c>
      <c r="AU355" s="143" t="s">
        <v>78</v>
      </c>
      <c r="AY355" s="136" t="s">
        <v>212</v>
      </c>
      <c r="BK355" s="144">
        <f>SUM(BK356:BK381)</f>
        <v>0</v>
      </c>
    </row>
    <row r="356" spans="1:65" s="2" customFormat="1" ht="44.25" customHeight="1">
      <c r="A356" s="30"/>
      <c r="B356" s="147"/>
      <c r="C356" s="148" t="s">
        <v>867</v>
      </c>
      <c r="D356" s="148" t="s">
        <v>214</v>
      </c>
      <c r="E356" s="149" t="s">
        <v>868</v>
      </c>
      <c r="F356" s="150" t="s">
        <v>869</v>
      </c>
      <c r="G356" s="151" t="s">
        <v>374</v>
      </c>
      <c r="H356" s="152">
        <v>5</v>
      </c>
      <c r="I356" s="153"/>
      <c r="J356" s="153">
        <f t="shared" ref="J356:J380" si="20">ROUND(I356*H356,2)</f>
        <v>0</v>
      </c>
      <c r="K356" s="154"/>
      <c r="L356" s="31"/>
      <c r="M356" s="155" t="s">
        <v>1</v>
      </c>
      <c r="N356" s="156" t="s">
        <v>36</v>
      </c>
      <c r="O356" s="157">
        <v>1.181</v>
      </c>
      <c r="P356" s="157">
        <f t="shared" ref="P356:P380" si="21">O356*H356</f>
        <v>5.9050000000000002</v>
      </c>
      <c r="Q356" s="157">
        <v>0</v>
      </c>
      <c r="R356" s="157">
        <f t="shared" ref="R356:R380" si="22">Q356*H356</f>
        <v>0</v>
      </c>
      <c r="S356" s="157">
        <v>0</v>
      </c>
      <c r="T356" s="158">
        <f t="shared" ref="T356:T380" si="23"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218</v>
      </c>
      <c r="AT356" s="159" t="s">
        <v>214</v>
      </c>
      <c r="AU356" s="159" t="s">
        <v>80</v>
      </c>
      <c r="AY356" s="18" t="s">
        <v>212</v>
      </c>
      <c r="BE356" s="160">
        <f t="shared" ref="BE356:BE380" si="24">IF(N356="základní",J356,0)</f>
        <v>0</v>
      </c>
      <c r="BF356" s="160">
        <f t="shared" ref="BF356:BF380" si="25">IF(N356="snížená",J356,0)</f>
        <v>0</v>
      </c>
      <c r="BG356" s="160">
        <f t="shared" ref="BG356:BG380" si="26">IF(N356="zákl. přenesená",J356,0)</f>
        <v>0</v>
      </c>
      <c r="BH356" s="160">
        <f t="shared" ref="BH356:BH380" si="27">IF(N356="sníž. přenesená",J356,0)</f>
        <v>0</v>
      </c>
      <c r="BI356" s="160">
        <f t="shared" ref="BI356:BI380" si="28">IF(N356="nulová",J356,0)</f>
        <v>0</v>
      </c>
      <c r="BJ356" s="18" t="s">
        <v>78</v>
      </c>
      <c r="BK356" s="160">
        <f t="shared" ref="BK356:BK380" si="29">ROUND(I356*H356,2)</f>
        <v>0</v>
      </c>
      <c r="BL356" s="18" t="s">
        <v>218</v>
      </c>
      <c r="BM356" s="159" t="s">
        <v>870</v>
      </c>
    </row>
    <row r="357" spans="1:65" s="2" customFormat="1" ht="24.2" customHeight="1">
      <c r="A357" s="30"/>
      <c r="B357" s="147"/>
      <c r="C357" s="182" t="s">
        <v>871</v>
      </c>
      <c r="D357" s="182" t="s">
        <v>311</v>
      </c>
      <c r="E357" s="183" t="s">
        <v>872</v>
      </c>
      <c r="F357" s="184" t="s">
        <v>873</v>
      </c>
      <c r="G357" s="185" t="s">
        <v>374</v>
      </c>
      <c r="H357" s="186">
        <v>5</v>
      </c>
      <c r="I357" s="187"/>
      <c r="J357" s="187">
        <f t="shared" si="2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21"/>
        <v>0</v>
      </c>
      <c r="Q357" s="157">
        <v>1.8E-3</v>
      </c>
      <c r="R357" s="157">
        <f t="shared" si="22"/>
        <v>8.9999999999999993E-3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874</v>
      </c>
    </row>
    <row r="358" spans="1:65" s="2" customFormat="1" ht="44.25" customHeight="1">
      <c r="A358" s="30"/>
      <c r="B358" s="147"/>
      <c r="C358" s="148" t="s">
        <v>875</v>
      </c>
      <c r="D358" s="148" t="s">
        <v>214</v>
      </c>
      <c r="E358" s="149" t="s">
        <v>876</v>
      </c>
      <c r="F358" s="150" t="s">
        <v>877</v>
      </c>
      <c r="G358" s="151" t="s">
        <v>374</v>
      </c>
      <c r="H358" s="152">
        <v>11</v>
      </c>
      <c r="I358" s="153"/>
      <c r="J358" s="153">
        <f t="shared" si="20"/>
        <v>0</v>
      </c>
      <c r="K358" s="154"/>
      <c r="L358" s="31"/>
      <c r="M358" s="155" t="s">
        <v>1</v>
      </c>
      <c r="N358" s="156" t="s">
        <v>36</v>
      </c>
      <c r="O358" s="157">
        <v>1.125</v>
      </c>
      <c r="P358" s="157">
        <f t="shared" si="21"/>
        <v>12.375</v>
      </c>
      <c r="Q358" s="157">
        <v>0</v>
      </c>
      <c r="R358" s="157">
        <f t="shared" si="22"/>
        <v>0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878</v>
      </c>
    </row>
    <row r="359" spans="1:65" s="2" customFormat="1" ht="16.5" customHeight="1">
      <c r="A359" s="30"/>
      <c r="B359" s="147"/>
      <c r="C359" s="182" t="s">
        <v>879</v>
      </c>
      <c r="D359" s="182" t="s">
        <v>311</v>
      </c>
      <c r="E359" s="183" t="s">
        <v>880</v>
      </c>
      <c r="F359" s="184" t="s">
        <v>881</v>
      </c>
      <c r="G359" s="185" t="s">
        <v>374</v>
      </c>
      <c r="H359" s="186">
        <v>5</v>
      </c>
      <c r="I359" s="187"/>
      <c r="J359" s="187">
        <f t="shared" si="2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21"/>
        <v>0</v>
      </c>
      <c r="Q359" s="157">
        <v>1.07E-3</v>
      </c>
      <c r="R359" s="157">
        <f t="shared" si="22"/>
        <v>5.3499999999999997E-3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882</v>
      </c>
    </row>
    <row r="360" spans="1:65" s="2" customFormat="1" ht="16.5" customHeight="1">
      <c r="A360" s="30"/>
      <c r="B360" s="147"/>
      <c r="C360" s="182" t="s">
        <v>883</v>
      </c>
      <c r="D360" s="182" t="s">
        <v>311</v>
      </c>
      <c r="E360" s="183" t="s">
        <v>884</v>
      </c>
      <c r="F360" s="184" t="s">
        <v>885</v>
      </c>
      <c r="G360" s="185" t="s">
        <v>374</v>
      </c>
      <c r="H360" s="186">
        <v>1</v>
      </c>
      <c r="I360" s="187"/>
      <c r="J360" s="187">
        <f t="shared" si="2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21"/>
        <v>0</v>
      </c>
      <c r="Q360" s="157">
        <v>6.2E-4</v>
      </c>
      <c r="R360" s="157">
        <f t="shared" si="22"/>
        <v>6.2E-4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886</v>
      </c>
    </row>
    <row r="361" spans="1:65" s="2" customFormat="1" ht="21.75" customHeight="1">
      <c r="A361" s="30"/>
      <c r="B361" s="147"/>
      <c r="C361" s="182" t="s">
        <v>887</v>
      </c>
      <c r="D361" s="182" t="s">
        <v>311</v>
      </c>
      <c r="E361" s="183" t="s">
        <v>888</v>
      </c>
      <c r="F361" s="184" t="s">
        <v>889</v>
      </c>
      <c r="G361" s="185" t="s">
        <v>374</v>
      </c>
      <c r="H361" s="186">
        <v>3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5.8E-4</v>
      </c>
      <c r="R361" s="157">
        <f t="shared" si="22"/>
        <v>1.74E-3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890</v>
      </c>
    </row>
    <row r="362" spans="1:65" s="2" customFormat="1" ht="16.5" customHeight="1">
      <c r="A362" s="30"/>
      <c r="B362" s="147"/>
      <c r="C362" s="182" t="s">
        <v>891</v>
      </c>
      <c r="D362" s="182" t="s">
        <v>311</v>
      </c>
      <c r="E362" s="183" t="s">
        <v>892</v>
      </c>
      <c r="F362" s="184" t="s">
        <v>893</v>
      </c>
      <c r="G362" s="185" t="s">
        <v>374</v>
      </c>
      <c r="H362" s="186">
        <v>1</v>
      </c>
      <c r="I362" s="187"/>
      <c r="J362" s="187">
        <f t="shared" si="2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21"/>
        <v>0</v>
      </c>
      <c r="Q362" s="157">
        <v>6.4000000000000005E-4</v>
      </c>
      <c r="R362" s="157">
        <f t="shared" si="22"/>
        <v>6.4000000000000005E-4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894</v>
      </c>
    </row>
    <row r="363" spans="1:65" s="2" customFormat="1" ht="16.5" customHeight="1">
      <c r="A363" s="30"/>
      <c r="B363" s="147"/>
      <c r="C363" s="182" t="s">
        <v>895</v>
      </c>
      <c r="D363" s="182" t="s">
        <v>311</v>
      </c>
      <c r="E363" s="183" t="s">
        <v>896</v>
      </c>
      <c r="F363" s="184" t="s">
        <v>897</v>
      </c>
      <c r="G363" s="185" t="s">
        <v>374</v>
      </c>
      <c r="H363" s="186">
        <v>1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7.2000000000000005E-4</v>
      </c>
      <c r="R363" s="157">
        <f t="shared" si="22"/>
        <v>7.2000000000000005E-4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898</v>
      </c>
    </row>
    <row r="364" spans="1:65" s="2" customFormat="1" ht="37.9" customHeight="1">
      <c r="A364" s="30"/>
      <c r="B364" s="147"/>
      <c r="C364" s="148" t="s">
        <v>899</v>
      </c>
      <c r="D364" s="148" t="s">
        <v>214</v>
      </c>
      <c r="E364" s="149" t="s">
        <v>900</v>
      </c>
      <c r="F364" s="150" t="s">
        <v>901</v>
      </c>
      <c r="G364" s="151" t="s">
        <v>374</v>
      </c>
      <c r="H364" s="152">
        <v>2</v>
      </c>
      <c r="I364" s="153"/>
      <c r="J364" s="153">
        <f t="shared" si="20"/>
        <v>0</v>
      </c>
      <c r="K364" s="154"/>
      <c r="L364" s="31"/>
      <c r="M364" s="155" t="s">
        <v>1</v>
      </c>
      <c r="N364" s="156" t="s">
        <v>36</v>
      </c>
      <c r="O364" s="157">
        <v>1.181</v>
      </c>
      <c r="P364" s="157">
        <f t="shared" si="21"/>
        <v>2.3620000000000001</v>
      </c>
      <c r="Q364" s="157">
        <v>0</v>
      </c>
      <c r="R364" s="157">
        <f t="shared" si="22"/>
        <v>0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218</v>
      </c>
      <c r="AT364" s="159" t="s">
        <v>214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902</v>
      </c>
    </row>
    <row r="365" spans="1:65" s="2" customFormat="1" ht="16.5" customHeight="1">
      <c r="A365" s="30"/>
      <c r="B365" s="147"/>
      <c r="C365" s="182" t="s">
        <v>903</v>
      </c>
      <c r="D365" s="182" t="s">
        <v>311</v>
      </c>
      <c r="E365" s="183" t="s">
        <v>904</v>
      </c>
      <c r="F365" s="184" t="s">
        <v>905</v>
      </c>
      <c r="G365" s="185" t="s">
        <v>374</v>
      </c>
      <c r="H365" s="186">
        <v>2</v>
      </c>
      <c r="I365" s="187"/>
      <c r="J365" s="187">
        <f t="shared" si="2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21"/>
        <v>0</v>
      </c>
      <c r="Q365" s="157">
        <v>1.01E-3</v>
      </c>
      <c r="R365" s="157">
        <f t="shared" si="22"/>
        <v>2.0200000000000001E-3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906</v>
      </c>
    </row>
    <row r="366" spans="1:65" s="2" customFormat="1" ht="44.25" customHeight="1">
      <c r="A366" s="30"/>
      <c r="B366" s="147"/>
      <c r="C366" s="148" t="s">
        <v>907</v>
      </c>
      <c r="D366" s="148" t="s">
        <v>214</v>
      </c>
      <c r="E366" s="149" t="s">
        <v>908</v>
      </c>
      <c r="F366" s="150" t="s">
        <v>909</v>
      </c>
      <c r="G366" s="151" t="s">
        <v>374</v>
      </c>
      <c r="H366" s="152">
        <v>4</v>
      </c>
      <c r="I366" s="153"/>
      <c r="J366" s="153">
        <f t="shared" si="20"/>
        <v>0</v>
      </c>
      <c r="K366" s="154"/>
      <c r="L366" s="31"/>
      <c r="M366" s="155" t="s">
        <v>1</v>
      </c>
      <c r="N366" s="156" t="s">
        <v>36</v>
      </c>
      <c r="O366" s="157">
        <v>0.75900000000000001</v>
      </c>
      <c r="P366" s="157">
        <f t="shared" si="21"/>
        <v>3.036</v>
      </c>
      <c r="Q366" s="157">
        <v>1.67E-3</v>
      </c>
      <c r="R366" s="157">
        <f t="shared" si="22"/>
        <v>6.6800000000000002E-3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910</v>
      </c>
    </row>
    <row r="367" spans="1:65" s="2" customFormat="1" ht="24.2" customHeight="1">
      <c r="A367" s="30"/>
      <c r="B367" s="147"/>
      <c r="C367" s="182" t="s">
        <v>911</v>
      </c>
      <c r="D367" s="182" t="s">
        <v>311</v>
      </c>
      <c r="E367" s="183" t="s">
        <v>912</v>
      </c>
      <c r="F367" s="184" t="s">
        <v>913</v>
      </c>
      <c r="G367" s="185" t="s">
        <v>374</v>
      </c>
      <c r="H367" s="186">
        <v>2</v>
      </c>
      <c r="I367" s="187"/>
      <c r="J367" s="187">
        <f t="shared" si="2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21"/>
        <v>0</v>
      </c>
      <c r="Q367" s="157">
        <v>7.0000000000000001E-3</v>
      </c>
      <c r="R367" s="157">
        <f t="shared" si="22"/>
        <v>1.4E-2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914</v>
      </c>
    </row>
    <row r="368" spans="1:65" s="2" customFormat="1" ht="24.2" customHeight="1">
      <c r="A368" s="30"/>
      <c r="B368" s="147"/>
      <c r="C368" s="182" t="s">
        <v>915</v>
      </c>
      <c r="D368" s="182" t="s">
        <v>311</v>
      </c>
      <c r="E368" s="183" t="s">
        <v>916</v>
      </c>
      <c r="F368" s="184" t="s">
        <v>917</v>
      </c>
      <c r="G368" s="185" t="s">
        <v>374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1.6299999999999999E-2</v>
      </c>
      <c r="R368" s="157">
        <f t="shared" si="22"/>
        <v>3.2599999999999997E-2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918</v>
      </c>
    </row>
    <row r="369" spans="1:65" s="2" customFormat="1" ht="24.2" customHeight="1">
      <c r="A369" s="30"/>
      <c r="B369" s="147"/>
      <c r="C369" s="148" t="s">
        <v>919</v>
      </c>
      <c r="D369" s="148" t="s">
        <v>214</v>
      </c>
      <c r="E369" s="149" t="s">
        <v>920</v>
      </c>
      <c r="F369" s="150" t="s">
        <v>921</v>
      </c>
      <c r="G369" s="151" t="s">
        <v>374</v>
      </c>
      <c r="H369" s="152">
        <v>2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1.333</v>
      </c>
      <c r="P369" s="157">
        <f t="shared" si="21"/>
        <v>2.6659999999999999</v>
      </c>
      <c r="Q369" s="157">
        <v>1.3600000000000001E-3</v>
      </c>
      <c r="R369" s="157">
        <f t="shared" si="22"/>
        <v>2.7200000000000002E-3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922</v>
      </c>
    </row>
    <row r="370" spans="1:65" s="2" customFormat="1" ht="24.2" customHeight="1">
      <c r="A370" s="30"/>
      <c r="B370" s="147"/>
      <c r="C370" s="182" t="s">
        <v>923</v>
      </c>
      <c r="D370" s="182" t="s">
        <v>311</v>
      </c>
      <c r="E370" s="183" t="s">
        <v>924</v>
      </c>
      <c r="F370" s="184" t="s">
        <v>925</v>
      </c>
      <c r="G370" s="185" t="s">
        <v>374</v>
      </c>
      <c r="H370" s="186">
        <v>2</v>
      </c>
      <c r="I370" s="187"/>
      <c r="J370" s="187">
        <f t="shared" si="2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21"/>
        <v>0</v>
      </c>
      <c r="Q370" s="157">
        <v>1.7999999999999999E-2</v>
      </c>
      <c r="R370" s="157">
        <f t="shared" si="22"/>
        <v>3.5999999999999997E-2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926</v>
      </c>
    </row>
    <row r="371" spans="1:65" s="2" customFormat="1" ht="49.15" customHeight="1">
      <c r="A371" s="30"/>
      <c r="B371" s="147"/>
      <c r="C371" s="148" t="s">
        <v>524</v>
      </c>
      <c r="D371" s="148" t="s">
        <v>214</v>
      </c>
      <c r="E371" s="149" t="s">
        <v>927</v>
      </c>
      <c r="F371" s="150" t="s">
        <v>928</v>
      </c>
      <c r="G371" s="151" t="s">
        <v>374</v>
      </c>
      <c r="H371" s="152">
        <v>2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1.278</v>
      </c>
      <c r="P371" s="157">
        <f t="shared" si="21"/>
        <v>2.556</v>
      </c>
      <c r="Q371" s="157">
        <v>7.2000000000000005E-4</v>
      </c>
      <c r="R371" s="157">
        <f t="shared" si="22"/>
        <v>1.4400000000000001E-3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929</v>
      </c>
    </row>
    <row r="372" spans="1:65" s="2" customFormat="1" ht="24.2" customHeight="1">
      <c r="A372" s="30"/>
      <c r="B372" s="147"/>
      <c r="C372" s="182" t="s">
        <v>930</v>
      </c>
      <c r="D372" s="182" t="s">
        <v>311</v>
      </c>
      <c r="E372" s="183" t="s">
        <v>931</v>
      </c>
      <c r="F372" s="184" t="s">
        <v>932</v>
      </c>
      <c r="G372" s="185" t="s">
        <v>374</v>
      </c>
      <c r="H372" s="186">
        <v>2</v>
      </c>
      <c r="I372" s="187"/>
      <c r="J372" s="187">
        <f t="shared" si="20"/>
        <v>0</v>
      </c>
      <c r="K372" s="188"/>
      <c r="L372" s="189"/>
      <c r="M372" s="190" t="s">
        <v>1</v>
      </c>
      <c r="N372" s="191" t="s">
        <v>36</v>
      </c>
      <c r="O372" s="157">
        <v>0</v>
      </c>
      <c r="P372" s="157">
        <f t="shared" si="21"/>
        <v>0</v>
      </c>
      <c r="Q372" s="157">
        <v>1.2E-2</v>
      </c>
      <c r="R372" s="157">
        <f t="shared" si="22"/>
        <v>2.4E-2</v>
      </c>
      <c r="S372" s="157">
        <v>0</v>
      </c>
      <c r="T372" s="158">
        <f t="shared" si="2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252</v>
      </c>
      <c r="AT372" s="159" t="s">
        <v>311</v>
      </c>
      <c r="AU372" s="159" t="s">
        <v>80</v>
      </c>
      <c r="AY372" s="18" t="s">
        <v>212</v>
      </c>
      <c r="BE372" s="160">
        <f t="shared" si="24"/>
        <v>0</v>
      </c>
      <c r="BF372" s="160">
        <f t="shared" si="25"/>
        <v>0</v>
      </c>
      <c r="BG372" s="160">
        <f t="shared" si="26"/>
        <v>0</v>
      </c>
      <c r="BH372" s="160">
        <f t="shared" si="27"/>
        <v>0</v>
      </c>
      <c r="BI372" s="160">
        <f t="shared" si="28"/>
        <v>0</v>
      </c>
      <c r="BJ372" s="18" t="s">
        <v>78</v>
      </c>
      <c r="BK372" s="160">
        <f t="shared" si="29"/>
        <v>0</v>
      </c>
      <c r="BL372" s="18" t="s">
        <v>218</v>
      </c>
      <c r="BM372" s="159" t="s">
        <v>933</v>
      </c>
    </row>
    <row r="373" spans="1:65" s="2" customFormat="1" ht="24.2" customHeight="1">
      <c r="A373" s="30"/>
      <c r="B373" s="147"/>
      <c r="C373" s="182" t="s">
        <v>934</v>
      </c>
      <c r="D373" s="182" t="s">
        <v>311</v>
      </c>
      <c r="E373" s="183" t="s">
        <v>935</v>
      </c>
      <c r="F373" s="184" t="s">
        <v>936</v>
      </c>
      <c r="G373" s="185" t="s">
        <v>374</v>
      </c>
      <c r="H373" s="186">
        <v>2</v>
      </c>
      <c r="I373" s="187"/>
      <c r="J373" s="187">
        <f t="shared" si="20"/>
        <v>0</v>
      </c>
      <c r="K373" s="188"/>
      <c r="L373" s="189"/>
      <c r="M373" s="190" t="s">
        <v>1</v>
      </c>
      <c r="N373" s="191" t="s">
        <v>36</v>
      </c>
      <c r="O373" s="157">
        <v>0</v>
      </c>
      <c r="P373" s="157">
        <f t="shared" si="21"/>
        <v>0</v>
      </c>
      <c r="Q373" s="157">
        <v>2.8E-3</v>
      </c>
      <c r="R373" s="157">
        <f t="shared" si="22"/>
        <v>5.5999999999999999E-3</v>
      </c>
      <c r="S373" s="157">
        <v>0</v>
      </c>
      <c r="T373" s="158">
        <f t="shared" si="2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252</v>
      </c>
      <c r="AT373" s="159" t="s">
        <v>311</v>
      </c>
      <c r="AU373" s="159" t="s">
        <v>80</v>
      </c>
      <c r="AY373" s="18" t="s">
        <v>212</v>
      </c>
      <c r="BE373" s="160">
        <f t="shared" si="24"/>
        <v>0</v>
      </c>
      <c r="BF373" s="160">
        <f t="shared" si="25"/>
        <v>0</v>
      </c>
      <c r="BG373" s="160">
        <f t="shared" si="26"/>
        <v>0</v>
      </c>
      <c r="BH373" s="160">
        <f t="shared" si="27"/>
        <v>0</v>
      </c>
      <c r="BI373" s="160">
        <f t="shared" si="28"/>
        <v>0</v>
      </c>
      <c r="BJ373" s="18" t="s">
        <v>78</v>
      </c>
      <c r="BK373" s="160">
        <f t="shared" si="29"/>
        <v>0</v>
      </c>
      <c r="BL373" s="18" t="s">
        <v>218</v>
      </c>
      <c r="BM373" s="159" t="s">
        <v>937</v>
      </c>
    </row>
    <row r="374" spans="1:65" s="2" customFormat="1" ht="16.5" customHeight="1">
      <c r="A374" s="30"/>
      <c r="B374" s="147"/>
      <c r="C374" s="148" t="s">
        <v>938</v>
      </c>
      <c r="D374" s="148" t="s">
        <v>214</v>
      </c>
      <c r="E374" s="149" t="s">
        <v>939</v>
      </c>
      <c r="F374" s="150" t="s">
        <v>940</v>
      </c>
      <c r="G374" s="151" t="s">
        <v>374</v>
      </c>
      <c r="H374" s="152">
        <v>2</v>
      </c>
      <c r="I374" s="153"/>
      <c r="J374" s="153">
        <f t="shared" si="20"/>
        <v>0</v>
      </c>
      <c r="K374" s="154"/>
      <c r="L374" s="31"/>
      <c r="M374" s="155" t="s">
        <v>1</v>
      </c>
      <c r="N374" s="156" t="s">
        <v>36</v>
      </c>
      <c r="O374" s="157">
        <v>1.1819999999999999</v>
      </c>
      <c r="P374" s="157">
        <f t="shared" si="21"/>
        <v>2.3639999999999999</v>
      </c>
      <c r="Q374" s="157">
        <v>0.32906000000000002</v>
      </c>
      <c r="R374" s="157">
        <f t="shared" si="22"/>
        <v>0.65812000000000004</v>
      </c>
      <c r="S374" s="157">
        <v>0</v>
      </c>
      <c r="T374" s="158">
        <f t="shared" si="2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 t="shared" si="24"/>
        <v>0</v>
      </c>
      <c r="BF374" s="160">
        <f t="shared" si="25"/>
        <v>0</v>
      </c>
      <c r="BG374" s="160">
        <f t="shared" si="26"/>
        <v>0</v>
      </c>
      <c r="BH374" s="160">
        <f t="shared" si="27"/>
        <v>0</v>
      </c>
      <c r="BI374" s="160">
        <f t="shared" si="28"/>
        <v>0</v>
      </c>
      <c r="BJ374" s="18" t="s">
        <v>78</v>
      </c>
      <c r="BK374" s="160">
        <f t="shared" si="29"/>
        <v>0</v>
      </c>
      <c r="BL374" s="18" t="s">
        <v>218</v>
      </c>
      <c r="BM374" s="159" t="s">
        <v>941</v>
      </c>
    </row>
    <row r="375" spans="1:65" s="2" customFormat="1" ht="16.5" customHeight="1">
      <c r="A375" s="30"/>
      <c r="B375" s="147"/>
      <c r="C375" s="182" t="s">
        <v>942</v>
      </c>
      <c r="D375" s="182" t="s">
        <v>311</v>
      </c>
      <c r="E375" s="183" t="s">
        <v>943</v>
      </c>
      <c r="F375" s="184" t="s">
        <v>944</v>
      </c>
      <c r="G375" s="185" t="s">
        <v>374</v>
      </c>
      <c r="H375" s="186">
        <v>2</v>
      </c>
      <c r="I375" s="187"/>
      <c r="J375" s="187">
        <f t="shared" si="20"/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 t="shared" si="21"/>
        <v>0</v>
      </c>
      <c r="Q375" s="157">
        <v>2.9499999999999998E-2</v>
      </c>
      <c r="R375" s="157">
        <f t="shared" si="22"/>
        <v>5.8999999999999997E-2</v>
      </c>
      <c r="S375" s="157">
        <v>0</v>
      </c>
      <c r="T375" s="158">
        <f t="shared" si="2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 t="shared" si="24"/>
        <v>0</v>
      </c>
      <c r="BF375" s="160">
        <f t="shared" si="25"/>
        <v>0</v>
      </c>
      <c r="BG375" s="160">
        <f t="shared" si="26"/>
        <v>0</v>
      </c>
      <c r="BH375" s="160">
        <f t="shared" si="27"/>
        <v>0</v>
      </c>
      <c r="BI375" s="160">
        <f t="shared" si="28"/>
        <v>0</v>
      </c>
      <c r="BJ375" s="18" t="s">
        <v>78</v>
      </c>
      <c r="BK375" s="160">
        <f t="shared" si="29"/>
        <v>0</v>
      </c>
      <c r="BL375" s="18" t="s">
        <v>218</v>
      </c>
      <c r="BM375" s="159" t="s">
        <v>945</v>
      </c>
    </row>
    <row r="376" spans="1:65" s="2" customFormat="1" ht="16.5" customHeight="1">
      <c r="A376" s="30"/>
      <c r="B376" s="147"/>
      <c r="C376" s="148" t="s">
        <v>946</v>
      </c>
      <c r="D376" s="148" t="s">
        <v>214</v>
      </c>
      <c r="E376" s="149" t="s">
        <v>947</v>
      </c>
      <c r="F376" s="150" t="s">
        <v>948</v>
      </c>
      <c r="G376" s="151" t="s">
        <v>374</v>
      </c>
      <c r="H376" s="152">
        <v>2</v>
      </c>
      <c r="I376" s="153"/>
      <c r="J376" s="153">
        <f t="shared" si="20"/>
        <v>0</v>
      </c>
      <c r="K376" s="154"/>
      <c r="L376" s="31"/>
      <c r="M376" s="155" t="s">
        <v>1</v>
      </c>
      <c r="N376" s="156" t="s">
        <v>36</v>
      </c>
      <c r="O376" s="157">
        <v>0.86299999999999999</v>
      </c>
      <c r="P376" s="157">
        <f t="shared" si="21"/>
        <v>1.726</v>
      </c>
      <c r="Q376" s="157">
        <v>0.12303</v>
      </c>
      <c r="R376" s="157">
        <f t="shared" si="22"/>
        <v>0.24606</v>
      </c>
      <c r="S376" s="157">
        <v>0</v>
      </c>
      <c r="T376" s="158">
        <f t="shared" si="2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 t="shared" si="24"/>
        <v>0</v>
      </c>
      <c r="BF376" s="160">
        <f t="shared" si="25"/>
        <v>0</v>
      </c>
      <c r="BG376" s="160">
        <f t="shared" si="26"/>
        <v>0</v>
      </c>
      <c r="BH376" s="160">
        <f t="shared" si="27"/>
        <v>0</v>
      </c>
      <c r="BI376" s="160">
        <f t="shared" si="28"/>
        <v>0</v>
      </c>
      <c r="BJ376" s="18" t="s">
        <v>78</v>
      </c>
      <c r="BK376" s="160">
        <f t="shared" si="29"/>
        <v>0</v>
      </c>
      <c r="BL376" s="18" t="s">
        <v>218</v>
      </c>
      <c r="BM376" s="159" t="s">
        <v>949</v>
      </c>
    </row>
    <row r="377" spans="1:65" s="2" customFormat="1" ht="24.2" customHeight="1">
      <c r="A377" s="30"/>
      <c r="B377" s="147"/>
      <c r="C377" s="182" t="s">
        <v>950</v>
      </c>
      <c r="D377" s="182" t="s">
        <v>311</v>
      </c>
      <c r="E377" s="183" t="s">
        <v>951</v>
      </c>
      <c r="F377" s="184" t="s">
        <v>952</v>
      </c>
      <c r="G377" s="185" t="s">
        <v>374</v>
      </c>
      <c r="H377" s="186">
        <v>2</v>
      </c>
      <c r="I377" s="187"/>
      <c r="J377" s="187">
        <f t="shared" si="20"/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 t="shared" si="21"/>
        <v>0</v>
      </c>
      <c r="Q377" s="157">
        <v>1.3299999999999999E-2</v>
      </c>
      <c r="R377" s="157">
        <f t="shared" si="22"/>
        <v>2.6599999999999999E-2</v>
      </c>
      <c r="S377" s="157">
        <v>0</v>
      </c>
      <c r="T377" s="158">
        <f t="shared" si="2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 t="shared" si="24"/>
        <v>0</v>
      </c>
      <c r="BF377" s="160">
        <f t="shared" si="25"/>
        <v>0</v>
      </c>
      <c r="BG377" s="160">
        <f t="shared" si="26"/>
        <v>0</v>
      </c>
      <c r="BH377" s="160">
        <f t="shared" si="27"/>
        <v>0</v>
      </c>
      <c r="BI377" s="160">
        <f t="shared" si="28"/>
        <v>0</v>
      </c>
      <c r="BJ377" s="18" t="s">
        <v>78</v>
      </c>
      <c r="BK377" s="160">
        <f t="shared" si="29"/>
        <v>0</v>
      </c>
      <c r="BL377" s="18" t="s">
        <v>218</v>
      </c>
      <c r="BM377" s="159" t="s">
        <v>953</v>
      </c>
    </row>
    <row r="378" spans="1:65" s="2" customFormat="1" ht="21.75" customHeight="1">
      <c r="A378" s="30"/>
      <c r="B378" s="147"/>
      <c r="C378" s="148" t="s">
        <v>954</v>
      </c>
      <c r="D378" s="148" t="s">
        <v>214</v>
      </c>
      <c r="E378" s="149" t="s">
        <v>955</v>
      </c>
      <c r="F378" s="150" t="s">
        <v>956</v>
      </c>
      <c r="G378" s="151" t="s">
        <v>249</v>
      </c>
      <c r="H378" s="152">
        <v>470.5</v>
      </c>
      <c r="I378" s="153"/>
      <c r="J378" s="153">
        <f t="shared" si="20"/>
        <v>0</v>
      </c>
      <c r="K378" s="154"/>
      <c r="L378" s="31"/>
      <c r="M378" s="155" t="s">
        <v>1</v>
      </c>
      <c r="N378" s="156" t="s">
        <v>36</v>
      </c>
      <c r="O378" s="157">
        <v>4.3999999999999997E-2</v>
      </c>
      <c r="P378" s="157">
        <f t="shared" si="21"/>
        <v>20.701999999999998</v>
      </c>
      <c r="Q378" s="157">
        <v>0</v>
      </c>
      <c r="R378" s="157">
        <f t="shared" si="22"/>
        <v>0</v>
      </c>
      <c r="S378" s="157">
        <v>0</v>
      </c>
      <c r="T378" s="158">
        <f t="shared" si="2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 t="shared" si="24"/>
        <v>0</v>
      </c>
      <c r="BF378" s="160">
        <f t="shared" si="25"/>
        <v>0</v>
      </c>
      <c r="BG378" s="160">
        <f t="shared" si="26"/>
        <v>0</v>
      </c>
      <c r="BH378" s="160">
        <f t="shared" si="27"/>
        <v>0</v>
      </c>
      <c r="BI378" s="160">
        <f t="shared" si="28"/>
        <v>0</v>
      </c>
      <c r="BJ378" s="18" t="s">
        <v>78</v>
      </c>
      <c r="BK378" s="160">
        <f t="shared" si="29"/>
        <v>0</v>
      </c>
      <c r="BL378" s="18" t="s">
        <v>218</v>
      </c>
      <c r="BM378" s="159" t="s">
        <v>957</v>
      </c>
    </row>
    <row r="379" spans="1:65" s="2" customFormat="1" ht="24.2" customHeight="1">
      <c r="A379" s="30"/>
      <c r="B379" s="147"/>
      <c r="C379" s="148" t="s">
        <v>958</v>
      </c>
      <c r="D379" s="148" t="s">
        <v>214</v>
      </c>
      <c r="E379" s="149" t="s">
        <v>959</v>
      </c>
      <c r="F379" s="150" t="s">
        <v>960</v>
      </c>
      <c r="G379" s="151" t="s">
        <v>374</v>
      </c>
      <c r="H379" s="152">
        <v>2</v>
      </c>
      <c r="I379" s="153"/>
      <c r="J379" s="153">
        <f t="shared" si="20"/>
        <v>0</v>
      </c>
      <c r="K379" s="154"/>
      <c r="L379" s="31"/>
      <c r="M379" s="155" t="s">
        <v>1</v>
      </c>
      <c r="N379" s="156" t="s">
        <v>36</v>
      </c>
      <c r="O379" s="157">
        <v>10.3</v>
      </c>
      <c r="P379" s="157">
        <f t="shared" si="21"/>
        <v>20.6</v>
      </c>
      <c r="Q379" s="157">
        <v>0.45937</v>
      </c>
      <c r="R379" s="157">
        <f t="shared" si="22"/>
        <v>0.91874</v>
      </c>
      <c r="S379" s="157">
        <v>0</v>
      </c>
      <c r="T379" s="158">
        <f t="shared" si="2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 t="shared" si="24"/>
        <v>0</v>
      </c>
      <c r="BF379" s="160">
        <f t="shared" si="25"/>
        <v>0</v>
      </c>
      <c r="BG379" s="160">
        <f t="shared" si="26"/>
        <v>0</v>
      </c>
      <c r="BH379" s="160">
        <f t="shared" si="27"/>
        <v>0</v>
      </c>
      <c r="BI379" s="160">
        <f t="shared" si="28"/>
        <v>0</v>
      </c>
      <c r="BJ379" s="18" t="s">
        <v>78</v>
      </c>
      <c r="BK379" s="160">
        <f t="shared" si="29"/>
        <v>0</v>
      </c>
      <c r="BL379" s="18" t="s">
        <v>218</v>
      </c>
      <c r="BM379" s="159" t="s">
        <v>961</v>
      </c>
    </row>
    <row r="380" spans="1:65" s="2" customFormat="1" ht="16.5" customHeight="1">
      <c r="A380" s="30"/>
      <c r="B380" s="147"/>
      <c r="C380" s="148" t="s">
        <v>962</v>
      </c>
      <c r="D380" s="148" t="s">
        <v>214</v>
      </c>
      <c r="E380" s="149" t="s">
        <v>963</v>
      </c>
      <c r="F380" s="150" t="s">
        <v>964</v>
      </c>
      <c r="G380" s="151" t="s">
        <v>249</v>
      </c>
      <c r="H380" s="152">
        <v>564.6</v>
      </c>
      <c r="I380" s="153"/>
      <c r="J380" s="153">
        <f t="shared" si="20"/>
        <v>0</v>
      </c>
      <c r="K380" s="154"/>
      <c r="L380" s="31"/>
      <c r="M380" s="155" t="s">
        <v>1</v>
      </c>
      <c r="N380" s="156" t="s">
        <v>36</v>
      </c>
      <c r="O380" s="157">
        <v>5.3999999999999999E-2</v>
      </c>
      <c r="P380" s="157">
        <f t="shared" si="21"/>
        <v>30.488400000000002</v>
      </c>
      <c r="Q380" s="157">
        <v>1.9000000000000001E-4</v>
      </c>
      <c r="R380" s="157">
        <f t="shared" si="22"/>
        <v>0.10727400000000001</v>
      </c>
      <c r="S380" s="157">
        <v>0</v>
      </c>
      <c r="T380" s="158">
        <f t="shared" si="2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 t="shared" si="24"/>
        <v>0</v>
      </c>
      <c r="BF380" s="160">
        <f t="shared" si="25"/>
        <v>0</v>
      </c>
      <c r="BG380" s="160">
        <f t="shared" si="26"/>
        <v>0</v>
      </c>
      <c r="BH380" s="160">
        <f t="shared" si="27"/>
        <v>0</v>
      </c>
      <c r="BI380" s="160">
        <f t="shared" si="28"/>
        <v>0</v>
      </c>
      <c r="BJ380" s="18" t="s">
        <v>78</v>
      </c>
      <c r="BK380" s="160">
        <f t="shared" si="29"/>
        <v>0</v>
      </c>
      <c r="BL380" s="18" t="s">
        <v>218</v>
      </c>
      <c r="BM380" s="159" t="s">
        <v>965</v>
      </c>
    </row>
    <row r="381" spans="1:65" s="14" customFormat="1" ht="11.25">
      <c r="B381" s="168"/>
      <c r="D381" s="162" t="s">
        <v>220</v>
      </c>
      <c r="F381" s="170" t="s">
        <v>966</v>
      </c>
      <c r="H381" s="171">
        <v>564.6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3</v>
      </c>
      <c r="AX381" s="14" t="s">
        <v>78</v>
      </c>
      <c r="AY381" s="169" t="s">
        <v>212</v>
      </c>
    </row>
    <row r="382" spans="1:65" s="12" customFormat="1" ht="22.9" customHeight="1">
      <c r="B382" s="135"/>
      <c r="D382" s="136" t="s">
        <v>70</v>
      </c>
      <c r="E382" s="145" t="s">
        <v>257</v>
      </c>
      <c r="F382" s="145" t="s">
        <v>510</v>
      </c>
      <c r="J382" s="146">
        <f>BK382</f>
        <v>0</v>
      </c>
      <c r="L382" s="135"/>
      <c r="M382" s="139"/>
      <c r="N382" s="140"/>
      <c r="O382" s="140"/>
      <c r="P382" s="141">
        <f>SUM(P383:P394)</f>
        <v>2590.8123000000001</v>
      </c>
      <c r="Q382" s="140"/>
      <c r="R382" s="141">
        <f>SUM(R383:R394)</f>
        <v>6.096597</v>
      </c>
      <c r="S382" s="140"/>
      <c r="T382" s="142">
        <f>SUM(T383:T394)</f>
        <v>0</v>
      </c>
      <c r="AR382" s="136" t="s">
        <v>78</v>
      </c>
      <c r="AT382" s="143" t="s">
        <v>70</v>
      </c>
      <c r="AU382" s="143" t="s">
        <v>78</v>
      </c>
      <c r="AY382" s="136" t="s">
        <v>212</v>
      </c>
      <c r="BK382" s="144">
        <f>SUM(BK383:BK394)</f>
        <v>0</v>
      </c>
    </row>
    <row r="383" spans="1:65" s="2" customFormat="1" ht="44.25" customHeight="1">
      <c r="A383" s="30"/>
      <c r="B383" s="147"/>
      <c r="C383" s="148" t="s">
        <v>967</v>
      </c>
      <c r="D383" s="148" t="s">
        <v>214</v>
      </c>
      <c r="E383" s="149" t="s">
        <v>968</v>
      </c>
      <c r="F383" s="150" t="s">
        <v>969</v>
      </c>
      <c r="G383" s="151" t="s">
        <v>249</v>
      </c>
      <c r="H383" s="152">
        <v>15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0.216</v>
      </c>
      <c r="P383" s="157">
        <f>O383*H383</f>
        <v>3.2399999999999998</v>
      </c>
      <c r="Q383" s="157">
        <v>0.11519</v>
      </c>
      <c r="R383" s="157">
        <f>Q383*H383</f>
        <v>1.7278500000000001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970</v>
      </c>
    </row>
    <row r="384" spans="1:65" s="2" customFormat="1" ht="16.5" customHeight="1">
      <c r="A384" s="30"/>
      <c r="B384" s="147"/>
      <c r="C384" s="182" t="s">
        <v>971</v>
      </c>
      <c r="D384" s="182" t="s">
        <v>311</v>
      </c>
      <c r="E384" s="183" t="s">
        <v>972</v>
      </c>
      <c r="F384" s="184" t="s">
        <v>973</v>
      </c>
      <c r="G384" s="185" t="s">
        <v>249</v>
      </c>
      <c r="H384" s="186">
        <v>15.3</v>
      </c>
      <c r="I384" s="187"/>
      <c r="J384" s="187">
        <f>ROUND(I384*H384,2)</f>
        <v>0</v>
      </c>
      <c r="K384" s="188"/>
      <c r="L384" s="189"/>
      <c r="M384" s="190" t="s">
        <v>1</v>
      </c>
      <c r="N384" s="191" t="s">
        <v>36</v>
      </c>
      <c r="O384" s="157">
        <v>0</v>
      </c>
      <c r="P384" s="157">
        <f>O384*H384</f>
        <v>0</v>
      </c>
      <c r="Q384" s="157">
        <v>0.08</v>
      </c>
      <c r="R384" s="157">
        <f>Q384*H384</f>
        <v>1.224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252</v>
      </c>
      <c r="AT384" s="159" t="s">
        <v>311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974</v>
      </c>
    </row>
    <row r="385" spans="1:65" s="14" customFormat="1" ht="11.25">
      <c r="B385" s="168"/>
      <c r="D385" s="162" t="s">
        <v>220</v>
      </c>
      <c r="F385" s="170" t="s">
        <v>975</v>
      </c>
      <c r="H385" s="171">
        <v>15.3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220</v>
      </c>
      <c r="AU385" s="169" t="s">
        <v>80</v>
      </c>
      <c r="AV385" s="14" t="s">
        <v>80</v>
      </c>
      <c r="AW385" s="14" t="s">
        <v>3</v>
      </c>
      <c r="AX385" s="14" t="s">
        <v>78</v>
      </c>
      <c r="AY385" s="169" t="s">
        <v>212</v>
      </c>
    </row>
    <row r="386" spans="1:65" s="2" customFormat="1" ht="24.2" customHeight="1">
      <c r="A386" s="30"/>
      <c r="B386" s="147"/>
      <c r="C386" s="148" t="s">
        <v>976</v>
      </c>
      <c r="D386" s="148" t="s">
        <v>214</v>
      </c>
      <c r="E386" s="149" t="s">
        <v>977</v>
      </c>
      <c r="F386" s="150" t="s">
        <v>978</v>
      </c>
      <c r="G386" s="151" t="s">
        <v>265</v>
      </c>
      <c r="H386" s="152">
        <v>1.35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1.4419999999999999</v>
      </c>
      <c r="P386" s="157">
        <f>O386*H386</f>
        <v>1.9467000000000001</v>
      </c>
      <c r="Q386" s="157">
        <v>2.2563399999999998</v>
      </c>
      <c r="R386" s="157">
        <f>Q386*H386</f>
        <v>3.0460590000000001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979</v>
      </c>
    </row>
    <row r="387" spans="1:65" s="14" customFormat="1" ht="11.25">
      <c r="B387" s="168"/>
      <c r="D387" s="162" t="s">
        <v>220</v>
      </c>
      <c r="E387" s="169" t="s">
        <v>1</v>
      </c>
      <c r="F387" s="170" t="s">
        <v>980</v>
      </c>
      <c r="H387" s="171">
        <v>1.35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220</v>
      </c>
      <c r="AU387" s="169" t="s">
        <v>80</v>
      </c>
      <c r="AV387" s="14" t="s">
        <v>80</v>
      </c>
      <c r="AW387" s="14" t="s">
        <v>27</v>
      </c>
      <c r="AX387" s="14" t="s">
        <v>78</v>
      </c>
      <c r="AY387" s="169" t="s">
        <v>212</v>
      </c>
    </row>
    <row r="388" spans="1:65" s="2" customFormat="1" ht="37.9" customHeight="1">
      <c r="A388" s="30"/>
      <c r="B388" s="147"/>
      <c r="C388" s="148" t="s">
        <v>981</v>
      </c>
      <c r="D388" s="148" t="s">
        <v>214</v>
      </c>
      <c r="E388" s="149" t="s">
        <v>512</v>
      </c>
      <c r="F388" s="150" t="s">
        <v>513</v>
      </c>
      <c r="G388" s="151" t="s">
        <v>249</v>
      </c>
      <c r="H388" s="152">
        <v>3289.6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0.13900000000000001</v>
      </c>
      <c r="P388" s="157">
        <f>O388*H388</f>
        <v>457.25440000000003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514</v>
      </c>
    </row>
    <row r="389" spans="1:65" s="14" customFormat="1" ht="11.25">
      <c r="B389" s="168"/>
      <c r="D389" s="162" t="s">
        <v>220</v>
      </c>
      <c r="E389" s="169" t="s">
        <v>1</v>
      </c>
      <c r="F389" s="170" t="s">
        <v>982</v>
      </c>
      <c r="H389" s="171">
        <v>1463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71</v>
      </c>
      <c r="AY389" s="169" t="s">
        <v>212</v>
      </c>
    </row>
    <row r="390" spans="1:65" s="14" customFormat="1" ht="11.25">
      <c r="B390" s="168"/>
      <c r="D390" s="162" t="s">
        <v>220</v>
      </c>
      <c r="E390" s="169" t="s">
        <v>1</v>
      </c>
      <c r="F390" s="170" t="s">
        <v>983</v>
      </c>
      <c r="H390" s="171">
        <v>875.4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27</v>
      </c>
      <c r="AX390" s="14" t="s">
        <v>71</v>
      </c>
      <c r="AY390" s="169" t="s">
        <v>212</v>
      </c>
    </row>
    <row r="391" spans="1:65" s="14" customFormat="1" ht="11.25">
      <c r="B391" s="168"/>
      <c r="D391" s="162" t="s">
        <v>220</v>
      </c>
      <c r="E391" s="169" t="s">
        <v>1</v>
      </c>
      <c r="F391" s="170" t="s">
        <v>984</v>
      </c>
      <c r="H391" s="171">
        <v>951.2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71</v>
      </c>
      <c r="AY391" s="169" t="s">
        <v>212</v>
      </c>
    </row>
    <row r="392" spans="1:65" s="15" customFormat="1" ht="11.25">
      <c r="B392" s="175"/>
      <c r="D392" s="162" t="s">
        <v>220</v>
      </c>
      <c r="E392" s="176" t="s">
        <v>1</v>
      </c>
      <c r="F392" s="177" t="s">
        <v>233</v>
      </c>
      <c r="H392" s="178">
        <v>3289.6</v>
      </c>
      <c r="L392" s="175"/>
      <c r="M392" s="179"/>
      <c r="N392" s="180"/>
      <c r="O392" s="180"/>
      <c r="P392" s="180"/>
      <c r="Q392" s="180"/>
      <c r="R392" s="180"/>
      <c r="S392" s="180"/>
      <c r="T392" s="181"/>
      <c r="AT392" s="176" t="s">
        <v>220</v>
      </c>
      <c r="AU392" s="176" t="s">
        <v>80</v>
      </c>
      <c r="AV392" s="15" t="s">
        <v>218</v>
      </c>
      <c r="AW392" s="15" t="s">
        <v>27</v>
      </c>
      <c r="AX392" s="15" t="s">
        <v>78</v>
      </c>
      <c r="AY392" s="176" t="s">
        <v>212</v>
      </c>
    </row>
    <row r="393" spans="1:65" s="2" customFormat="1" ht="24.2" customHeight="1">
      <c r="A393" s="30"/>
      <c r="B393" s="147"/>
      <c r="C393" s="148" t="s">
        <v>985</v>
      </c>
      <c r="D393" s="148" t="s">
        <v>214</v>
      </c>
      <c r="E393" s="149" t="s">
        <v>516</v>
      </c>
      <c r="F393" s="150" t="s">
        <v>517</v>
      </c>
      <c r="G393" s="151" t="s">
        <v>249</v>
      </c>
      <c r="H393" s="152">
        <v>3289.6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0.19600000000000001</v>
      </c>
      <c r="P393" s="157">
        <f>O393*H393</f>
        <v>644.76160000000004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518</v>
      </c>
    </row>
    <row r="394" spans="1:65" s="2" customFormat="1" ht="24.2" customHeight="1">
      <c r="A394" s="30"/>
      <c r="B394" s="147"/>
      <c r="C394" s="148" t="s">
        <v>986</v>
      </c>
      <c r="D394" s="148" t="s">
        <v>214</v>
      </c>
      <c r="E394" s="149" t="s">
        <v>521</v>
      </c>
      <c r="F394" s="150" t="s">
        <v>522</v>
      </c>
      <c r="G394" s="151" t="s">
        <v>249</v>
      </c>
      <c r="H394" s="152">
        <v>3289.6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0.45100000000000001</v>
      </c>
      <c r="P394" s="157">
        <f>O394*H394</f>
        <v>1483.6096</v>
      </c>
      <c r="Q394" s="157">
        <v>3.0000000000000001E-5</v>
      </c>
      <c r="R394" s="157">
        <f>Q394*H394</f>
        <v>9.8687999999999998E-2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523</v>
      </c>
    </row>
    <row r="395" spans="1:65" s="12" customFormat="1" ht="22.9" customHeight="1">
      <c r="B395" s="135"/>
      <c r="D395" s="136" t="s">
        <v>70</v>
      </c>
      <c r="E395" s="145" t="s">
        <v>524</v>
      </c>
      <c r="F395" s="145" t="s">
        <v>525</v>
      </c>
      <c r="J395" s="146">
        <f>BK395</f>
        <v>0</v>
      </c>
      <c r="L395" s="135"/>
      <c r="M395" s="139"/>
      <c r="N395" s="140"/>
      <c r="O395" s="140"/>
      <c r="P395" s="141">
        <f>P396</f>
        <v>15095.863839999998</v>
      </c>
      <c r="Q395" s="140"/>
      <c r="R395" s="141">
        <f>R396</f>
        <v>0</v>
      </c>
      <c r="S395" s="140"/>
      <c r="T395" s="142">
        <f>T396</f>
        <v>0</v>
      </c>
      <c r="AR395" s="136" t="s">
        <v>78</v>
      </c>
      <c r="AT395" s="143" t="s">
        <v>70</v>
      </c>
      <c r="AU395" s="143" t="s">
        <v>78</v>
      </c>
      <c r="AY395" s="136" t="s">
        <v>212</v>
      </c>
      <c r="BK395" s="144">
        <f>BK396</f>
        <v>0</v>
      </c>
    </row>
    <row r="396" spans="1:65" s="2" customFormat="1" ht="49.15" customHeight="1">
      <c r="A396" s="30"/>
      <c r="B396" s="147"/>
      <c r="C396" s="148" t="s">
        <v>987</v>
      </c>
      <c r="D396" s="148" t="s">
        <v>214</v>
      </c>
      <c r="E396" s="149" t="s">
        <v>527</v>
      </c>
      <c r="F396" s="150" t="s">
        <v>528</v>
      </c>
      <c r="G396" s="151" t="s">
        <v>301</v>
      </c>
      <c r="H396" s="152">
        <v>10199.907999999999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1.48</v>
      </c>
      <c r="P396" s="157">
        <f>O396*H396</f>
        <v>15095.863839999998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529</v>
      </c>
    </row>
    <row r="397" spans="1:65" s="12" customFormat="1" ht="22.9" customHeight="1">
      <c r="B397" s="135"/>
      <c r="D397" s="136" t="s">
        <v>70</v>
      </c>
      <c r="E397" s="145" t="s">
        <v>530</v>
      </c>
      <c r="F397" s="145" t="s">
        <v>531</v>
      </c>
      <c r="J397" s="146">
        <f>BK397</f>
        <v>0</v>
      </c>
      <c r="L397" s="135"/>
      <c r="M397" s="139"/>
      <c r="N397" s="140"/>
      <c r="O397" s="140"/>
      <c r="P397" s="141">
        <f>SUM(P398:P412)</f>
        <v>1510.9197730000001</v>
      </c>
      <c r="Q397" s="140"/>
      <c r="R397" s="141">
        <f>SUM(R398:R412)</f>
        <v>0</v>
      </c>
      <c r="S397" s="140"/>
      <c r="T397" s="142">
        <f>SUM(T398:T412)</f>
        <v>0</v>
      </c>
      <c r="AR397" s="136" t="s">
        <v>78</v>
      </c>
      <c r="AT397" s="143" t="s">
        <v>70</v>
      </c>
      <c r="AU397" s="143" t="s">
        <v>78</v>
      </c>
      <c r="AY397" s="136" t="s">
        <v>212</v>
      </c>
      <c r="BK397" s="144">
        <f>SUM(BK398:BK412)</f>
        <v>0</v>
      </c>
    </row>
    <row r="398" spans="1:65" s="2" customFormat="1" ht="37.9" customHeight="1">
      <c r="A398" s="30"/>
      <c r="B398" s="147"/>
      <c r="C398" s="148" t="s">
        <v>988</v>
      </c>
      <c r="D398" s="148" t="s">
        <v>214</v>
      </c>
      <c r="E398" s="149" t="s">
        <v>533</v>
      </c>
      <c r="F398" s="150" t="s">
        <v>534</v>
      </c>
      <c r="G398" s="151" t="s">
        <v>301</v>
      </c>
      <c r="H398" s="152">
        <v>5695.6540000000005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0.03</v>
      </c>
      <c r="P398" s="157">
        <f>O398*H398</f>
        <v>170.86962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535</v>
      </c>
    </row>
    <row r="399" spans="1:65" s="14" customFormat="1" ht="11.25">
      <c r="B399" s="168"/>
      <c r="D399" s="162" t="s">
        <v>220</v>
      </c>
      <c r="E399" s="169" t="s">
        <v>1</v>
      </c>
      <c r="F399" s="170" t="s">
        <v>989</v>
      </c>
      <c r="H399" s="171">
        <v>5695.6540000000005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37.9" customHeight="1">
      <c r="A400" s="30"/>
      <c r="B400" s="147"/>
      <c r="C400" s="148" t="s">
        <v>990</v>
      </c>
      <c r="D400" s="148" t="s">
        <v>214</v>
      </c>
      <c r="E400" s="149" t="s">
        <v>538</v>
      </c>
      <c r="F400" s="150" t="s">
        <v>534</v>
      </c>
      <c r="G400" s="151" t="s">
        <v>301</v>
      </c>
      <c r="H400" s="152">
        <v>132.40600000000001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0.03</v>
      </c>
      <c r="P400" s="157">
        <f>O400*H400</f>
        <v>3.9721799999999998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991</v>
      </c>
    </row>
    <row r="401" spans="1:65" s="14" customFormat="1" ht="11.25">
      <c r="B401" s="168"/>
      <c r="D401" s="162" t="s">
        <v>220</v>
      </c>
      <c r="E401" s="169" t="s">
        <v>1</v>
      </c>
      <c r="F401" s="170" t="s">
        <v>992</v>
      </c>
      <c r="H401" s="171">
        <v>132.40600000000001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78</v>
      </c>
      <c r="AY401" s="169" t="s">
        <v>212</v>
      </c>
    </row>
    <row r="402" spans="1:65" s="2" customFormat="1" ht="37.9" customHeight="1">
      <c r="A402" s="30"/>
      <c r="B402" s="147"/>
      <c r="C402" s="148" t="s">
        <v>993</v>
      </c>
      <c r="D402" s="148" t="s">
        <v>214</v>
      </c>
      <c r="E402" s="149" t="s">
        <v>547</v>
      </c>
      <c r="F402" s="150" t="s">
        <v>543</v>
      </c>
      <c r="G402" s="151" t="s">
        <v>301</v>
      </c>
      <c r="H402" s="152">
        <v>193652.236</v>
      </c>
      <c r="I402" s="153"/>
      <c r="J402" s="153">
        <f>ROUND(I402*H402,2)</f>
        <v>0</v>
      </c>
      <c r="K402" s="154"/>
      <c r="L402" s="31"/>
      <c r="M402" s="155" t="s">
        <v>1</v>
      </c>
      <c r="N402" s="156" t="s">
        <v>36</v>
      </c>
      <c r="O402" s="157">
        <v>2E-3</v>
      </c>
      <c r="P402" s="157">
        <f>O402*H402</f>
        <v>387.30447200000003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218</v>
      </c>
      <c r="AT402" s="159" t="s">
        <v>214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548</v>
      </c>
    </row>
    <row r="403" spans="1:65" s="14" customFormat="1" ht="11.25">
      <c r="B403" s="168"/>
      <c r="D403" s="162" t="s">
        <v>220</v>
      </c>
      <c r="F403" s="170" t="s">
        <v>994</v>
      </c>
      <c r="H403" s="171">
        <v>193652.236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3</v>
      </c>
      <c r="AX403" s="14" t="s">
        <v>78</v>
      </c>
      <c r="AY403" s="169" t="s">
        <v>212</v>
      </c>
    </row>
    <row r="404" spans="1:65" s="2" customFormat="1" ht="37.9" customHeight="1">
      <c r="A404" s="30"/>
      <c r="B404" s="147"/>
      <c r="C404" s="148" t="s">
        <v>995</v>
      </c>
      <c r="D404" s="148" t="s">
        <v>214</v>
      </c>
      <c r="E404" s="149" t="s">
        <v>542</v>
      </c>
      <c r="F404" s="150" t="s">
        <v>543</v>
      </c>
      <c r="G404" s="151" t="s">
        <v>301</v>
      </c>
      <c r="H404" s="152">
        <v>529.62400000000002</v>
      </c>
      <c r="I404" s="153"/>
      <c r="J404" s="153">
        <f>ROUND(I404*H404,2)</f>
        <v>0</v>
      </c>
      <c r="K404" s="154"/>
      <c r="L404" s="31"/>
      <c r="M404" s="155" t="s">
        <v>1</v>
      </c>
      <c r="N404" s="156" t="s">
        <v>36</v>
      </c>
      <c r="O404" s="157">
        <v>2E-3</v>
      </c>
      <c r="P404" s="157">
        <f>O404*H404</f>
        <v>1.059248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9" t="s">
        <v>218</v>
      </c>
      <c r="AT404" s="159" t="s">
        <v>214</v>
      </c>
      <c r="AU404" s="159" t="s">
        <v>80</v>
      </c>
      <c r="AY404" s="18" t="s">
        <v>212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78</v>
      </c>
      <c r="BK404" s="160">
        <f>ROUND(I404*H404,2)</f>
        <v>0</v>
      </c>
      <c r="BL404" s="18" t="s">
        <v>218</v>
      </c>
      <c r="BM404" s="159" t="s">
        <v>996</v>
      </c>
    </row>
    <row r="405" spans="1:65" s="14" customFormat="1" ht="11.25">
      <c r="B405" s="168"/>
      <c r="D405" s="162" t="s">
        <v>220</v>
      </c>
      <c r="F405" s="170" t="s">
        <v>997</v>
      </c>
      <c r="H405" s="171">
        <v>529.62400000000002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3</v>
      </c>
      <c r="AX405" s="14" t="s">
        <v>78</v>
      </c>
      <c r="AY405" s="169" t="s">
        <v>212</v>
      </c>
    </row>
    <row r="406" spans="1:65" s="2" customFormat="1" ht="24.2" customHeight="1">
      <c r="A406" s="30"/>
      <c r="B406" s="147"/>
      <c r="C406" s="148" t="s">
        <v>998</v>
      </c>
      <c r="D406" s="148" t="s">
        <v>214</v>
      </c>
      <c r="E406" s="149" t="s">
        <v>551</v>
      </c>
      <c r="F406" s="150" t="s">
        <v>552</v>
      </c>
      <c r="G406" s="151" t="s">
        <v>301</v>
      </c>
      <c r="H406" s="152">
        <v>5960.4669999999996</v>
      </c>
      <c r="I406" s="153"/>
      <c r="J406" s="153">
        <f>ROUND(I406*H406,2)</f>
        <v>0</v>
      </c>
      <c r="K406" s="154"/>
      <c r="L406" s="31"/>
      <c r="M406" s="155" t="s">
        <v>1</v>
      </c>
      <c r="N406" s="156" t="s">
        <v>36</v>
      </c>
      <c r="O406" s="157">
        <v>0.159</v>
      </c>
      <c r="P406" s="157">
        <f>O406*H406</f>
        <v>947.71425299999999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9" t="s">
        <v>218</v>
      </c>
      <c r="AT406" s="159" t="s">
        <v>214</v>
      </c>
      <c r="AU406" s="159" t="s">
        <v>80</v>
      </c>
      <c r="AY406" s="18" t="s">
        <v>212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78</v>
      </c>
      <c r="BK406" s="160">
        <f>ROUND(I406*H406,2)</f>
        <v>0</v>
      </c>
      <c r="BL406" s="18" t="s">
        <v>218</v>
      </c>
      <c r="BM406" s="159" t="s">
        <v>553</v>
      </c>
    </row>
    <row r="407" spans="1:65" s="2" customFormat="1" ht="55.5" customHeight="1">
      <c r="A407" s="30"/>
      <c r="B407" s="147"/>
      <c r="C407" s="148" t="s">
        <v>999</v>
      </c>
      <c r="D407" s="148" t="s">
        <v>214</v>
      </c>
      <c r="E407" s="149" t="s">
        <v>555</v>
      </c>
      <c r="F407" s="150" t="s">
        <v>556</v>
      </c>
      <c r="G407" s="151" t="s">
        <v>301</v>
      </c>
      <c r="H407" s="152">
        <v>864.101</v>
      </c>
      <c r="I407" s="153"/>
      <c r="J407" s="153">
        <f>ROUND(I407*H407,2)</f>
        <v>0</v>
      </c>
      <c r="K407" s="154"/>
      <c r="L407" s="31"/>
      <c r="M407" s="155" t="s">
        <v>1</v>
      </c>
      <c r="N407" s="156" t="s">
        <v>36</v>
      </c>
      <c r="O407" s="157">
        <v>0</v>
      </c>
      <c r="P407" s="157">
        <f>O407*H407</f>
        <v>0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9" t="s">
        <v>218</v>
      </c>
      <c r="AT407" s="159" t="s">
        <v>214</v>
      </c>
      <c r="AU407" s="159" t="s">
        <v>80</v>
      </c>
      <c r="AY407" s="18" t="s">
        <v>212</v>
      </c>
      <c r="BE407" s="160">
        <f>IF(N407="základní",J407,0)</f>
        <v>0</v>
      </c>
      <c r="BF407" s="160">
        <f>IF(N407="snížená",J407,0)</f>
        <v>0</v>
      </c>
      <c r="BG407" s="160">
        <f>IF(N407="zákl. přenesená",J407,0)</f>
        <v>0</v>
      </c>
      <c r="BH407" s="160">
        <f>IF(N407="sníž. přenesená",J407,0)</f>
        <v>0</v>
      </c>
      <c r="BI407" s="160">
        <f>IF(N407="nulová",J407,0)</f>
        <v>0</v>
      </c>
      <c r="BJ407" s="18" t="s">
        <v>78</v>
      </c>
      <c r="BK407" s="160">
        <f>ROUND(I407*H407,2)</f>
        <v>0</v>
      </c>
      <c r="BL407" s="18" t="s">
        <v>218</v>
      </c>
      <c r="BM407" s="159" t="s">
        <v>557</v>
      </c>
    </row>
    <row r="408" spans="1:65" s="14" customFormat="1" ht="11.25">
      <c r="B408" s="168"/>
      <c r="D408" s="162" t="s">
        <v>220</v>
      </c>
      <c r="E408" s="169" t="s">
        <v>1</v>
      </c>
      <c r="F408" s="170" t="s">
        <v>1000</v>
      </c>
      <c r="H408" s="171">
        <v>864.101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78</v>
      </c>
      <c r="AY408" s="169" t="s">
        <v>212</v>
      </c>
    </row>
    <row r="409" spans="1:65" s="2" customFormat="1" ht="62.65" customHeight="1">
      <c r="A409" s="30"/>
      <c r="B409" s="147"/>
      <c r="C409" s="148" t="s">
        <v>1001</v>
      </c>
      <c r="D409" s="148" t="s">
        <v>214</v>
      </c>
      <c r="E409" s="149" t="s">
        <v>560</v>
      </c>
      <c r="F409" s="150" t="s">
        <v>1002</v>
      </c>
      <c r="G409" s="151" t="s">
        <v>301</v>
      </c>
      <c r="H409" s="152">
        <v>2128.5070000000001</v>
      </c>
      <c r="I409" s="153"/>
      <c r="J409" s="153">
        <f>ROUND(I409*H409,2)</f>
        <v>0</v>
      </c>
      <c r="K409" s="154"/>
      <c r="L409" s="31"/>
      <c r="M409" s="155" t="s">
        <v>1</v>
      </c>
      <c r="N409" s="156" t="s">
        <v>36</v>
      </c>
      <c r="O409" s="157">
        <v>0</v>
      </c>
      <c r="P409" s="157">
        <f>O409*H409</f>
        <v>0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59" t="s">
        <v>218</v>
      </c>
      <c r="AT409" s="159" t="s">
        <v>214</v>
      </c>
      <c r="AU409" s="159" t="s">
        <v>80</v>
      </c>
      <c r="AY409" s="18" t="s">
        <v>212</v>
      </c>
      <c r="BE409" s="160">
        <f>IF(N409="základní",J409,0)</f>
        <v>0</v>
      </c>
      <c r="BF409" s="160">
        <f>IF(N409="snížená",J409,0)</f>
        <v>0</v>
      </c>
      <c r="BG409" s="160">
        <f>IF(N409="zákl. přenesená",J409,0)</f>
        <v>0</v>
      </c>
      <c r="BH409" s="160">
        <f>IF(N409="sníž. přenesená",J409,0)</f>
        <v>0</v>
      </c>
      <c r="BI409" s="160">
        <f>IF(N409="nulová",J409,0)</f>
        <v>0</v>
      </c>
      <c r="BJ409" s="18" t="s">
        <v>78</v>
      </c>
      <c r="BK409" s="160">
        <f>ROUND(I409*H409,2)</f>
        <v>0</v>
      </c>
      <c r="BL409" s="18" t="s">
        <v>218</v>
      </c>
      <c r="BM409" s="159" t="s">
        <v>562</v>
      </c>
    </row>
    <row r="410" spans="1:65" s="14" customFormat="1" ht="11.25">
      <c r="B410" s="168"/>
      <c r="D410" s="162" t="s">
        <v>220</v>
      </c>
      <c r="E410" s="169" t="s">
        <v>1</v>
      </c>
      <c r="F410" s="170" t="s">
        <v>1003</v>
      </c>
      <c r="H410" s="171">
        <v>2128.5070000000001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78</v>
      </c>
      <c r="AY410" s="169" t="s">
        <v>212</v>
      </c>
    </row>
    <row r="411" spans="1:65" s="2" customFormat="1" ht="55.5" customHeight="1">
      <c r="A411" s="30"/>
      <c r="B411" s="147"/>
      <c r="C411" s="148" t="s">
        <v>1004</v>
      </c>
      <c r="D411" s="148" t="s">
        <v>214</v>
      </c>
      <c r="E411" s="149" t="s">
        <v>565</v>
      </c>
      <c r="F411" s="150" t="s">
        <v>1005</v>
      </c>
      <c r="G411" s="151" t="s">
        <v>301</v>
      </c>
      <c r="H411" s="152">
        <v>2835.453</v>
      </c>
      <c r="I411" s="153"/>
      <c r="J411" s="153">
        <f>ROUND(I411*H411,2)</f>
        <v>0</v>
      </c>
      <c r="K411" s="154"/>
      <c r="L411" s="31"/>
      <c r="M411" s="155" t="s">
        <v>1</v>
      </c>
      <c r="N411" s="156" t="s">
        <v>36</v>
      </c>
      <c r="O411" s="157">
        <v>0</v>
      </c>
      <c r="P411" s="157">
        <f>O411*H411</f>
        <v>0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59" t="s">
        <v>218</v>
      </c>
      <c r="AT411" s="159" t="s">
        <v>214</v>
      </c>
      <c r="AU411" s="159" t="s">
        <v>80</v>
      </c>
      <c r="AY411" s="18" t="s">
        <v>212</v>
      </c>
      <c r="BE411" s="160">
        <f>IF(N411="základní",J411,0)</f>
        <v>0</v>
      </c>
      <c r="BF411" s="160">
        <f>IF(N411="snížená",J411,0)</f>
        <v>0</v>
      </c>
      <c r="BG411" s="160">
        <f>IF(N411="zákl. přenesená",J411,0)</f>
        <v>0</v>
      </c>
      <c r="BH411" s="160">
        <f>IF(N411="sníž. přenesená",J411,0)</f>
        <v>0</v>
      </c>
      <c r="BI411" s="160">
        <f>IF(N411="nulová",J411,0)</f>
        <v>0</v>
      </c>
      <c r="BJ411" s="18" t="s">
        <v>78</v>
      </c>
      <c r="BK411" s="160">
        <f>ROUND(I411*H411,2)</f>
        <v>0</v>
      </c>
      <c r="BL411" s="18" t="s">
        <v>218</v>
      </c>
      <c r="BM411" s="159" t="s">
        <v>566</v>
      </c>
    </row>
    <row r="412" spans="1:65" s="14" customFormat="1" ht="11.25">
      <c r="B412" s="168"/>
      <c r="D412" s="162" t="s">
        <v>220</v>
      </c>
      <c r="E412" s="169" t="s">
        <v>1</v>
      </c>
      <c r="F412" s="170" t="s">
        <v>1006</v>
      </c>
      <c r="H412" s="171">
        <v>2835.453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78</v>
      </c>
      <c r="AY412" s="169" t="s">
        <v>212</v>
      </c>
    </row>
    <row r="413" spans="1:65" s="12" customFormat="1" ht="25.9" customHeight="1">
      <c r="B413" s="135"/>
      <c r="D413" s="136" t="s">
        <v>70</v>
      </c>
      <c r="E413" s="137" t="s">
        <v>1007</v>
      </c>
      <c r="F413" s="137" t="s">
        <v>1008</v>
      </c>
      <c r="J413" s="138">
        <f>BK413</f>
        <v>0</v>
      </c>
      <c r="L413" s="135"/>
      <c r="M413" s="139"/>
      <c r="N413" s="140"/>
      <c r="O413" s="140"/>
      <c r="P413" s="141">
        <f>P414</f>
        <v>25.288800000000002</v>
      </c>
      <c r="Q413" s="140"/>
      <c r="R413" s="141">
        <f>R414</f>
        <v>1.903599</v>
      </c>
      <c r="S413" s="140"/>
      <c r="T413" s="142">
        <f>T414</f>
        <v>0</v>
      </c>
      <c r="AR413" s="136" t="s">
        <v>80</v>
      </c>
      <c r="AT413" s="143" t="s">
        <v>70</v>
      </c>
      <c r="AU413" s="143" t="s">
        <v>71</v>
      </c>
      <c r="AY413" s="136" t="s">
        <v>212</v>
      </c>
      <c r="BK413" s="144">
        <f>BK414</f>
        <v>0</v>
      </c>
    </row>
    <row r="414" spans="1:65" s="12" customFormat="1" ht="22.9" customHeight="1">
      <c r="B414" s="135"/>
      <c r="D414" s="136" t="s">
        <v>70</v>
      </c>
      <c r="E414" s="145" t="s">
        <v>1009</v>
      </c>
      <c r="F414" s="145" t="s">
        <v>1010</v>
      </c>
      <c r="J414" s="146">
        <f>BK414</f>
        <v>0</v>
      </c>
      <c r="L414" s="135"/>
      <c r="M414" s="139"/>
      <c r="N414" s="140"/>
      <c r="O414" s="140"/>
      <c r="P414" s="141">
        <f>SUM(P415:P432)</f>
        <v>25.288800000000002</v>
      </c>
      <c r="Q414" s="140"/>
      <c r="R414" s="141">
        <f>SUM(R415:R432)</f>
        <v>1.903599</v>
      </c>
      <c r="S414" s="140"/>
      <c r="T414" s="142">
        <f>SUM(T415:T432)</f>
        <v>0</v>
      </c>
      <c r="AR414" s="136" t="s">
        <v>80</v>
      </c>
      <c r="AT414" s="143" t="s">
        <v>70</v>
      </c>
      <c r="AU414" s="143" t="s">
        <v>78</v>
      </c>
      <c r="AY414" s="136" t="s">
        <v>212</v>
      </c>
      <c r="BK414" s="144">
        <f>SUM(BK415:BK432)</f>
        <v>0</v>
      </c>
    </row>
    <row r="415" spans="1:65" s="2" customFormat="1" ht="37.9" customHeight="1">
      <c r="A415" s="30"/>
      <c r="B415" s="147"/>
      <c r="C415" s="148" t="s">
        <v>1011</v>
      </c>
      <c r="D415" s="148" t="s">
        <v>214</v>
      </c>
      <c r="E415" s="149" t="s">
        <v>1012</v>
      </c>
      <c r="F415" s="150" t="s">
        <v>1013</v>
      </c>
      <c r="G415" s="151" t="s">
        <v>217</v>
      </c>
      <c r="H415" s="152">
        <v>15.42</v>
      </c>
      <c r="I415" s="153"/>
      <c r="J415" s="153">
        <f>ROUND(I415*H415,2)</f>
        <v>0</v>
      </c>
      <c r="K415" s="154"/>
      <c r="L415" s="31"/>
      <c r="M415" s="155" t="s">
        <v>1</v>
      </c>
      <c r="N415" s="156" t="s">
        <v>36</v>
      </c>
      <c r="O415" s="157">
        <v>0.92900000000000005</v>
      </c>
      <c r="P415" s="157">
        <f>O415*H415</f>
        <v>14.325180000000001</v>
      </c>
      <c r="Q415" s="157">
        <v>5.1999999999999998E-3</v>
      </c>
      <c r="R415" s="157">
        <f>Q415*H415</f>
        <v>8.0183999999999991E-2</v>
      </c>
      <c r="S415" s="157">
        <v>0</v>
      </c>
      <c r="T415" s="158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59" t="s">
        <v>294</v>
      </c>
      <c r="AT415" s="159" t="s">
        <v>214</v>
      </c>
      <c r="AU415" s="159" t="s">
        <v>80</v>
      </c>
      <c r="AY415" s="18" t="s">
        <v>212</v>
      </c>
      <c r="BE415" s="160">
        <f>IF(N415="základní",J415,0)</f>
        <v>0</v>
      </c>
      <c r="BF415" s="160">
        <f>IF(N415="snížená",J415,0)</f>
        <v>0</v>
      </c>
      <c r="BG415" s="160">
        <f>IF(N415="zákl. přenesená",J415,0)</f>
        <v>0</v>
      </c>
      <c r="BH415" s="160">
        <f>IF(N415="sníž. přenesená",J415,0)</f>
        <v>0</v>
      </c>
      <c r="BI415" s="160">
        <f>IF(N415="nulová",J415,0)</f>
        <v>0</v>
      </c>
      <c r="BJ415" s="18" t="s">
        <v>78</v>
      </c>
      <c r="BK415" s="160">
        <f>ROUND(I415*H415,2)</f>
        <v>0</v>
      </c>
      <c r="BL415" s="18" t="s">
        <v>294</v>
      </c>
      <c r="BM415" s="159" t="s">
        <v>1014</v>
      </c>
    </row>
    <row r="416" spans="1:65" s="13" customFormat="1" ht="11.25">
      <c r="B416" s="161"/>
      <c r="D416" s="162" t="s">
        <v>220</v>
      </c>
      <c r="E416" s="163" t="s">
        <v>1</v>
      </c>
      <c r="F416" s="164" t="s">
        <v>1015</v>
      </c>
      <c r="H416" s="163" t="s">
        <v>1</v>
      </c>
      <c r="L416" s="161"/>
      <c r="M416" s="165"/>
      <c r="N416" s="166"/>
      <c r="O416" s="166"/>
      <c r="P416" s="166"/>
      <c r="Q416" s="166"/>
      <c r="R416" s="166"/>
      <c r="S416" s="166"/>
      <c r="T416" s="167"/>
      <c r="AT416" s="163" t="s">
        <v>220</v>
      </c>
      <c r="AU416" s="163" t="s">
        <v>80</v>
      </c>
      <c r="AV416" s="13" t="s">
        <v>78</v>
      </c>
      <c r="AW416" s="13" t="s">
        <v>27</v>
      </c>
      <c r="AX416" s="13" t="s">
        <v>71</v>
      </c>
      <c r="AY416" s="163" t="s">
        <v>212</v>
      </c>
    </row>
    <row r="417" spans="1:65" s="14" customFormat="1" ht="11.25">
      <c r="B417" s="168"/>
      <c r="D417" s="162" t="s">
        <v>220</v>
      </c>
      <c r="E417" s="169" t="s">
        <v>1</v>
      </c>
      <c r="F417" s="170" t="s">
        <v>1016</v>
      </c>
      <c r="H417" s="171">
        <v>2.29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3" customFormat="1" ht="11.25">
      <c r="B418" s="161"/>
      <c r="D418" s="162" t="s">
        <v>220</v>
      </c>
      <c r="E418" s="163" t="s">
        <v>1</v>
      </c>
      <c r="F418" s="164" t="s">
        <v>1017</v>
      </c>
      <c r="H418" s="163" t="s">
        <v>1</v>
      </c>
      <c r="L418" s="161"/>
      <c r="M418" s="165"/>
      <c r="N418" s="166"/>
      <c r="O418" s="166"/>
      <c r="P418" s="166"/>
      <c r="Q418" s="166"/>
      <c r="R418" s="166"/>
      <c r="S418" s="166"/>
      <c r="T418" s="167"/>
      <c r="AT418" s="163" t="s">
        <v>220</v>
      </c>
      <c r="AU418" s="163" t="s">
        <v>80</v>
      </c>
      <c r="AV418" s="13" t="s">
        <v>78</v>
      </c>
      <c r="AW418" s="13" t="s">
        <v>27</v>
      </c>
      <c r="AX418" s="13" t="s">
        <v>71</v>
      </c>
      <c r="AY418" s="163" t="s">
        <v>212</v>
      </c>
    </row>
    <row r="419" spans="1:65" s="14" customFormat="1" ht="11.25">
      <c r="B419" s="168"/>
      <c r="D419" s="162" t="s">
        <v>220</v>
      </c>
      <c r="E419" s="169" t="s">
        <v>1</v>
      </c>
      <c r="F419" s="170" t="s">
        <v>1018</v>
      </c>
      <c r="H419" s="171">
        <v>3.14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220</v>
      </c>
      <c r="AU419" s="169" t="s">
        <v>80</v>
      </c>
      <c r="AV419" s="14" t="s">
        <v>80</v>
      </c>
      <c r="AW419" s="14" t="s">
        <v>27</v>
      </c>
      <c r="AX419" s="14" t="s">
        <v>71</v>
      </c>
      <c r="AY419" s="169" t="s">
        <v>212</v>
      </c>
    </row>
    <row r="420" spans="1:65" s="13" customFormat="1" ht="11.25">
      <c r="B420" s="161"/>
      <c r="D420" s="162" t="s">
        <v>220</v>
      </c>
      <c r="E420" s="163" t="s">
        <v>1</v>
      </c>
      <c r="F420" s="164" t="s">
        <v>1019</v>
      </c>
      <c r="H420" s="163" t="s">
        <v>1</v>
      </c>
      <c r="L420" s="161"/>
      <c r="M420" s="165"/>
      <c r="N420" s="166"/>
      <c r="O420" s="166"/>
      <c r="P420" s="166"/>
      <c r="Q420" s="166"/>
      <c r="R420" s="166"/>
      <c r="S420" s="166"/>
      <c r="T420" s="167"/>
      <c r="AT420" s="163" t="s">
        <v>220</v>
      </c>
      <c r="AU420" s="163" t="s">
        <v>80</v>
      </c>
      <c r="AV420" s="13" t="s">
        <v>78</v>
      </c>
      <c r="AW420" s="13" t="s">
        <v>27</v>
      </c>
      <c r="AX420" s="13" t="s">
        <v>71</v>
      </c>
      <c r="AY420" s="163" t="s">
        <v>212</v>
      </c>
    </row>
    <row r="421" spans="1:65" s="14" customFormat="1" ht="11.25">
      <c r="B421" s="168"/>
      <c r="D421" s="162" t="s">
        <v>220</v>
      </c>
      <c r="E421" s="169" t="s">
        <v>1</v>
      </c>
      <c r="F421" s="170" t="s">
        <v>1020</v>
      </c>
      <c r="H421" s="171">
        <v>1.74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3" customFormat="1" ht="11.25">
      <c r="B422" s="161"/>
      <c r="D422" s="162" t="s">
        <v>220</v>
      </c>
      <c r="E422" s="163" t="s">
        <v>1</v>
      </c>
      <c r="F422" s="164" t="s">
        <v>1021</v>
      </c>
      <c r="H422" s="163" t="s">
        <v>1</v>
      </c>
      <c r="L422" s="161"/>
      <c r="M422" s="165"/>
      <c r="N422" s="166"/>
      <c r="O422" s="166"/>
      <c r="P422" s="166"/>
      <c r="Q422" s="166"/>
      <c r="R422" s="166"/>
      <c r="S422" s="166"/>
      <c r="T422" s="167"/>
      <c r="AT422" s="163" t="s">
        <v>220</v>
      </c>
      <c r="AU422" s="163" t="s">
        <v>80</v>
      </c>
      <c r="AV422" s="13" t="s">
        <v>78</v>
      </c>
      <c r="AW422" s="13" t="s">
        <v>27</v>
      </c>
      <c r="AX422" s="13" t="s">
        <v>71</v>
      </c>
      <c r="AY422" s="163" t="s">
        <v>212</v>
      </c>
    </row>
    <row r="423" spans="1:65" s="14" customFormat="1" ht="11.25">
      <c r="B423" s="168"/>
      <c r="D423" s="162" t="s">
        <v>220</v>
      </c>
      <c r="E423" s="169" t="s">
        <v>1</v>
      </c>
      <c r="F423" s="170" t="s">
        <v>1022</v>
      </c>
      <c r="H423" s="171">
        <v>2.2799999999999998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71</v>
      </c>
      <c r="AY423" s="169" t="s">
        <v>212</v>
      </c>
    </row>
    <row r="424" spans="1:65" s="13" customFormat="1" ht="11.25">
      <c r="B424" s="161"/>
      <c r="D424" s="162" t="s">
        <v>220</v>
      </c>
      <c r="E424" s="163" t="s">
        <v>1</v>
      </c>
      <c r="F424" s="164" t="s">
        <v>1023</v>
      </c>
      <c r="H424" s="163" t="s">
        <v>1</v>
      </c>
      <c r="L424" s="161"/>
      <c r="M424" s="165"/>
      <c r="N424" s="166"/>
      <c r="O424" s="166"/>
      <c r="P424" s="166"/>
      <c r="Q424" s="166"/>
      <c r="R424" s="166"/>
      <c r="S424" s="166"/>
      <c r="T424" s="167"/>
      <c r="AT424" s="163" t="s">
        <v>220</v>
      </c>
      <c r="AU424" s="163" t="s">
        <v>80</v>
      </c>
      <c r="AV424" s="13" t="s">
        <v>78</v>
      </c>
      <c r="AW424" s="13" t="s">
        <v>27</v>
      </c>
      <c r="AX424" s="13" t="s">
        <v>71</v>
      </c>
      <c r="AY424" s="163" t="s">
        <v>212</v>
      </c>
    </row>
    <row r="425" spans="1:65" s="14" customFormat="1" ht="11.25">
      <c r="B425" s="168"/>
      <c r="D425" s="162" t="s">
        <v>220</v>
      </c>
      <c r="E425" s="169" t="s">
        <v>1</v>
      </c>
      <c r="F425" s="170" t="s">
        <v>1024</v>
      </c>
      <c r="H425" s="171">
        <v>3.13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3" customFormat="1" ht="11.25">
      <c r="B426" s="161"/>
      <c r="D426" s="162" t="s">
        <v>220</v>
      </c>
      <c r="E426" s="163" t="s">
        <v>1</v>
      </c>
      <c r="F426" s="164" t="s">
        <v>1025</v>
      </c>
      <c r="H426" s="163" t="s">
        <v>1</v>
      </c>
      <c r="L426" s="161"/>
      <c r="M426" s="165"/>
      <c r="N426" s="166"/>
      <c r="O426" s="166"/>
      <c r="P426" s="166"/>
      <c r="Q426" s="166"/>
      <c r="R426" s="166"/>
      <c r="S426" s="166"/>
      <c r="T426" s="167"/>
      <c r="AT426" s="163" t="s">
        <v>220</v>
      </c>
      <c r="AU426" s="163" t="s">
        <v>80</v>
      </c>
      <c r="AV426" s="13" t="s">
        <v>78</v>
      </c>
      <c r="AW426" s="13" t="s">
        <v>27</v>
      </c>
      <c r="AX426" s="13" t="s">
        <v>71</v>
      </c>
      <c r="AY426" s="163" t="s">
        <v>212</v>
      </c>
    </row>
    <row r="427" spans="1:65" s="14" customFormat="1" ht="11.25">
      <c r="B427" s="168"/>
      <c r="D427" s="162" t="s">
        <v>220</v>
      </c>
      <c r="E427" s="169" t="s">
        <v>1</v>
      </c>
      <c r="F427" s="170" t="s">
        <v>1026</v>
      </c>
      <c r="H427" s="171">
        <v>2.84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5" customFormat="1" ht="11.25">
      <c r="B428" s="175"/>
      <c r="D428" s="162" t="s">
        <v>220</v>
      </c>
      <c r="E428" s="176" t="s">
        <v>1</v>
      </c>
      <c r="F428" s="177" t="s">
        <v>233</v>
      </c>
      <c r="H428" s="178">
        <v>15.419999999999998</v>
      </c>
      <c r="L428" s="175"/>
      <c r="M428" s="179"/>
      <c r="N428" s="180"/>
      <c r="O428" s="180"/>
      <c r="P428" s="180"/>
      <c r="Q428" s="180"/>
      <c r="R428" s="180"/>
      <c r="S428" s="180"/>
      <c r="T428" s="181"/>
      <c r="AT428" s="176" t="s">
        <v>220</v>
      </c>
      <c r="AU428" s="176" t="s">
        <v>80</v>
      </c>
      <c r="AV428" s="15" t="s">
        <v>218</v>
      </c>
      <c r="AW428" s="15" t="s">
        <v>27</v>
      </c>
      <c r="AX428" s="15" t="s">
        <v>78</v>
      </c>
      <c r="AY428" s="176" t="s">
        <v>212</v>
      </c>
    </row>
    <row r="429" spans="1:65" s="2" customFormat="1" ht="24.2" customHeight="1">
      <c r="A429" s="30"/>
      <c r="B429" s="147"/>
      <c r="C429" s="182" t="s">
        <v>1027</v>
      </c>
      <c r="D429" s="182" t="s">
        <v>311</v>
      </c>
      <c r="E429" s="183" t="s">
        <v>1028</v>
      </c>
      <c r="F429" s="184" t="s">
        <v>1029</v>
      </c>
      <c r="G429" s="185" t="s">
        <v>217</v>
      </c>
      <c r="H429" s="186">
        <v>16.962</v>
      </c>
      <c r="I429" s="187"/>
      <c r="J429" s="187">
        <f>ROUND(I429*H429,2)</f>
        <v>0</v>
      </c>
      <c r="K429" s="188"/>
      <c r="L429" s="189"/>
      <c r="M429" s="190" t="s">
        <v>1</v>
      </c>
      <c r="N429" s="191" t="s">
        <v>36</v>
      </c>
      <c r="O429" s="157">
        <v>0</v>
      </c>
      <c r="P429" s="157">
        <f>O429*H429</f>
        <v>0</v>
      </c>
      <c r="Q429" s="157">
        <v>0.1075</v>
      </c>
      <c r="R429" s="157">
        <f>Q429*H429</f>
        <v>1.823415</v>
      </c>
      <c r="S429" s="157">
        <v>0</v>
      </c>
      <c r="T429" s="158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59" t="s">
        <v>384</v>
      </c>
      <c r="AT429" s="159" t="s">
        <v>311</v>
      </c>
      <c r="AU429" s="159" t="s">
        <v>80</v>
      </c>
      <c r="AY429" s="18" t="s">
        <v>212</v>
      </c>
      <c r="BE429" s="160">
        <f>IF(N429="základní",J429,0)</f>
        <v>0</v>
      </c>
      <c r="BF429" s="160">
        <f>IF(N429="snížená",J429,0)</f>
        <v>0</v>
      </c>
      <c r="BG429" s="160">
        <f>IF(N429="zákl. přenesená",J429,0)</f>
        <v>0</v>
      </c>
      <c r="BH429" s="160">
        <f>IF(N429="sníž. přenesená",J429,0)</f>
        <v>0</v>
      </c>
      <c r="BI429" s="160">
        <f>IF(N429="nulová",J429,0)</f>
        <v>0</v>
      </c>
      <c r="BJ429" s="18" t="s">
        <v>78</v>
      </c>
      <c r="BK429" s="160">
        <f>ROUND(I429*H429,2)</f>
        <v>0</v>
      </c>
      <c r="BL429" s="18" t="s">
        <v>294</v>
      </c>
      <c r="BM429" s="159" t="s">
        <v>1030</v>
      </c>
    </row>
    <row r="430" spans="1:65" s="14" customFormat="1" ht="11.25">
      <c r="B430" s="168"/>
      <c r="D430" s="162" t="s">
        <v>220</v>
      </c>
      <c r="F430" s="170" t="s">
        <v>1031</v>
      </c>
      <c r="H430" s="171">
        <v>16.962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3</v>
      </c>
      <c r="AX430" s="14" t="s">
        <v>78</v>
      </c>
      <c r="AY430" s="169" t="s">
        <v>212</v>
      </c>
    </row>
    <row r="431" spans="1:65" s="2" customFormat="1" ht="37.9" customHeight="1">
      <c r="A431" s="30"/>
      <c r="B431" s="147"/>
      <c r="C431" s="148" t="s">
        <v>1032</v>
      </c>
      <c r="D431" s="148" t="s">
        <v>214</v>
      </c>
      <c r="E431" s="149" t="s">
        <v>1033</v>
      </c>
      <c r="F431" s="150" t="s">
        <v>1034</v>
      </c>
      <c r="G431" s="151" t="s">
        <v>217</v>
      </c>
      <c r="H431" s="152">
        <v>15.42</v>
      </c>
      <c r="I431" s="153"/>
      <c r="J431" s="153">
        <f>ROUND(I431*H431,2)</f>
        <v>0</v>
      </c>
      <c r="K431" s="154"/>
      <c r="L431" s="31"/>
      <c r="M431" s="155" t="s">
        <v>1</v>
      </c>
      <c r="N431" s="156" t="s">
        <v>36</v>
      </c>
      <c r="O431" s="157">
        <v>0.61099999999999999</v>
      </c>
      <c r="P431" s="157">
        <f>O431*H431</f>
        <v>9.421619999999999</v>
      </c>
      <c r="Q431" s="157">
        <v>0</v>
      </c>
      <c r="R431" s="157">
        <f>Q431*H431</f>
        <v>0</v>
      </c>
      <c r="S431" s="157">
        <v>0</v>
      </c>
      <c r="T431" s="158">
        <f>S431*H431</f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59" t="s">
        <v>294</v>
      </c>
      <c r="AT431" s="159" t="s">
        <v>214</v>
      </c>
      <c r="AU431" s="159" t="s">
        <v>80</v>
      </c>
      <c r="AY431" s="18" t="s">
        <v>212</v>
      </c>
      <c r="BE431" s="160">
        <f>IF(N431="základní",J431,0)</f>
        <v>0</v>
      </c>
      <c r="BF431" s="160">
        <f>IF(N431="snížená",J431,0)</f>
        <v>0</v>
      </c>
      <c r="BG431" s="160">
        <f>IF(N431="zákl. přenesená",J431,0)</f>
        <v>0</v>
      </c>
      <c r="BH431" s="160">
        <f>IF(N431="sníž. přenesená",J431,0)</f>
        <v>0</v>
      </c>
      <c r="BI431" s="160">
        <f>IF(N431="nulová",J431,0)</f>
        <v>0</v>
      </c>
      <c r="BJ431" s="18" t="s">
        <v>78</v>
      </c>
      <c r="BK431" s="160">
        <f>ROUND(I431*H431,2)</f>
        <v>0</v>
      </c>
      <c r="BL431" s="18" t="s">
        <v>294</v>
      </c>
      <c r="BM431" s="159" t="s">
        <v>1035</v>
      </c>
    </row>
    <row r="432" spans="1:65" s="2" customFormat="1" ht="37.9" customHeight="1">
      <c r="A432" s="30"/>
      <c r="B432" s="147"/>
      <c r="C432" s="148" t="s">
        <v>1036</v>
      </c>
      <c r="D432" s="148" t="s">
        <v>214</v>
      </c>
      <c r="E432" s="149" t="s">
        <v>1037</v>
      </c>
      <c r="F432" s="150" t="s">
        <v>1038</v>
      </c>
      <c r="G432" s="151" t="s">
        <v>217</v>
      </c>
      <c r="H432" s="152">
        <v>15.42</v>
      </c>
      <c r="I432" s="153"/>
      <c r="J432" s="153">
        <f>ROUND(I432*H432,2)</f>
        <v>0</v>
      </c>
      <c r="K432" s="154"/>
      <c r="L432" s="31"/>
      <c r="M432" s="202" t="s">
        <v>1</v>
      </c>
      <c r="N432" s="203" t="s">
        <v>36</v>
      </c>
      <c r="O432" s="204">
        <v>0.1</v>
      </c>
      <c r="P432" s="204">
        <f>O432*H432</f>
        <v>1.542</v>
      </c>
      <c r="Q432" s="204">
        <v>0</v>
      </c>
      <c r="R432" s="204">
        <f>Q432*H432</f>
        <v>0</v>
      </c>
      <c r="S432" s="204">
        <v>0</v>
      </c>
      <c r="T432" s="205">
        <f>S432*H432</f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59" t="s">
        <v>294</v>
      </c>
      <c r="AT432" s="159" t="s">
        <v>214</v>
      </c>
      <c r="AU432" s="159" t="s">
        <v>80</v>
      </c>
      <c r="AY432" s="18" t="s">
        <v>212</v>
      </c>
      <c r="BE432" s="160">
        <f>IF(N432="základní",J432,0)</f>
        <v>0</v>
      </c>
      <c r="BF432" s="160">
        <f>IF(N432="snížená",J432,0)</f>
        <v>0</v>
      </c>
      <c r="BG432" s="160">
        <f>IF(N432="zákl. přenesená",J432,0)</f>
        <v>0</v>
      </c>
      <c r="BH432" s="160">
        <f>IF(N432="sníž. přenesená",J432,0)</f>
        <v>0</v>
      </c>
      <c r="BI432" s="160">
        <f>IF(N432="nulová",J432,0)</f>
        <v>0</v>
      </c>
      <c r="BJ432" s="18" t="s">
        <v>78</v>
      </c>
      <c r="BK432" s="160">
        <f>ROUND(I432*H432,2)</f>
        <v>0</v>
      </c>
      <c r="BL432" s="18" t="s">
        <v>294</v>
      </c>
      <c r="BM432" s="159" t="s">
        <v>1039</v>
      </c>
    </row>
    <row r="433" spans="1:31" s="2" customFormat="1" ht="6.95" customHeight="1">
      <c r="A433" s="30"/>
      <c r="B433" s="45"/>
      <c r="C433" s="46"/>
      <c r="D433" s="46"/>
      <c r="E433" s="46"/>
      <c r="F433" s="46"/>
      <c r="G433" s="46"/>
      <c r="H433" s="46"/>
      <c r="I433" s="46"/>
      <c r="J433" s="46"/>
      <c r="K433" s="46"/>
      <c r="L433" s="31"/>
      <c r="M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</row>
  </sheetData>
  <autoFilter ref="C132:K432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6"/>
  <sheetViews>
    <sheetView showGridLines="0" topLeftCell="A113" workbookViewId="0">
      <selection activeCell="I127" sqref="I127:I16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1040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ROUND((SUM(BE124:BE165)),  2)</f>
        <v>0</v>
      </c>
      <c r="G35" s="30"/>
      <c r="H35" s="30"/>
      <c r="I35" s="104">
        <v>0.21</v>
      </c>
      <c r="J35" s="103">
        <f>ROUND(((SUM(BE124:BE165))*I35),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ROUND((SUM(BF124:BF165)),  2)</f>
        <v>0</v>
      </c>
      <c r="G36" s="30"/>
      <c r="H36" s="30"/>
      <c r="I36" s="104">
        <v>0.12</v>
      </c>
      <c r="J36" s="103">
        <f>ROUND(((SUM(BF124:BF165))*I36),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ROUND((SUM(BG124:BG165)),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ROUND((SUM(BH124:BH165)),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ROUND((SUM(BI124:BI165)),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SO_01.2.1-N - Stoka A3 - 2. část, km 0,2433-0,9698, stoka A1, A2, výtlak V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4" t="str">
        <f>E7</f>
        <v>Kanalizace Dvůr Králové nad Labem - Verdek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244" t="s">
        <v>179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26" t="str">
        <f>E11</f>
        <v>SO_01.2.1-N - Stoka A3 - 2. část, km 0,2433-0,9698, stoka A1, A2, výtlak V - neuznatelné</v>
      </c>
      <c r="F116" s="246"/>
      <c r="G116" s="246"/>
      <c r="H116" s="246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45796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463.76628600000004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463.76628600000004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1041</v>
      </c>
    </row>
    <row r="128" spans="1:65" s="13" customFormat="1" ht="11.25">
      <c r="B128" s="161"/>
      <c r="D128" s="162" t="s">
        <v>220</v>
      </c>
      <c r="E128" s="163" t="s">
        <v>1</v>
      </c>
      <c r="F128" s="164" t="s">
        <v>679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 ht="11.25">
      <c r="B129" s="168"/>
      <c r="D129" s="162" t="s">
        <v>220</v>
      </c>
      <c r="E129" s="169" t="s">
        <v>1</v>
      </c>
      <c r="F129" s="170" t="s">
        <v>680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681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1042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682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392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407</v>
      </c>
      <c r="F135" s="150" t="s">
        <v>408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1043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680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681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1042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682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411</v>
      </c>
      <c r="F141" s="150" t="s">
        <v>412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1044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680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681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1042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682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756</v>
      </c>
      <c r="F147" s="150" t="s">
        <v>757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1045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679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680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681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1042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682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 ht="11.25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530</v>
      </c>
      <c r="F154" s="145" t="s">
        <v>531</v>
      </c>
      <c r="J154" s="146">
        <f>BK154</f>
        <v>0</v>
      </c>
      <c r="L154" s="135"/>
      <c r="M154" s="139"/>
      <c r="N154" s="140"/>
      <c r="O154" s="140"/>
      <c r="P154" s="141">
        <f>SUM(P155:P165)</f>
        <v>220.813086</v>
      </c>
      <c r="Q154" s="140"/>
      <c r="R154" s="141">
        <f>SUM(R155:R165)</f>
        <v>0</v>
      </c>
      <c r="S154" s="140"/>
      <c r="T154" s="142">
        <f>SUM(T155:T165)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SUM(BK155:BK165)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533</v>
      </c>
      <c r="F155" s="150" t="s">
        <v>534</v>
      </c>
      <c r="G155" s="151" t="s">
        <v>301</v>
      </c>
      <c r="H155" s="152">
        <v>721.02200000000005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21.630659999999999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1046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1047</v>
      </c>
      <c r="H156" s="171">
        <v>721.02200000000005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257</v>
      </c>
      <c r="D157" s="148" t="s">
        <v>214</v>
      </c>
      <c r="E157" s="149" t="s">
        <v>538</v>
      </c>
      <c r="F157" s="150" t="s">
        <v>534</v>
      </c>
      <c r="G157" s="151" t="s">
        <v>301</v>
      </c>
      <c r="H157" s="152">
        <v>180.256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0.03</v>
      </c>
      <c r="P157" s="157">
        <f>O157*H157</f>
        <v>5.40768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1048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1049</v>
      </c>
      <c r="H158" s="171">
        <v>180.256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240</v>
      </c>
      <c r="D159" s="148" t="s">
        <v>214</v>
      </c>
      <c r="E159" s="149" t="s">
        <v>547</v>
      </c>
      <c r="F159" s="150" t="s">
        <v>543</v>
      </c>
      <c r="G159" s="151" t="s">
        <v>301</v>
      </c>
      <c r="H159" s="152">
        <v>24514.748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2E-3</v>
      </c>
      <c r="P159" s="157">
        <f>O159*H159</f>
        <v>49.029496000000002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1050</v>
      </c>
    </row>
    <row r="160" spans="1:65" s="14" customFormat="1" ht="11.25">
      <c r="B160" s="168"/>
      <c r="D160" s="162" t="s">
        <v>220</v>
      </c>
      <c r="F160" s="170" t="s">
        <v>1051</v>
      </c>
      <c r="H160" s="171">
        <v>24514.748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3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262</v>
      </c>
      <c r="D161" s="148" t="s">
        <v>214</v>
      </c>
      <c r="E161" s="149" t="s">
        <v>542</v>
      </c>
      <c r="F161" s="150" t="s">
        <v>543</v>
      </c>
      <c r="G161" s="151" t="s">
        <v>301</v>
      </c>
      <c r="H161" s="152">
        <v>721.024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2E-3</v>
      </c>
      <c r="P161" s="157">
        <f>O161*H161</f>
        <v>1.442048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1052</v>
      </c>
    </row>
    <row r="162" spans="1:65" s="14" customFormat="1" ht="11.25">
      <c r="B162" s="168"/>
      <c r="D162" s="162" t="s">
        <v>220</v>
      </c>
      <c r="F162" s="170" t="s">
        <v>1053</v>
      </c>
      <c r="H162" s="171">
        <v>721.024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3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246</v>
      </c>
      <c r="D163" s="148" t="s">
        <v>214</v>
      </c>
      <c r="E163" s="149" t="s">
        <v>551</v>
      </c>
      <c r="F163" s="150" t="s">
        <v>552</v>
      </c>
      <c r="G163" s="151" t="s">
        <v>301</v>
      </c>
      <c r="H163" s="152">
        <v>901.27800000000002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0.159</v>
      </c>
      <c r="P163" s="157">
        <f>O163*H163</f>
        <v>143.303202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1054</v>
      </c>
    </row>
    <row r="164" spans="1:65" s="2" customFormat="1" ht="44.25" customHeight="1">
      <c r="A164" s="30"/>
      <c r="B164" s="147"/>
      <c r="C164" s="148" t="s">
        <v>252</v>
      </c>
      <c r="D164" s="148" t="s">
        <v>214</v>
      </c>
      <c r="E164" s="149" t="s">
        <v>560</v>
      </c>
      <c r="F164" s="150" t="s">
        <v>1055</v>
      </c>
      <c r="G164" s="151" t="s">
        <v>301</v>
      </c>
      <c r="H164" s="152">
        <v>721.02200000000005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1056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1047</v>
      </c>
      <c r="H165" s="171">
        <v>721.02200000000005</v>
      </c>
      <c r="L165" s="168"/>
      <c r="M165" s="192"/>
      <c r="N165" s="193"/>
      <c r="O165" s="193"/>
      <c r="P165" s="193"/>
      <c r="Q165" s="193"/>
      <c r="R165" s="193"/>
      <c r="S165" s="193"/>
      <c r="T165" s="19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6.95" customHeight="1">
      <c r="A166" s="30"/>
      <c r="B166" s="45"/>
      <c r="C166" s="46"/>
      <c r="D166" s="46"/>
      <c r="E166" s="46"/>
      <c r="F166" s="46"/>
      <c r="G166" s="46"/>
      <c r="H166" s="46"/>
      <c r="I166" s="46"/>
      <c r="J166" s="46"/>
      <c r="K166" s="46"/>
      <c r="L166" s="31"/>
      <c r="M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</sheetData>
  <autoFilter ref="C123:K165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6"/>
  <sheetViews>
    <sheetView showGridLines="0" topLeftCell="A118" workbookViewId="0">
      <selection activeCell="I133" sqref="I133:I29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1057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ROUND((SUM(BE130:BE295)),  2)</f>
        <v>0</v>
      </c>
      <c r="G35" s="30"/>
      <c r="H35" s="30"/>
      <c r="I35" s="104">
        <v>0.21</v>
      </c>
      <c r="J35" s="103">
        <f>ROUND(((SUM(BE130:BE295))*I35),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ROUND((SUM(BF130:BF295)),  2)</f>
        <v>0</v>
      </c>
      <c r="G36" s="30"/>
      <c r="H36" s="30"/>
      <c r="I36" s="104">
        <v>0.12</v>
      </c>
      <c r="J36" s="103">
        <f>ROUND(((SUM(BF130:BF295))*I36),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430.900891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430.900891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1058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1059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656</v>
      </c>
      <c r="F137" s="150" t="s">
        <v>657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1060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659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1061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1058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1062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1063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1064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1065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1066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1067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1068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1069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1070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1071</v>
      </c>
      <c r="F159" s="150" t="s">
        <v>1072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1073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1074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1075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1076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576</v>
      </c>
      <c r="F166" s="150" t="s">
        <v>577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1077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579</v>
      </c>
      <c r="F168" s="150" t="s">
        <v>580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1078</v>
      </c>
      <c r="F169" s="150" t="s">
        <v>1079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1080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1081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 ht="11.25">
      <c r="B171" s="168"/>
      <c r="D171" s="162" t="s">
        <v>220</v>
      </c>
      <c r="F171" s="170" t="s">
        <v>1082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1083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 ht="11.25">
      <c r="B176" s="168"/>
      <c r="D176" s="162" t="s">
        <v>220</v>
      </c>
      <c r="F176" s="170" t="s">
        <v>1084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 ht="11.25">
      <c r="B179" s="168"/>
      <c r="D179" s="162" t="s">
        <v>220</v>
      </c>
      <c r="F179" s="170" t="s">
        <v>1085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1086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1087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1088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703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1089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 ht="11.25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 ht="11.25">
      <c r="B189" s="168"/>
      <c r="D189" s="162" t="s">
        <v>220</v>
      </c>
      <c r="F189" s="170" t="s">
        <v>1090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1091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1092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1093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 ht="11.25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337</v>
      </c>
      <c r="D195" s="182" t="s">
        <v>311</v>
      </c>
      <c r="E195" s="183" t="s">
        <v>323</v>
      </c>
      <c r="F195" s="184" t="s">
        <v>324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325</v>
      </c>
    </row>
    <row r="196" spans="1:65" s="14" customFormat="1" ht="11.25">
      <c r="B196" s="168"/>
      <c r="D196" s="162" t="s">
        <v>220</v>
      </c>
      <c r="F196" s="170" t="s">
        <v>1094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341</v>
      </c>
      <c r="D197" s="148" t="s">
        <v>214</v>
      </c>
      <c r="E197" s="149" t="s">
        <v>338</v>
      </c>
      <c r="F197" s="150" t="s">
        <v>339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340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1070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345</v>
      </c>
      <c r="D199" s="148" t="s">
        <v>214</v>
      </c>
      <c r="E199" s="149" t="s">
        <v>342</v>
      </c>
      <c r="F199" s="150" t="s">
        <v>343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344</v>
      </c>
    </row>
    <row r="200" spans="1:65" s="2" customFormat="1" ht="16.5" customHeight="1">
      <c r="A200" s="30"/>
      <c r="B200" s="147"/>
      <c r="C200" s="182" t="s">
        <v>352</v>
      </c>
      <c r="D200" s="182" t="s">
        <v>311</v>
      </c>
      <c r="E200" s="183" t="s">
        <v>346</v>
      </c>
      <c r="F200" s="184" t="s">
        <v>347</v>
      </c>
      <c r="G200" s="185" t="s">
        <v>348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349</v>
      </c>
    </row>
    <row r="201" spans="1:65" s="14" customFormat="1" ht="11.25">
      <c r="B201" s="168"/>
      <c r="D201" s="162" t="s">
        <v>220</v>
      </c>
      <c r="F201" s="170" t="s">
        <v>1095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351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357</v>
      </c>
      <c r="D203" s="148" t="s">
        <v>214</v>
      </c>
      <c r="E203" s="149" t="s">
        <v>353</v>
      </c>
      <c r="F203" s="150" t="s">
        <v>354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355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356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361</v>
      </c>
      <c r="D205" s="148" t="s">
        <v>214</v>
      </c>
      <c r="E205" s="149" t="s">
        <v>358</v>
      </c>
      <c r="F205" s="150" t="s">
        <v>359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590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365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366</v>
      </c>
      <c r="D207" s="148" t="s">
        <v>214</v>
      </c>
      <c r="E207" s="149" t="s">
        <v>367</v>
      </c>
      <c r="F207" s="150" t="s">
        <v>368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369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1096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371</v>
      </c>
      <c r="D209" s="148" t="s">
        <v>214</v>
      </c>
      <c r="E209" s="149" t="s">
        <v>592</v>
      </c>
      <c r="F209" s="150" t="s">
        <v>593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1097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1098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376</v>
      </c>
      <c r="D211" s="148" t="s">
        <v>214</v>
      </c>
      <c r="E211" s="149" t="s">
        <v>596</v>
      </c>
      <c r="F211" s="150" t="s">
        <v>597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1099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1100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380</v>
      </c>
      <c r="D213" s="148" t="s">
        <v>214</v>
      </c>
      <c r="E213" s="149" t="s">
        <v>600</v>
      </c>
      <c r="F213" s="150" t="s">
        <v>601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1101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1102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392</v>
      </c>
      <c r="J215" s="146">
        <f>BK215</f>
        <v>0</v>
      </c>
      <c r="L215" s="135"/>
      <c r="M215" s="139"/>
      <c r="N215" s="140"/>
      <c r="O215" s="140"/>
      <c r="P215" s="141">
        <f>SUM(P216:P246)</f>
        <v>21.592929999999999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384</v>
      </c>
      <c r="D216" s="148" t="s">
        <v>214</v>
      </c>
      <c r="E216" s="149" t="s">
        <v>737</v>
      </c>
      <c r="F216" s="150" t="s">
        <v>738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1103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1059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388</v>
      </c>
      <c r="D218" s="148" t="s">
        <v>214</v>
      </c>
      <c r="E218" s="149" t="s">
        <v>1104</v>
      </c>
      <c r="F218" s="150" t="s">
        <v>744</v>
      </c>
      <c r="G218" s="151" t="s">
        <v>217</v>
      </c>
      <c r="H218" s="152">
        <v>28.89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0.80892000000000008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1105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746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1106</v>
      </c>
      <c r="H220" s="171">
        <v>28.89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393</v>
      </c>
      <c r="D221" s="148" t="s">
        <v>214</v>
      </c>
      <c r="E221" s="149" t="s">
        <v>394</v>
      </c>
      <c r="F221" s="150" t="s">
        <v>395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1107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1108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398</v>
      </c>
      <c r="D223" s="148" t="s">
        <v>214</v>
      </c>
      <c r="E223" s="149" t="s">
        <v>399</v>
      </c>
      <c r="F223" s="150" t="s">
        <v>400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1109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1108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402</v>
      </c>
      <c r="D225" s="148" t="s">
        <v>214</v>
      </c>
      <c r="E225" s="149" t="s">
        <v>1110</v>
      </c>
      <c r="F225" s="150" t="s">
        <v>1111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1112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1113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406</v>
      </c>
      <c r="D227" s="148" t="s">
        <v>214</v>
      </c>
      <c r="E227" s="149" t="s">
        <v>753</v>
      </c>
      <c r="F227" s="150" t="s">
        <v>754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755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1114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 ht="11.25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410</v>
      </c>
      <c r="D230" s="148" t="s">
        <v>214</v>
      </c>
      <c r="E230" s="149" t="s">
        <v>407</v>
      </c>
      <c r="F230" s="150" t="s">
        <v>408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409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1113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1067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 ht="11.25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414</v>
      </c>
      <c r="D234" s="148" t="s">
        <v>214</v>
      </c>
      <c r="E234" s="149" t="s">
        <v>411</v>
      </c>
      <c r="F234" s="150" t="s">
        <v>412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413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1067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1113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418</v>
      </c>
      <c r="D238" s="148" t="s">
        <v>214</v>
      </c>
      <c r="E238" s="149" t="s">
        <v>415</v>
      </c>
      <c r="F238" s="150" t="s">
        <v>416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1115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1108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424</v>
      </c>
      <c r="D240" s="148" t="s">
        <v>214</v>
      </c>
      <c r="E240" s="149" t="s">
        <v>756</v>
      </c>
      <c r="F240" s="150" t="s">
        <v>1116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758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1117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428</v>
      </c>
      <c r="D243" s="148" t="s">
        <v>214</v>
      </c>
      <c r="E243" s="149" t="s">
        <v>759</v>
      </c>
      <c r="F243" s="150" t="s">
        <v>760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1118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1119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433</v>
      </c>
      <c r="D245" s="148" t="s">
        <v>214</v>
      </c>
      <c r="E245" s="149" t="s">
        <v>419</v>
      </c>
      <c r="F245" s="150" t="s">
        <v>420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608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1120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423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437</v>
      </c>
      <c r="D248" s="148" t="s">
        <v>214</v>
      </c>
      <c r="E248" s="149" t="s">
        <v>609</v>
      </c>
      <c r="F248" s="150" t="s">
        <v>610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1121</v>
      </c>
    </row>
    <row r="249" spans="1:65" s="2" customFormat="1" ht="24.2" customHeight="1">
      <c r="A249" s="30"/>
      <c r="B249" s="147"/>
      <c r="C249" s="182" t="s">
        <v>858</v>
      </c>
      <c r="D249" s="182" t="s">
        <v>311</v>
      </c>
      <c r="E249" s="183" t="s">
        <v>612</v>
      </c>
      <c r="F249" s="184" t="s">
        <v>613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1122</v>
      </c>
    </row>
    <row r="250" spans="1:65" s="2" customFormat="1" ht="24.2" customHeight="1">
      <c r="A250" s="30"/>
      <c r="B250" s="147"/>
      <c r="C250" s="148" t="s">
        <v>445</v>
      </c>
      <c r="D250" s="148" t="s">
        <v>214</v>
      </c>
      <c r="E250" s="149" t="s">
        <v>1123</v>
      </c>
      <c r="F250" s="150" t="s">
        <v>1124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1125</v>
      </c>
    </row>
    <row r="251" spans="1:65" s="2" customFormat="1" ht="24.2" customHeight="1">
      <c r="A251" s="30"/>
      <c r="B251" s="147"/>
      <c r="C251" s="182" t="s">
        <v>862</v>
      </c>
      <c r="D251" s="182" t="s">
        <v>311</v>
      </c>
      <c r="E251" s="183" t="s">
        <v>1126</v>
      </c>
      <c r="F251" s="184" t="s">
        <v>1127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1128</v>
      </c>
    </row>
    <row r="252" spans="1:65" s="2" customFormat="1" ht="24.2" customHeight="1">
      <c r="A252" s="30"/>
      <c r="B252" s="147"/>
      <c r="C252" s="148" t="s">
        <v>453</v>
      </c>
      <c r="D252" s="148" t="s">
        <v>214</v>
      </c>
      <c r="E252" s="149" t="s">
        <v>1129</v>
      </c>
      <c r="F252" s="150" t="s">
        <v>1130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1131</v>
      </c>
    </row>
    <row r="253" spans="1:65" s="2" customFormat="1" ht="24.2" customHeight="1">
      <c r="A253" s="30"/>
      <c r="B253" s="147"/>
      <c r="C253" s="182" t="s">
        <v>867</v>
      </c>
      <c r="D253" s="182" t="s">
        <v>311</v>
      </c>
      <c r="E253" s="183" t="s">
        <v>1132</v>
      </c>
      <c r="F253" s="184" t="s">
        <v>1133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1134</v>
      </c>
    </row>
    <row r="254" spans="1:65" s="2" customFormat="1" ht="37.9" customHeight="1">
      <c r="A254" s="30"/>
      <c r="B254" s="147"/>
      <c r="C254" s="148" t="s">
        <v>461</v>
      </c>
      <c r="D254" s="148" t="s">
        <v>214</v>
      </c>
      <c r="E254" s="149" t="s">
        <v>487</v>
      </c>
      <c r="F254" s="150" t="s">
        <v>488</v>
      </c>
      <c r="G254" s="151" t="s">
        <v>374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615</v>
      </c>
    </row>
    <row r="255" spans="1:65" s="2" customFormat="1" ht="16.5" customHeight="1">
      <c r="A255" s="30"/>
      <c r="B255" s="147"/>
      <c r="C255" s="182" t="s">
        <v>465</v>
      </c>
      <c r="D255" s="182" t="s">
        <v>311</v>
      </c>
      <c r="E255" s="183" t="s">
        <v>491</v>
      </c>
      <c r="F255" s="184" t="s">
        <v>492</v>
      </c>
      <c r="G255" s="185" t="s">
        <v>374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616</v>
      </c>
    </row>
    <row r="256" spans="1:65" s="2" customFormat="1" ht="37.9" customHeight="1">
      <c r="A256" s="30"/>
      <c r="B256" s="147"/>
      <c r="C256" s="148" t="s">
        <v>469</v>
      </c>
      <c r="D256" s="148" t="s">
        <v>214</v>
      </c>
      <c r="E256" s="149" t="s">
        <v>827</v>
      </c>
      <c r="F256" s="150" t="s">
        <v>828</v>
      </c>
      <c r="G256" s="151" t="s">
        <v>374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1135</v>
      </c>
    </row>
    <row r="257" spans="1:65" s="2" customFormat="1" ht="16.5" customHeight="1">
      <c r="A257" s="30"/>
      <c r="B257" s="147"/>
      <c r="C257" s="182" t="s">
        <v>473</v>
      </c>
      <c r="D257" s="182" t="s">
        <v>311</v>
      </c>
      <c r="E257" s="183" t="s">
        <v>830</v>
      </c>
      <c r="F257" s="184" t="s">
        <v>831</v>
      </c>
      <c r="G257" s="185" t="s">
        <v>374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1136</v>
      </c>
    </row>
    <row r="258" spans="1:65" s="2" customFormat="1" ht="37.9" customHeight="1">
      <c r="A258" s="30"/>
      <c r="B258" s="147"/>
      <c r="C258" s="148" t="s">
        <v>477</v>
      </c>
      <c r="D258" s="148" t="s">
        <v>214</v>
      </c>
      <c r="E258" s="149" t="s">
        <v>833</v>
      </c>
      <c r="F258" s="150" t="s">
        <v>834</v>
      </c>
      <c r="G258" s="151" t="s">
        <v>374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1137</v>
      </c>
    </row>
    <row r="259" spans="1:65" s="2" customFormat="1" ht="16.5" customHeight="1">
      <c r="A259" s="30"/>
      <c r="B259" s="147"/>
      <c r="C259" s="182" t="s">
        <v>482</v>
      </c>
      <c r="D259" s="182" t="s">
        <v>311</v>
      </c>
      <c r="E259" s="183" t="s">
        <v>836</v>
      </c>
      <c r="F259" s="184" t="s">
        <v>837</v>
      </c>
      <c r="G259" s="185" t="s">
        <v>374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1138</v>
      </c>
    </row>
    <row r="260" spans="1:65" s="2" customFormat="1" ht="21.75" customHeight="1">
      <c r="A260" s="30"/>
      <c r="B260" s="147"/>
      <c r="C260" s="148" t="s">
        <v>486</v>
      </c>
      <c r="D260" s="148" t="s">
        <v>214</v>
      </c>
      <c r="E260" s="149" t="s">
        <v>617</v>
      </c>
      <c r="F260" s="150" t="s">
        <v>618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619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1139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490</v>
      </c>
      <c r="D262" s="182" t="s">
        <v>311</v>
      </c>
      <c r="E262" s="183" t="s">
        <v>620</v>
      </c>
      <c r="F262" s="184" t="s">
        <v>621</v>
      </c>
      <c r="G262" s="185" t="s">
        <v>374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622</v>
      </c>
    </row>
    <row r="263" spans="1:65" s="2" customFormat="1" ht="24.2" customHeight="1">
      <c r="A263" s="30"/>
      <c r="B263" s="147"/>
      <c r="C263" s="148" t="s">
        <v>494</v>
      </c>
      <c r="D263" s="148" t="s">
        <v>214</v>
      </c>
      <c r="E263" s="149" t="s">
        <v>959</v>
      </c>
      <c r="F263" s="150" t="s">
        <v>960</v>
      </c>
      <c r="G263" s="151" t="s">
        <v>374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1140</v>
      </c>
    </row>
    <row r="264" spans="1:65" s="2" customFormat="1" ht="24.2" customHeight="1">
      <c r="A264" s="30"/>
      <c r="B264" s="147"/>
      <c r="C264" s="148" t="s">
        <v>498</v>
      </c>
      <c r="D264" s="148" t="s">
        <v>214</v>
      </c>
      <c r="E264" s="149" t="s">
        <v>1141</v>
      </c>
      <c r="F264" s="150" t="s">
        <v>1142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1143</v>
      </c>
    </row>
    <row r="265" spans="1:65" s="2" customFormat="1" ht="44.25" customHeight="1">
      <c r="A265" s="30"/>
      <c r="B265" s="147"/>
      <c r="C265" s="148" t="s">
        <v>502</v>
      </c>
      <c r="D265" s="148" t="s">
        <v>214</v>
      </c>
      <c r="E265" s="149" t="s">
        <v>623</v>
      </c>
      <c r="F265" s="150" t="s">
        <v>624</v>
      </c>
      <c r="G265" s="151" t="s">
        <v>374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625</v>
      </c>
    </row>
    <row r="266" spans="1:65" s="2" customFormat="1" ht="21.75" customHeight="1">
      <c r="A266" s="30"/>
      <c r="B266" s="147"/>
      <c r="C266" s="148" t="s">
        <v>506</v>
      </c>
      <c r="D266" s="148" t="s">
        <v>214</v>
      </c>
      <c r="E266" s="149" t="s">
        <v>626</v>
      </c>
      <c r="F266" s="150" t="s">
        <v>627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628</v>
      </c>
    </row>
    <row r="267" spans="1:65" s="2" customFormat="1" ht="21.75" customHeight="1">
      <c r="A267" s="30"/>
      <c r="B267" s="147"/>
      <c r="C267" s="148" t="s">
        <v>511</v>
      </c>
      <c r="D267" s="148" t="s">
        <v>214</v>
      </c>
      <c r="E267" s="149" t="s">
        <v>629</v>
      </c>
      <c r="F267" s="150" t="s">
        <v>630</v>
      </c>
      <c r="G267" s="151" t="s">
        <v>631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632</v>
      </c>
    </row>
    <row r="268" spans="1:65" s="2" customFormat="1" ht="24.2" customHeight="1">
      <c r="A268" s="30"/>
      <c r="B268" s="147"/>
      <c r="C268" s="182" t="s">
        <v>515</v>
      </c>
      <c r="D268" s="182" t="s">
        <v>311</v>
      </c>
      <c r="E268" s="183" t="s">
        <v>633</v>
      </c>
      <c r="F268" s="184" t="s">
        <v>1144</v>
      </c>
      <c r="G268" s="185" t="s">
        <v>374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1145</v>
      </c>
    </row>
    <row r="269" spans="1:65" s="2" customFormat="1" ht="24.2" customHeight="1">
      <c r="A269" s="30"/>
      <c r="B269" s="147"/>
      <c r="C269" s="182" t="s">
        <v>520</v>
      </c>
      <c r="D269" s="182" t="s">
        <v>311</v>
      </c>
      <c r="E269" s="183" t="s">
        <v>1146</v>
      </c>
      <c r="F269" s="184" t="s">
        <v>1147</v>
      </c>
      <c r="G269" s="185" t="s">
        <v>374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1148</v>
      </c>
    </row>
    <row r="270" spans="1:65" s="2" customFormat="1" ht="21.75" customHeight="1">
      <c r="A270" s="30"/>
      <c r="B270" s="147"/>
      <c r="C270" s="148" t="s">
        <v>526</v>
      </c>
      <c r="D270" s="148" t="s">
        <v>214</v>
      </c>
      <c r="E270" s="149" t="s">
        <v>1149</v>
      </c>
      <c r="F270" s="150" t="s">
        <v>1150</v>
      </c>
      <c r="G270" s="151" t="s">
        <v>631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1151</v>
      </c>
    </row>
    <row r="271" spans="1:65" s="2" customFormat="1" ht="24.2" customHeight="1">
      <c r="A271" s="30"/>
      <c r="B271" s="147"/>
      <c r="C271" s="148" t="s">
        <v>532</v>
      </c>
      <c r="D271" s="148" t="s">
        <v>214</v>
      </c>
      <c r="E271" s="149" t="s">
        <v>636</v>
      </c>
      <c r="F271" s="150" t="s">
        <v>637</v>
      </c>
      <c r="G271" s="151" t="s">
        <v>631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1152</v>
      </c>
    </row>
    <row r="272" spans="1:65" s="2" customFormat="1" ht="21.75" customHeight="1">
      <c r="A272" s="30"/>
      <c r="B272" s="147"/>
      <c r="C272" s="148" t="s">
        <v>546</v>
      </c>
      <c r="D272" s="148" t="s">
        <v>214</v>
      </c>
      <c r="E272" s="149" t="s">
        <v>1153</v>
      </c>
      <c r="F272" s="150" t="s">
        <v>1154</v>
      </c>
      <c r="G272" s="151" t="s">
        <v>631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1155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510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550</v>
      </c>
      <c r="D274" s="148" t="s">
        <v>214</v>
      </c>
      <c r="E274" s="149" t="s">
        <v>512</v>
      </c>
      <c r="F274" s="150" t="s">
        <v>513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514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1120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554</v>
      </c>
      <c r="D276" s="148" t="s">
        <v>214</v>
      </c>
      <c r="E276" s="149" t="s">
        <v>516</v>
      </c>
      <c r="F276" s="150" t="s">
        <v>517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518</v>
      </c>
    </row>
    <row r="277" spans="1:65" s="2" customFormat="1" ht="24.2" customHeight="1">
      <c r="A277" s="30"/>
      <c r="B277" s="147"/>
      <c r="C277" s="148" t="s">
        <v>559</v>
      </c>
      <c r="D277" s="148" t="s">
        <v>214</v>
      </c>
      <c r="E277" s="149" t="s">
        <v>521</v>
      </c>
      <c r="F277" s="150" t="s">
        <v>522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523</v>
      </c>
    </row>
    <row r="278" spans="1:65" s="12" customFormat="1" ht="22.9" customHeight="1">
      <c r="B278" s="135"/>
      <c r="D278" s="136" t="s">
        <v>70</v>
      </c>
      <c r="E278" s="145" t="s">
        <v>524</v>
      </c>
      <c r="F278" s="145" t="s">
        <v>525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564</v>
      </c>
      <c r="D279" s="148" t="s">
        <v>214</v>
      </c>
      <c r="E279" s="149" t="s">
        <v>527</v>
      </c>
      <c r="F279" s="150" t="s">
        <v>528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529</v>
      </c>
    </row>
    <row r="280" spans="1:65" s="12" customFormat="1" ht="22.9" customHeight="1">
      <c r="B280" s="135"/>
      <c r="D280" s="136" t="s">
        <v>70</v>
      </c>
      <c r="E280" s="145" t="s">
        <v>530</v>
      </c>
      <c r="F280" s="145" t="s">
        <v>531</v>
      </c>
      <c r="J280" s="146">
        <f>BK280</f>
        <v>0</v>
      </c>
      <c r="L280" s="135"/>
      <c r="M280" s="139"/>
      <c r="N280" s="140"/>
      <c r="O280" s="140"/>
      <c r="P280" s="141">
        <f>SUM(P281:P295)</f>
        <v>10.528195</v>
      </c>
      <c r="Q280" s="140"/>
      <c r="R280" s="141">
        <f>SUM(R281:R295)</f>
        <v>0</v>
      </c>
      <c r="S280" s="140"/>
      <c r="T280" s="142">
        <f>SUM(T281:T295)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SUM(BK281:BK295)</f>
        <v>0</v>
      </c>
    </row>
    <row r="281" spans="1:65" s="2" customFormat="1" ht="37.9" customHeight="1">
      <c r="A281" s="30"/>
      <c r="B281" s="147"/>
      <c r="C281" s="148" t="s">
        <v>537</v>
      </c>
      <c r="D281" s="148" t="s">
        <v>214</v>
      </c>
      <c r="E281" s="149" t="s">
        <v>533</v>
      </c>
      <c r="F281" s="150" t="s">
        <v>534</v>
      </c>
      <c r="G281" s="151" t="s">
        <v>301</v>
      </c>
      <c r="H281" s="152">
        <v>40.606999999999999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1.21821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535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1156</v>
      </c>
      <c r="H282" s="171">
        <v>40.606999999999999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871</v>
      </c>
      <c r="D283" s="148" t="s">
        <v>214</v>
      </c>
      <c r="E283" s="149" t="s">
        <v>538</v>
      </c>
      <c r="F283" s="150" t="s">
        <v>534</v>
      </c>
      <c r="G283" s="151" t="s">
        <v>301</v>
      </c>
      <c r="H283" s="152">
        <v>0.46800000000000003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0.03</v>
      </c>
      <c r="P283" s="157">
        <f>O283*H283</f>
        <v>1.404E-2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1157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1158</v>
      </c>
      <c r="H284" s="171">
        <v>0.46800000000000003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37.9" customHeight="1">
      <c r="A285" s="30"/>
      <c r="B285" s="147"/>
      <c r="C285" s="148" t="s">
        <v>875</v>
      </c>
      <c r="D285" s="148" t="s">
        <v>214</v>
      </c>
      <c r="E285" s="149" t="s">
        <v>542</v>
      </c>
      <c r="F285" s="150" t="s">
        <v>543</v>
      </c>
      <c r="G285" s="151" t="s">
        <v>301</v>
      </c>
      <c r="H285" s="152">
        <v>1.8720000000000001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2E-3</v>
      </c>
      <c r="P285" s="157">
        <f>O285*H285</f>
        <v>3.7440000000000004E-3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1159</v>
      </c>
    </row>
    <row r="286" spans="1:65" s="14" customFormat="1" ht="11.25">
      <c r="B286" s="168"/>
      <c r="D286" s="162" t="s">
        <v>220</v>
      </c>
      <c r="F286" s="170" t="s">
        <v>1160</v>
      </c>
      <c r="H286" s="171">
        <v>1.8720000000000001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3</v>
      </c>
      <c r="AX286" s="14" t="s">
        <v>78</v>
      </c>
      <c r="AY286" s="169" t="s">
        <v>212</v>
      </c>
    </row>
    <row r="287" spans="1:65" s="2" customFormat="1" ht="37.9" customHeight="1">
      <c r="A287" s="30"/>
      <c r="B287" s="147"/>
      <c r="C287" s="148" t="s">
        <v>541</v>
      </c>
      <c r="D287" s="148" t="s">
        <v>214</v>
      </c>
      <c r="E287" s="149" t="s">
        <v>547</v>
      </c>
      <c r="F287" s="150" t="s">
        <v>543</v>
      </c>
      <c r="G287" s="151" t="s">
        <v>301</v>
      </c>
      <c r="H287" s="152">
        <v>1380.6379999999999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2E-3</v>
      </c>
      <c r="P287" s="157">
        <f>O287*H287</f>
        <v>2.7612760000000001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548</v>
      </c>
    </row>
    <row r="288" spans="1:65" s="14" customFormat="1" ht="11.25">
      <c r="B288" s="168"/>
      <c r="D288" s="162" t="s">
        <v>220</v>
      </c>
      <c r="F288" s="170" t="s">
        <v>1161</v>
      </c>
      <c r="H288" s="171">
        <v>1380.6379999999999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845</v>
      </c>
      <c r="D289" s="148" t="s">
        <v>214</v>
      </c>
      <c r="E289" s="149" t="s">
        <v>551</v>
      </c>
      <c r="F289" s="150" t="s">
        <v>552</v>
      </c>
      <c r="G289" s="151" t="s">
        <v>301</v>
      </c>
      <c r="H289" s="152">
        <v>41.075000000000003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0.159</v>
      </c>
      <c r="P289" s="157">
        <f>O289*H289</f>
        <v>6.5309250000000008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553</v>
      </c>
    </row>
    <row r="290" spans="1:65" s="2" customFormat="1" ht="55.5" customHeight="1">
      <c r="A290" s="30"/>
      <c r="B290" s="147"/>
      <c r="C290" s="148" t="s">
        <v>327</v>
      </c>
      <c r="D290" s="148" t="s">
        <v>214</v>
      </c>
      <c r="E290" s="149" t="s">
        <v>555</v>
      </c>
      <c r="F290" s="150" t="s">
        <v>556</v>
      </c>
      <c r="G290" s="151" t="s">
        <v>301</v>
      </c>
      <c r="H290" s="152">
        <v>7.6929999999999996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</v>
      </c>
      <c r="P290" s="157">
        <f>O290*H290</f>
        <v>0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557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1162</v>
      </c>
      <c r="H291" s="171">
        <v>7.6929999999999996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78</v>
      </c>
      <c r="AY291" s="169" t="s">
        <v>212</v>
      </c>
    </row>
    <row r="292" spans="1:65" s="2" customFormat="1" ht="62.65" customHeight="1">
      <c r="A292" s="30"/>
      <c r="B292" s="147"/>
      <c r="C292" s="148" t="s">
        <v>332</v>
      </c>
      <c r="D292" s="148" t="s">
        <v>214</v>
      </c>
      <c r="E292" s="149" t="s">
        <v>560</v>
      </c>
      <c r="F292" s="150" t="s">
        <v>561</v>
      </c>
      <c r="G292" s="151" t="s">
        <v>301</v>
      </c>
      <c r="H292" s="152">
        <v>12.605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562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1163</v>
      </c>
      <c r="H293" s="171">
        <v>12.605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78</v>
      </c>
      <c r="AY293" s="169" t="s">
        <v>212</v>
      </c>
    </row>
    <row r="294" spans="1:65" s="2" customFormat="1" ht="55.5" customHeight="1">
      <c r="A294" s="30"/>
      <c r="B294" s="147"/>
      <c r="C294" s="148" t="s">
        <v>854</v>
      </c>
      <c r="D294" s="148" t="s">
        <v>214</v>
      </c>
      <c r="E294" s="149" t="s">
        <v>565</v>
      </c>
      <c r="F294" s="150" t="s">
        <v>300</v>
      </c>
      <c r="G294" s="151" t="s">
        <v>301</v>
      </c>
      <c r="H294" s="152">
        <v>20.309000000000001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566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1164</v>
      </c>
      <c r="H295" s="171">
        <v>20.309000000000001</v>
      </c>
      <c r="L295" s="168"/>
      <c r="M295" s="192"/>
      <c r="N295" s="193"/>
      <c r="O295" s="193"/>
      <c r="P295" s="193"/>
      <c r="Q295" s="193"/>
      <c r="R295" s="193"/>
      <c r="S295" s="193"/>
      <c r="T295" s="19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6.95" customHeight="1">
      <c r="A296" s="30"/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31"/>
      <c r="M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</row>
  </sheetData>
  <autoFilter ref="C129:K295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8"/>
  <sheetViews>
    <sheetView showGridLines="0" topLeftCell="A118" workbookViewId="0">
      <selection activeCell="I133" sqref="I133:I2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1165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ROUND((SUM(BE130:BE287)),  2)</f>
        <v>0</v>
      </c>
      <c r="G35" s="30"/>
      <c r="H35" s="30"/>
      <c r="I35" s="104">
        <v>0.21</v>
      </c>
      <c r="J35" s="103">
        <f>ROUND(((SUM(BE130:BE287))*I35),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ROUND((SUM(BF130:BF287)),  2)</f>
        <v>0</v>
      </c>
      <c r="G36" s="30"/>
      <c r="H36" s="30"/>
      <c r="I36" s="104">
        <v>0.12</v>
      </c>
      <c r="J36" s="103">
        <f>ROUND(((SUM(BF130:BF287))*I36),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2780.7199730000002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2780.7199730000002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1166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1167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656</v>
      </c>
      <c r="F137" s="150" t="s">
        <v>657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1168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659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1169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1166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1167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1170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1171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1172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1173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1174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1175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1176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1177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1071</v>
      </c>
      <c r="F159" s="150" t="s">
        <v>1072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1073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1178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1179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1180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576</v>
      </c>
      <c r="F166" s="150" t="s">
        <v>577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1181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579</v>
      </c>
      <c r="F168" s="150" t="s">
        <v>580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 ht="11.25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1182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 ht="11.25">
      <c r="B173" s="168"/>
      <c r="D173" s="162" t="s">
        <v>220</v>
      </c>
      <c r="F173" s="170" t="s">
        <v>1183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1182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 ht="11.25">
      <c r="B177" s="168"/>
      <c r="D177" s="162" t="s">
        <v>220</v>
      </c>
      <c r="F177" s="170" t="s">
        <v>1184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 ht="11.25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1185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1186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703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1187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 ht="11.25">
      <c r="B187" s="168"/>
      <c r="D187" s="162" t="s">
        <v>220</v>
      </c>
      <c r="F187" s="170" t="s">
        <v>1188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1189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1190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 ht="11.25">
      <c r="B193" s="168"/>
      <c r="D193" s="162" t="s">
        <v>220</v>
      </c>
      <c r="F193" s="170" t="s">
        <v>1191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337</v>
      </c>
      <c r="D194" s="148" t="s">
        <v>214</v>
      </c>
      <c r="E194" s="149" t="s">
        <v>338</v>
      </c>
      <c r="F194" s="150" t="s">
        <v>339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340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1192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341</v>
      </c>
      <c r="D196" s="148" t="s">
        <v>214</v>
      </c>
      <c r="E196" s="149" t="s">
        <v>342</v>
      </c>
      <c r="F196" s="150" t="s">
        <v>343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344</v>
      </c>
    </row>
    <row r="197" spans="1:65" s="2" customFormat="1" ht="16.5" customHeight="1">
      <c r="A197" s="30"/>
      <c r="B197" s="147"/>
      <c r="C197" s="182" t="s">
        <v>345</v>
      </c>
      <c r="D197" s="182" t="s">
        <v>311</v>
      </c>
      <c r="E197" s="183" t="s">
        <v>346</v>
      </c>
      <c r="F197" s="184" t="s">
        <v>347</v>
      </c>
      <c r="G197" s="185" t="s">
        <v>348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349</v>
      </c>
    </row>
    <row r="198" spans="1:65" s="14" customFormat="1" ht="11.25">
      <c r="B198" s="168"/>
      <c r="D198" s="162" t="s">
        <v>220</v>
      </c>
      <c r="F198" s="170" t="s">
        <v>1193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351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352</v>
      </c>
      <c r="D200" s="148" t="s">
        <v>214</v>
      </c>
      <c r="E200" s="149" t="s">
        <v>353</v>
      </c>
      <c r="F200" s="150" t="s">
        <v>354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355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356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357</v>
      </c>
      <c r="D202" s="148" t="s">
        <v>214</v>
      </c>
      <c r="E202" s="149" t="s">
        <v>358</v>
      </c>
      <c r="F202" s="150" t="s">
        <v>359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1194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365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361</v>
      </c>
      <c r="D205" s="148" t="s">
        <v>214</v>
      </c>
      <c r="E205" s="149" t="s">
        <v>367</v>
      </c>
      <c r="F205" s="150" t="s">
        <v>368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369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1195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366</v>
      </c>
      <c r="D207" s="148" t="s">
        <v>214</v>
      </c>
      <c r="E207" s="149" t="s">
        <v>592</v>
      </c>
      <c r="F207" s="150" t="s">
        <v>593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1097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1196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371</v>
      </c>
      <c r="D209" s="148" t="s">
        <v>214</v>
      </c>
      <c r="E209" s="149" t="s">
        <v>596</v>
      </c>
      <c r="F209" s="150" t="s">
        <v>597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1099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1197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376</v>
      </c>
      <c r="D211" s="148" t="s">
        <v>214</v>
      </c>
      <c r="E211" s="149" t="s">
        <v>600</v>
      </c>
      <c r="F211" s="150" t="s">
        <v>601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1101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1198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392</v>
      </c>
      <c r="J213" s="146">
        <f>BK213</f>
        <v>0</v>
      </c>
      <c r="L213" s="135"/>
      <c r="M213" s="139"/>
      <c r="N213" s="140"/>
      <c r="O213" s="140"/>
      <c r="P213" s="141">
        <f>SUM(P214:P245)</f>
        <v>71.740369999999999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380</v>
      </c>
      <c r="D214" s="148" t="s">
        <v>214</v>
      </c>
      <c r="E214" s="149" t="s">
        <v>737</v>
      </c>
      <c r="F214" s="150" t="s">
        <v>738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739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1167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 ht="11.25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384</v>
      </c>
      <c r="D217" s="148" t="s">
        <v>214</v>
      </c>
      <c r="E217" s="149" t="s">
        <v>1104</v>
      </c>
      <c r="F217" s="150" t="s">
        <v>744</v>
      </c>
      <c r="G217" s="151" t="s">
        <v>217</v>
      </c>
      <c r="H217" s="152">
        <v>353.43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9.8960400000000011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1199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746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1200</v>
      </c>
      <c r="H219" s="171">
        <v>353.43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388</v>
      </c>
      <c r="D220" s="148" t="s">
        <v>214</v>
      </c>
      <c r="E220" s="149" t="s">
        <v>394</v>
      </c>
      <c r="F220" s="150" t="s">
        <v>395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1201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1113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393</v>
      </c>
      <c r="D222" s="148" t="s">
        <v>214</v>
      </c>
      <c r="E222" s="149" t="s">
        <v>399</v>
      </c>
      <c r="F222" s="150" t="s">
        <v>400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1202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1113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398</v>
      </c>
      <c r="D224" s="148" t="s">
        <v>214</v>
      </c>
      <c r="E224" s="149" t="s">
        <v>1110</v>
      </c>
      <c r="F224" s="150" t="s">
        <v>1111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1112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1113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402</v>
      </c>
      <c r="D226" s="148" t="s">
        <v>214</v>
      </c>
      <c r="E226" s="149" t="s">
        <v>753</v>
      </c>
      <c r="F226" s="150" t="s">
        <v>754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755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1203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406</v>
      </c>
      <c r="D229" s="148" t="s">
        <v>214</v>
      </c>
      <c r="E229" s="149" t="s">
        <v>407</v>
      </c>
      <c r="F229" s="150" t="s">
        <v>408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409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1113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1174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 ht="11.25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410</v>
      </c>
      <c r="D233" s="148" t="s">
        <v>214</v>
      </c>
      <c r="E233" s="149" t="s">
        <v>411</v>
      </c>
      <c r="F233" s="150" t="s">
        <v>412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413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1113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1174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 ht="11.25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414</v>
      </c>
      <c r="D237" s="148" t="s">
        <v>214</v>
      </c>
      <c r="E237" s="149" t="s">
        <v>415</v>
      </c>
      <c r="F237" s="150" t="s">
        <v>416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1204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1113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418</v>
      </c>
      <c r="D239" s="148" t="s">
        <v>214</v>
      </c>
      <c r="E239" s="149" t="s">
        <v>756</v>
      </c>
      <c r="F239" s="150" t="s">
        <v>1116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758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1205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424</v>
      </c>
      <c r="D242" s="148" t="s">
        <v>214</v>
      </c>
      <c r="E242" s="149" t="s">
        <v>759</v>
      </c>
      <c r="F242" s="150" t="s">
        <v>760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1118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1206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428</v>
      </c>
      <c r="D244" s="148" t="s">
        <v>214</v>
      </c>
      <c r="E244" s="149" t="s">
        <v>419</v>
      </c>
      <c r="F244" s="150" t="s">
        <v>420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608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1207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423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550</v>
      </c>
      <c r="D247" s="148" t="s">
        <v>214</v>
      </c>
      <c r="E247" s="149" t="s">
        <v>609</v>
      </c>
      <c r="F247" s="150" t="s">
        <v>610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1208</v>
      </c>
    </row>
    <row r="248" spans="1:65" s="2" customFormat="1" ht="24.2" customHeight="1">
      <c r="A248" s="30"/>
      <c r="B248" s="147"/>
      <c r="C248" s="182" t="s">
        <v>559</v>
      </c>
      <c r="D248" s="182" t="s">
        <v>311</v>
      </c>
      <c r="E248" s="183" t="s">
        <v>612</v>
      </c>
      <c r="F248" s="184" t="s">
        <v>613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1209</v>
      </c>
    </row>
    <row r="249" spans="1:65" s="2" customFormat="1" ht="24.2" customHeight="1">
      <c r="A249" s="30"/>
      <c r="B249" s="147"/>
      <c r="C249" s="148" t="s">
        <v>554</v>
      </c>
      <c r="D249" s="148" t="s">
        <v>214</v>
      </c>
      <c r="E249" s="149" t="s">
        <v>1123</v>
      </c>
      <c r="F249" s="150" t="s">
        <v>1124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1210</v>
      </c>
    </row>
    <row r="250" spans="1:65" s="2" customFormat="1" ht="24.2" customHeight="1">
      <c r="A250" s="30"/>
      <c r="B250" s="147"/>
      <c r="C250" s="182" t="s">
        <v>564</v>
      </c>
      <c r="D250" s="182" t="s">
        <v>311</v>
      </c>
      <c r="E250" s="183" t="s">
        <v>1126</v>
      </c>
      <c r="F250" s="184" t="s">
        <v>1127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1211</v>
      </c>
    </row>
    <row r="251" spans="1:65" s="2" customFormat="1" ht="37.9" customHeight="1">
      <c r="A251" s="30"/>
      <c r="B251" s="147"/>
      <c r="C251" s="148" t="s">
        <v>441</v>
      </c>
      <c r="D251" s="148" t="s">
        <v>214</v>
      </c>
      <c r="E251" s="149" t="s">
        <v>487</v>
      </c>
      <c r="F251" s="150" t="s">
        <v>488</v>
      </c>
      <c r="G251" s="151" t="s">
        <v>374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615</v>
      </c>
    </row>
    <row r="252" spans="1:65" s="2" customFormat="1" ht="16.5" customHeight="1">
      <c r="A252" s="30"/>
      <c r="B252" s="147"/>
      <c r="C252" s="182" t="s">
        <v>445</v>
      </c>
      <c r="D252" s="182" t="s">
        <v>311</v>
      </c>
      <c r="E252" s="183" t="s">
        <v>491</v>
      </c>
      <c r="F252" s="184" t="s">
        <v>492</v>
      </c>
      <c r="G252" s="185" t="s">
        <v>374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616</v>
      </c>
    </row>
    <row r="253" spans="1:65" s="2" customFormat="1" ht="37.9" customHeight="1">
      <c r="A253" s="30"/>
      <c r="B253" s="147"/>
      <c r="C253" s="148" t="s">
        <v>449</v>
      </c>
      <c r="D253" s="148" t="s">
        <v>214</v>
      </c>
      <c r="E253" s="149" t="s">
        <v>827</v>
      </c>
      <c r="F253" s="150" t="s">
        <v>828</v>
      </c>
      <c r="G253" s="151" t="s">
        <v>374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1135</v>
      </c>
    </row>
    <row r="254" spans="1:65" s="2" customFormat="1" ht="16.5" customHeight="1">
      <c r="A254" s="30"/>
      <c r="B254" s="147"/>
      <c r="C254" s="182" t="s">
        <v>453</v>
      </c>
      <c r="D254" s="182" t="s">
        <v>311</v>
      </c>
      <c r="E254" s="183" t="s">
        <v>830</v>
      </c>
      <c r="F254" s="184" t="s">
        <v>831</v>
      </c>
      <c r="G254" s="185" t="s">
        <v>374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1136</v>
      </c>
    </row>
    <row r="255" spans="1:65" s="2" customFormat="1" ht="21.75" customHeight="1">
      <c r="A255" s="30"/>
      <c r="B255" s="147"/>
      <c r="C255" s="148" t="s">
        <v>457</v>
      </c>
      <c r="D255" s="148" t="s">
        <v>214</v>
      </c>
      <c r="E255" s="149" t="s">
        <v>617</v>
      </c>
      <c r="F255" s="150" t="s">
        <v>618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619</v>
      </c>
    </row>
    <row r="256" spans="1:65" s="2" customFormat="1" ht="24.2" customHeight="1">
      <c r="A256" s="30"/>
      <c r="B256" s="147"/>
      <c r="C256" s="182" t="s">
        <v>461</v>
      </c>
      <c r="D256" s="182" t="s">
        <v>311</v>
      </c>
      <c r="E256" s="183" t="s">
        <v>620</v>
      </c>
      <c r="F256" s="184" t="s">
        <v>621</v>
      </c>
      <c r="G256" s="185" t="s">
        <v>374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622</v>
      </c>
    </row>
    <row r="257" spans="1:65" s="2" customFormat="1" ht="24.2" customHeight="1">
      <c r="A257" s="30"/>
      <c r="B257" s="147"/>
      <c r="C257" s="148" t="s">
        <v>465</v>
      </c>
      <c r="D257" s="148" t="s">
        <v>214</v>
      </c>
      <c r="E257" s="149" t="s">
        <v>959</v>
      </c>
      <c r="F257" s="150" t="s">
        <v>960</v>
      </c>
      <c r="G257" s="151" t="s">
        <v>374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1212</v>
      </c>
    </row>
    <row r="258" spans="1:65" s="2" customFormat="1" ht="44.25" customHeight="1">
      <c r="A258" s="30"/>
      <c r="B258" s="147"/>
      <c r="C258" s="148" t="s">
        <v>469</v>
      </c>
      <c r="D258" s="148" t="s">
        <v>214</v>
      </c>
      <c r="E258" s="149" t="s">
        <v>623</v>
      </c>
      <c r="F258" s="150" t="s">
        <v>624</v>
      </c>
      <c r="G258" s="151" t="s">
        <v>374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625</v>
      </c>
    </row>
    <row r="259" spans="1:65" s="2" customFormat="1" ht="21.75" customHeight="1">
      <c r="A259" s="30"/>
      <c r="B259" s="147"/>
      <c r="C259" s="148" t="s">
        <v>473</v>
      </c>
      <c r="D259" s="148" t="s">
        <v>214</v>
      </c>
      <c r="E259" s="149" t="s">
        <v>626</v>
      </c>
      <c r="F259" s="150" t="s">
        <v>627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628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1194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477</v>
      </c>
      <c r="D261" s="148" t="s">
        <v>214</v>
      </c>
      <c r="E261" s="149" t="s">
        <v>629</v>
      </c>
      <c r="F261" s="150" t="s">
        <v>630</v>
      </c>
      <c r="G261" s="151" t="s">
        <v>631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632</v>
      </c>
    </row>
    <row r="262" spans="1:65" s="2" customFormat="1" ht="21.75" customHeight="1">
      <c r="A262" s="30"/>
      <c r="B262" s="147"/>
      <c r="C262" s="148" t="s">
        <v>482</v>
      </c>
      <c r="D262" s="148" t="s">
        <v>214</v>
      </c>
      <c r="E262" s="149" t="s">
        <v>1149</v>
      </c>
      <c r="F262" s="150" t="s">
        <v>1150</v>
      </c>
      <c r="G262" s="151" t="s">
        <v>631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1151</v>
      </c>
    </row>
    <row r="263" spans="1:65" s="2" customFormat="1" ht="24.2" customHeight="1">
      <c r="A263" s="30"/>
      <c r="B263" s="147"/>
      <c r="C263" s="182" t="s">
        <v>486</v>
      </c>
      <c r="D263" s="182" t="s">
        <v>311</v>
      </c>
      <c r="E263" s="183" t="s">
        <v>633</v>
      </c>
      <c r="F263" s="184" t="s">
        <v>1144</v>
      </c>
      <c r="G263" s="185" t="s">
        <v>374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1213</v>
      </c>
    </row>
    <row r="264" spans="1:65" s="2" customFormat="1" ht="24.2" customHeight="1">
      <c r="A264" s="30"/>
      <c r="B264" s="147"/>
      <c r="C264" s="148" t="s">
        <v>490</v>
      </c>
      <c r="D264" s="148" t="s">
        <v>214</v>
      </c>
      <c r="E264" s="149" t="s">
        <v>636</v>
      </c>
      <c r="F264" s="150" t="s">
        <v>637</v>
      </c>
      <c r="G264" s="151" t="s">
        <v>631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1214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510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494</v>
      </c>
      <c r="D266" s="148" t="s">
        <v>214</v>
      </c>
      <c r="E266" s="149" t="s">
        <v>512</v>
      </c>
      <c r="F266" s="150" t="s">
        <v>513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514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1207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498</v>
      </c>
      <c r="D268" s="148" t="s">
        <v>214</v>
      </c>
      <c r="E268" s="149" t="s">
        <v>516</v>
      </c>
      <c r="F268" s="150" t="s">
        <v>517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518</v>
      </c>
    </row>
    <row r="269" spans="1:65" s="2" customFormat="1" ht="24.2" customHeight="1">
      <c r="A269" s="30"/>
      <c r="B269" s="147"/>
      <c r="C269" s="148" t="s">
        <v>502</v>
      </c>
      <c r="D269" s="148" t="s">
        <v>214</v>
      </c>
      <c r="E269" s="149" t="s">
        <v>521</v>
      </c>
      <c r="F269" s="150" t="s">
        <v>522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523</v>
      </c>
    </row>
    <row r="270" spans="1:65" s="12" customFormat="1" ht="22.9" customHeight="1">
      <c r="B270" s="135"/>
      <c r="D270" s="136" t="s">
        <v>70</v>
      </c>
      <c r="E270" s="145" t="s">
        <v>524</v>
      </c>
      <c r="F270" s="145" t="s">
        <v>525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506</v>
      </c>
      <c r="D271" s="148" t="s">
        <v>214</v>
      </c>
      <c r="E271" s="149" t="s">
        <v>527</v>
      </c>
      <c r="F271" s="150" t="s">
        <v>528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529</v>
      </c>
    </row>
    <row r="272" spans="1:65" s="12" customFormat="1" ht="22.9" customHeight="1">
      <c r="B272" s="135"/>
      <c r="D272" s="136" t="s">
        <v>70</v>
      </c>
      <c r="E272" s="145" t="s">
        <v>530</v>
      </c>
      <c r="F272" s="145" t="s">
        <v>531</v>
      </c>
      <c r="J272" s="146">
        <f>BK272</f>
        <v>0</v>
      </c>
      <c r="L272" s="135"/>
      <c r="M272" s="139"/>
      <c r="N272" s="140"/>
      <c r="O272" s="140"/>
      <c r="P272" s="141">
        <f>SUM(P273:P287)</f>
        <v>76.509309000000002</v>
      </c>
      <c r="Q272" s="140"/>
      <c r="R272" s="141">
        <f>SUM(R273:R287)</f>
        <v>0</v>
      </c>
      <c r="S272" s="140"/>
      <c r="T272" s="142">
        <f>SUM(T273:T287)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SUM(BK273:BK287)</f>
        <v>0</v>
      </c>
    </row>
    <row r="273" spans="1:65" s="2" customFormat="1" ht="37.9" customHeight="1">
      <c r="A273" s="30"/>
      <c r="B273" s="147"/>
      <c r="C273" s="148" t="s">
        <v>511</v>
      </c>
      <c r="D273" s="148" t="s">
        <v>214</v>
      </c>
      <c r="E273" s="149" t="s">
        <v>533</v>
      </c>
      <c r="F273" s="150" t="s">
        <v>534</v>
      </c>
      <c r="G273" s="151" t="s">
        <v>301</v>
      </c>
      <c r="H273" s="152">
        <v>293.31700000000001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8.7995099999999997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535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1215</v>
      </c>
      <c r="H274" s="171">
        <v>293.31700000000001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537</v>
      </c>
      <c r="D275" s="148" t="s">
        <v>214</v>
      </c>
      <c r="E275" s="149" t="s">
        <v>538</v>
      </c>
      <c r="F275" s="150" t="s">
        <v>534</v>
      </c>
      <c r="G275" s="151" t="s">
        <v>301</v>
      </c>
      <c r="H275" s="152">
        <v>5.72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0.17159999999999997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1216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1217</v>
      </c>
      <c r="H276" s="171">
        <v>5.72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37.9" customHeight="1">
      <c r="A277" s="30"/>
      <c r="B277" s="147"/>
      <c r="C277" s="148" t="s">
        <v>541</v>
      </c>
      <c r="D277" s="148" t="s">
        <v>214</v>
      </c>
      <c r="E277" s="149" t="s">
        <v>542</v>
      </c>
      <c r="F277" s="150" t="s">
        <v>543</v>
      </c>
      <c r="G277" s="151" t="s">
        <v>301</v>
      </c>
      <c r="H277" s="152">
        <v>22.88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2E-3</v>
      </c>
      <c r="P277" s="157">
        <f>O277*H277</f>
        <v>4.5760000000000002E-2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1218</v>
      </c>
    </row>
    <row r="278" spans="1:65" s="14" customFormat="1" ht="11.25">
      <c r="B278" s="168"/>
      <c r="D278" s="162" t="s">
        <v>220</v>
      </c>
      <c r="F278" s="170" t="s">
        <v>1219</v>
      </c>
      <c r="H278" s="171">
        <v>22.88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3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515</v>
      </c>
      <c r="D279" s="148" t="s">
        <v>214</v>
      </c>
      <c r="E279" s="149" t="s">
        <v>547</v>
      </c>
      <c r="F279" s="150" t="s">
        <v>543</v>
      </c>
      <c r="G279" s="151" t="s">
        <v>301</v>
      </c>
      <c r="H279" s="152">
        <v>9972.7780000000002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2E-3</v>
      </c>
      <c r="P279" s="157">
        <f>O279*H279</f>
        <v>19.945556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548</v>
      </c>
    </row>
    <row r="280" spans="1:65" s="14" customFormat="1" ht="11.25">
      <c r="B280" s="168"/>
      <c r="D280" s="162" t="s">
        <v>220</v>
      </c>
      <c r="F280" s="170" t="s">
        <v>1220</v>
      </c>
      <c r="H280" s="171">
        <v>9972.7780000000002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3</v>
      </c>
      <c r="AX280" s="14" t="s">
        <v>78</v>
      </c>
      <c r="AY280" s="169" t="s">
        <v>212</v>
      </c>
    </row>
    <row r="281" spans="1:65" s="2" customFormat="1" ht="24.2" customHeight="1">
      <c r="A281" s="30"/>
      <c r="B281" s="147"/>
      <c r="C281" s="148" t="s">
        <v>520</v>
      </c>
      <c r="D281" s="148" t="s">
        <v>214</v>
      </c>
      <c r="E281" s="149" t="s">
        <v>551</v>
      </c>
      <c r="F281" s="150" t="s">
        <v>552</v>
      </c>
      <c r="G281" s="151" t="s">
        <v>301</v>
      </c>
      <c r="H281" s="152">
        <v>299.03699999999998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0.159</v>
      </c>
      <c r="P281" s="157">
        <f>O281*H281</f>
        <v>47.546882999999994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553</v>
      </c>
    </row>
    <row r="282" spans="1:65" s="2" customFormat="1" ht="55.5" customHeight="1">
      <c r="A282" s="30"/>
      <c r="B282" s="147"/>
      <c r="C282" s="148" t="s">
        <v>526</v>
      </c>
      <c r="D282" s="148" t="s">
        <v>214</v>
      </c>
      <c r="E282" s="149" t="s">
        <v>555</v>
      </c>
      <c r="F282" s="150" t="s">
        <v>556</v>
      </c>
      <c r="G282" s="151" t="s">
        <v>301</v>
      </c>
      <c r="H282" s="152">
        <v>42.764000000000003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</v>
      </c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557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1221</v>
      </c>
      <c r="H283" s="171">
        <v>42.764000000000003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78</v>
      </c>
      <c r="AY283" s="169" t="s">
        <v>212</v>
      </c>
    </row>
    <row r="284" spans="1:65" s="2" customFormat="1" ht="62.65" customHeight="1">
      <c r="A284" s="30"/>
      <c r="B284" s="147"/>
      <c r="C284" s="148" t="s">
        <v>532</v>
      </c>
      <c r="D284" s="148" t="s">
        <v>214</v>
      </c>
      <c r="E284" s="149" t="s">
        <v>560</v>
      </c>
      <c r="F284" s="150" t="s">
        <v>561</v>
      </c>
      <c r="G284" s="151" t="s">
        <v>301</v>
      </c>
      <c r="H284" s="152">
        <v>81.090999999999994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</v>
      </c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562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1222</v>
      </c>
      <c r="H285" s="171">
        <v>81.090999999999994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78</v>
      </c>
      <c r="AY285" s="169" t="s">
        <v>212</v>
      </c>
    </row>
    <row r="286" spans="1:65" s="2" customFormat="1" ht="55.5" customHeight="1">
      <c r="A286" s="30"/>
      <c r="B286" s="147"/>
      <c r="C286" s="148" t="s">
        <v>546</v>
      </c>
      <c r="D286" s="148" t="s">
        <v>214</v>
      </c>
      <c r="E286" s="149" t="s">
        <v>565</v>
      </c>
      <c r="F286" s="150" t="s">
        <v>300</v>
      </c>
      <c r="G286" s="151" t="s">
        <v>301</v>
      </c>
      <c r="H286" s="152">
        <v>169.46299999999999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</v>
      </c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566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1223</v>
      </c>
      <c r="H287" s="171">
        <v>169.46299999999999</v>
      </c>
      <c r="L287" s="168"/>
      <c r="M287" s="192"/>
      <c r="N287" s="193"/>
      <c r="O287" s="193"/>
      <c r="P287" s="193"/>
      <c r="Q287" s="193"/>
      <c r="R287" s="193"/>
      <c r="S287" s="193"/>
      <c r="T287" s="19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78</v>
      </c>
      <c r="AY287" s="169" t="s">
        <v>212</v>
      </c>
    </row>
    <row r="288" spans="1:65" s="2" customFormat="1" ht="6.95" customHeight="1">
      <c r="A288" s="30"/>
      <c r="B288" s="45"/>
      <c r="C288" s="46"/>
      <c r="D288" s="46"/>
      <c r="E288" s="46"/>
      <c r="F288" s="46"/>
      <c r="G288" s="46"/>
      <c r="H288" s="46"/>
      <c r="I288" s="46"/>
      <c r="J288" s="46"/>
      <c r="K288" s="46"/>
      <c r="L288" s="31"/>
      <c r="M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</row>
  </sheetData>
  <autoFilter ref="C129:K287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664"/>
  <sheetViews>
    <sheetView showGridLines="0" topLeftCell="A121" workbookViewId="0">
      <selection activeCell="I135" sqref="I135:I66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1224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ROUND((SUM(BE132:BE663)),  2)</f>
        <v>0</v>
      </c>
      <c r="G35" s="30"/>
      <c r="H35" s="30"/>
      <c r="I35" s="104">
        <v>0.21</v>
      </c>
      <c r="J35" s="103">
        <f>ROUND(((SUM(BE132:BE663))*I35),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ROUND((SUM(BF132:BF663)),  2)</f>
        <v>0</v>
      </c>
      <c r="G36" s="30"/>
      <c r="H36" s="30"/>
      <c r="I36" s="104">
        <v>0.12</v>
      </c>
      <c r="J36" s="103">
        <f>ROUND(((SUM(BF132:BF663))*I36),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ROUND((SUM(BG132:BG663)),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ROUND((SUM(BH132:BH663)),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ROUND((SUM(BI132:BI663)),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SO_01.3.1 - Stoka A3.1, A3.2, A3.2.1, B1, B2, B3, B3.1, B4, B4.1, B5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J404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J406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J409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J424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J581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J630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J634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J636</f>
        <v>0</v>
      </c>
      <c r="L108" s="120"/>
    </row>
    <row r="109" spans="1:47" s="9" customFormat="1" ht="24.95" customHeight="1">
      <c r="B109" s="116"/>
      <c r="D109" s="117" t="s">
        <v>650</v>
      </c>
      <c r="E109" s="118"/>
      <c r="F109" s="118"/>
      <c r="G109" s="118"/>
      <c r="H109" s="118"/>
      <c r="I109" s="118"/>
      <c r="J109" s="119">
        <f>J652</f>
        <v>0</v>
      </c>
      <c r="L109" s="116"/>
    </row>
    <row r="110" spans="1:47" s="10" customFormat="1" ht="19.899999999999999" customHeight="1">
      <c r="B110" s="120"/>
      <c r="D110" s="121" t="s">
        <v>651</v>
      </c>
      <c r="E110" s="122"/>
      <c r="F110" s="122"/>
      <c r="G110" s="122"/>
      <c r="H110" s="122"/>
      <c r="I110" s="122"/>
      <c r="J110" s="123">
        <f>J653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197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13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44" t="str">
        <f>E7</f>
        <v>Kanalizace Dvůr Králové nad Labem - Verdek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178</v>
      </c>
      <c r="L121" s="21"/>
    </row>
    <row r="122" spans="1:31" s="2" customFormat="1" ht="16.5" customHeight="1">
      <c r="A122" s="30"/>
      <c r="B122" s="31"/>
      <c r="C122" s="30"/>
      <c r="D122" s="30"/>
      <c r="E122" s="244" t="s">
        <v>179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180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30" customHeight="1">
      <c r="A124" s="30"/>
      <c r="B124" s="31"/>
      <c r="C124" s="30"/>
      <c r="D124" s="30"/>
      <c r="E124" s="226" t="str">
        <f>E11</f>
        <v>SO_01.3.1 - Stoka A3.1, A3.2, A3.2.1, B1, B2, B3, B3.1, B4, B4.1, B5</v>
      </c>
      <c r="F124" s="246"/>
      <c r="G124" s="246"/>
      <c r="H124" s="246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45796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20</v>
      </c>
      <c r="D128" s="30"/>
      <c r="E128" s="30"/>
      <c r="F128" s="25" t="str">
        <f>E17</f>
        <v xml:space="preserve"> </v>
      </c>
      <c r="G128" s="30"/>
      <c r="H128" s="30"/>
      <c r="I128" s="27" t="s">
        <v>25</v>
      </c>
      <c r="J128" s="28" t="str">
        <f>E23</f>
        <v>Ing. Martin Herman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7" customHeight="1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>VIS s.r.o. Hradec Králové, Dita Paštová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198</v>
      </c>
      <c r="D131" s="127" t="s">
        <v>56</v>
      </c>
      <c r="E131" s="127" t="s">
        <v>52</v>
      </c>
      <c r="F131" s="127" t="s">
        <v>53</v>
      </c>
      <c r="G131" s="127" t="s">
        <v>199</v>
      </c>
      <c r="H131" s="127" t="s">
        <v>200</v>
      </c>
      <c r="I131" s="127" t="s">
        <v>201</v>
      </c>
      <c r="J131" s="128" t="s">
        <v>184</v>
      </c>
      <c r="K131" s="129" t="s">
        <v>202</v>
      </c>
      <c r="L131" s="130"/>
      <c r="M131" s="60" t="s">
        <v>1</v>
      </c>
      <c r="N131" s="61" t="s">
        <v>35</v>
      </c>
      <c r="O131" s="61" t="s">
        <v>203</v>
      </c>
      <c r="P131" s="61" t="s">
        <v>204</v>
      </c>
      <c r="Q131" s="61" t="s">
        <v>205</v>
      </c>
      <c r="R131" s="61" t="s">
        <v>206</v>
      </c>
      <c r="S131" s="61" t="s">
        <v>207</v>
      </c>
      <c r="T131" s="62" t="s">
        <v>208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0"/>
      <c r="B132" s="31"/>
      <c r="C132" s="67" t="s">
        <v>209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P133+P652</f>
        <v>39999.74474899999</v>
      </c>
      <c r="Q132" s="64"/>
      <c r="R132" s="132">
        <f>R133+R652</f>
        <v>11408.44189654</v>
      </c>
      <c r="S132" s="64"/>
      <c r="T132" s="133">
        <f>T133+T652</f>
        <v>5339.2316500000006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70</v>
      </c>
      <c r="AU132" s="18" t="s">
        <v>186</v>
      </c>
      <c r="BK132" s="134">
        <f>BK133+BK652</f>
        <v>0</v>
      </c>
    </row>
    <row r="133" spans="1:65" s="12" customFormat="1" ht="25.9" customHeight="1">
      <c r="B133" s="135"/>
      <c r="D133" s="136" t="s">
        <v>70</v>
      </c>
      <c r="E133" s="137" t="s">
        <v>210</v>
      </c>
      <c r="F133" s="137" t="s">
        <v>211</v>
      </c>
      <c r="J133" s="138">
        <f>BK133</f>
        <v>0</v>
      </c>
      <c r="L133" s="135"/>
      <c r="M133" s="139"/>
      <c r="N133" s="140"/>
      <c r="O133" s="140"/>
      <c r="P133" s="141">
        <f>P134+P404+P406+P409+P424+P581+P630+P634+P636</f>
        <v>39995.070748999991</v>
      </c>
      <c r="Q133" s="140"/>
      <c r="R133" s="141">
        <f>R134+R404+R406+R409+R424+R581+R630+R634+R636</f>
        <v>11408.09006404</v>
      </c>
      <c r="S133" s="140"/>
      <c r="T133" s="142">
        <f>T134+T404+T406+T409+T424+T581+T630+T634+T636</f>
        <v>5339.2316500000006</v>
      </c>
      <c r="AR133" s="136" t="s">
        <v>78</v>
      </c>
      <c r="AT133" s="143" t="s">
        <v>70</v>
      </c>
      <c r="AU133" s="143" t="s">
        <v>71</v>
      </c>
      <c r="AY133" s="136" t="s">
        <v>212</v>
      </c>
      <c r="BK133" s="144">
        <f>BK134+BK404+BK406+BK409+BK424+BK581+BK630+BK634+BK636</f>
        <v>0</v>
      </c>
    </row>
    <row r="134" spans="1:65" s="12" customFormat="1" ht="22.9" customHeight="1">
      <c r="B134" s="135"/>
      <c r="D134" s="136" t="s">
        <v>70</v>
      </c>
      <c r="E134" s="145" t="s">
        <v>78</v>
      </c>
      <c r="F134" s="145" t="s">
        <v>213</v>
      </c>
      <c r="J134" s="146">
        <f>BK134</f>
        <v>0</v>
      </c>
      <c r="L134" s="135"/>
      <c r="M134" s="139"/>
      <c r="N134" s="140"/>
      <c r="O134" s="140"/>
      <c r="P134" s="141">
        <f>SUM(P135:P403)</f>
        <v>12852.951611999995</v>
      </c>
      <c r="Q134" s="140"/>
      <c r="R134" s="141">
        <f>SUM(R135:R403)</f>
        <v>10393.5547592</v>
      </c>
      <c r="S134" s="140"/>
      <c r="T134" s="142">
        <f>SUM(T135:T403)</f>
        <v>5339.2316500000006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SUM(BK135:BK403)</f>
        <v>0</v>
      </c>
    </row>
    <row r="135" spans="1:65" s="2" customFormat="1" ht="62.65" customHeight="1">
      <c r="A135" s="30"/>
      <c r="B135" s="147"/>
      <c r="C135" s="148" t="s">
        <v>78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2347.9499999999998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183.14009999999999</v>
      </c>
      <c r="Q135" s="157">
        <v>0</v>
      </c>
      <c r="R135" s="157">
        <f>Q135*H135</f>
        <v>0</v>
      </c>
      <c r="S135" s="157">
        <v>0.5</v>
      </c>
      <c r="T135" s="158">
        <f>S135*H135</f>
        <v>1173.9749999999999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3" customFormat="1" ht="11.25">
      <c r="B136" s="161"/>
      <c r="D136" s="162" t="s">
        <v>220</v>
      </c>
      <c r="E136" s="163" t="s">
        <v>1</v>
      </c>
      <c r="F136" s="164" t="s">
        <v>1225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1226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1227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1228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1229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1230</v>
      </c>
      <c r="H141" s="171">
        <v>5.5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1231</v>
      </c>
      <c r="H142" s="171">
        <v>5.5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 ht="11.25">
      <c r="B143" s="195"/>
      <c r="D143" s="162" t="s">
        <v>220</v>
      </c>
      <c r="E143" s="196" t="s">
        <v>1</v>
      </c>
      <c r="F143" s="197" t="s">
        <v>674</v>
      </c>
      <c r="H143" s="198">
        <v>33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1232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1233</v>
      </c>
      <c r="H145" s="171">
        <v>497.53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1234</v>
      </c>
      <c r="H146" s="171">
        <v>825.55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1235</v>
      </c>
      <c r="H147" s="171">
        <v>163.57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1236</v>
      </c>
      <c r="H148" s="171">
        <v>55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1237</v>
      </c>
      <c r="H149" s="171">
        <v>435.38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1238</v>
      </c>
      <c r="H150" s="171">
        <v>54.67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1239</v>
      </c>
      <c r="H151" s="171">
        <v>66.77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1240</v>
      </c>
      <c r="H152" s="171">
        <v>216.48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6" customFormat="1" ht="11.25">
      <c r="B153" s="195"/>
      <c r="D153" s="162" t="s">
        <v>220</v>
      </c>
      <c r="E153" s="196" t="s">
        <v>1</v>
      </c>
      <c r="F153" s="197" t="s">
        <v>674</v>
      </c>
      <c r="H153" s="198">
        <v>2314.9499999999998</v>
      </c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220</v>
      </c>
      <c r="AU153" s="196" t="s">
        <v>80</v>
      </c>
      <c r="AV153" s="16" t="s">
        <v>226</v>
      </c>
      <c r="AW153" s="16" t="s">
        <v>27</v>
      </c>
      <c r="AX153" s="16" t="s">
        <v>71</v>
      </c>
      <c r="AY153" s="196" t="s">
        <v>212</v>
      </c>
    </row>
    <row r="154" spans="1:65" s="15" customFormat="1" ht="11.25">
      <c r="B154" s="175"/>
      <c r="D154" s="162" t="s">
        <v>220</v>
      </c>
      <c r="E154" s="176" t="s">
        <v>1</v>
      </c>
      <c r="F154" s="177" t="s">
        <v>233</v>
      </c>
      <c r="H154" s="178">
        <v>2347.9499999999998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220</v>
      </c>
      <c r="AU154" s="176" t="s">
        <v>80</v>
      </c>
      <c r="AV154" s="15" t="s">
        <v>218</v>
      </c>
      <c r="AW154" s="15" t="s">
        <v>27</v>
      </c>
      <c r="AX154" s="15" t="s">
        <v>78</v>
      </c>
      <c r="AY154" s="176" t="s">
        <v>212</v>
      </c>
    </row>
    <row r="155" spans="1:65" s="2" customFormat="1" ht="66.75" customHeight="1">
      <c r="A155" s="30"/>
      <c r="B155" s="147"/>
      <c r="C155" s="148" t="s">
        <v>999</v>
      </c>
      <c r="D155" s="148" t="s">
        <v>214</v>
      </c>
      <c r="E155" s="149" t="s">
        <v>1241</v>
      </c>
      <c r="F155" s="150" t="s">
        <v>1242</v>
      </c>
      <c r="G155" s="151" t="s">
        <v>217</v>
      </c>
      <c r="H155" s="152">
        <v>3515.84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7.2999999999999995E-2</v>
      </c>
      <c r="P155" s="157">
        <f>O155*H155</f>
        <v>256.65631999999999</v>
      </c>
      <c r="Q155" s="157">
        <v>0</v>
      </c>
      <c r="R155" s="157">
        <f>Q155*H155</f>
        <v>0</v>
      </c>
      <c r="S155" s="157">
        <v>0.28999999999999998</v>
      </c>
      <c r="T155" s="158">
        <f>S155*H155</f>
        <v>1019.5935999999999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1243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1244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1245</v>
      </c>
      <c r="H157" s="171">
        <v>507.28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1246</v>
      </c>
      <c r="H158" s="171">
        <v>1262.3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1247</v>
      </c>
      <c r="H159" s="171">
        <v>465.74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1248</v>
      </c>
      <c r="H160" s="171">
        <v>172.82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1249</v>
      </c>
      <c r="H161" s="171">
        <v>151.46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1250</v>
      </c>
      <c r="H162" s="171">
        <v>449.13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1251</v>
      </c>
      <c r="H163" s="171">
        <v>144.44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1252</v>
      </c>
      <c r="H164" s="171">
        <v>62.42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1253</v>
      </c>
      <c r="H165" s="171">
        <v>74.52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1254</v>
      </c>
      <c r="H166" s="171">
        <v>225.73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5" customFormat="1" ht="11.25">
      <c r="B167" s="175"/>
      <c r="D167" s="162" t="s">
        <v>220</v>
      </c>
      <c r="E167" s="176" t="s">
        <v>1</v>
      </c>
      <c r="F167" s="177" t="s">
        <v>233</v>
      </c>
      <c r="H167" s="178">
        <v>3515.84</v>
      </c>
      <c r="L167" s="175"/>
      <c r="M167" s="179"/>
      <c r="N167" s="180"/>
      <c r="O167" s="180"/>
      <c r="P167" s="180"/>
      <c r="Q167" s="180"/>
      <c r="R167" s="180"/>
      <c r="S167" s="180"/>
      <c r="T167" s="181"/>
      <c r="AT167" s="176" t="s">
        <v>220</v>
      </c>
      <c r="AU167" s="176" t="s">
        <v>80</v>
      </c>
      <c r="AV167" s="15" t="s">
        <v>218</v>
      </c>
      <c r="AW167" s="15" t="s">
        <v>27</v>
      </c>
      <c r="AX167" s="15" t="s">
        <v>78</v>
      </c>
      <c r="AY167" s="176" t="s">
        <v>212</v>
      </c>
    </row>
    <row r="168" spans="1:65" s="2" customFormat="1" ht="66.75" customHeight="1">
      <c r="A168" s="30"/>
      <c r="B168" s="147"/>
      <c r="C168" s="148" t="s">
        <v>80</v>
      </c>
      <c r="D168" s="148" t="s">
        <v>214</v>
      </c>
      <c r="E168" s="149" t="s">
        <v>656</v>
      </c>
      <c r="F168" s="150" t="s">
        <v>657</v>
      </c>
      <c r="G168" s="151" t="s">
        <v>217</v>
      </c>
      <c r="H168" s="152">
        <v>3581.84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0.11899999999999999</v>
      </c>
      <c r="P168" s="157">
        <f>O168*H168</f>
        <v>426.23896000000002</v>
      </c>
      <c r="Q168" s="157">
        <v>0</v>
      </c>
      <c r="R168" s="157">
        <f>Q168*H168</f>
        <v>0</v>
      </c>
      <c r="S168" s="157">
        <v>0.44</v>
      </c>
      <c r="T168" s="158">
        <f>S168*H168</f>
        <v>1576.0096000000001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1255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1256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1245</v>
      </c>
      <c r="H170" s="171">
        <v>507.28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1246</v>
      </c>
      <c r="H171" s="171">
        <v>1262.3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1247</v>
      </c>
      <c r="H172" s="171">
        <v>465.74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1248</v>
      </c>
      <c r="H173" s="171">
        <v>172.82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1249</v>
      </c>
      <c r="H174" s="171">
        <v>151.46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1250</v>
      </c>
      <c r="H175" s="171">
        <v>449.13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71</v>
      </c>
      <c r="AY175" s="169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1251</v>
      </c>
      <c r="H176" s="171">
        <v>144.44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71</v>
      </c>
      <c r="AY176" s="169" t="s">
        <v>212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1252</v>
      </c>
      <c r="H177" s="171">
        <v>62.42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71</v>
      </c>
      <c r="AY177" s="169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1253</v>
      </c>
      <c r="H178" s="171">
        <v>74.52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1254</v>
      </c>
      <c r="H179" s="171">
        <v>225.73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1257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1258</v>
      </c>
      <c r="H181" s="171">
        <v>66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6" customFormat="1" ht="11.25">
      <c r="B182" s="195"/>
      <c r="D182" s="162" t="s">
        <v>220</v>
      </c>
      <c r="E182" s="196" t="s">
        <v>1</v>
      </c>
      <c r="F182" s="197" t="s">
        <v>674</v>
      </c>
      <c r="H182" s="198">
        <v>3581.84</v>
      </c>
      <c r="L182" s="195"/>
      <c r="M182" s="199"/>
      <c r="N182" s="200"/>
      <c r="O182" s="200"/>
      <c r="P182" s="200"/>
      <c r="Q182" s="200"/>
      <c r="R182" s="200"/>
      <c r="S182" s="200"/>
      <c r="T182" s="201"/>
      <c r="AT182" s="196" t="s">
        <v>220</v>
      </c>
      <c r="AU182" s="196" t="s">
        <v>80</v>
      </c>
      <c r="AV182" s="16" t="s">
        <v>226</v>
      </c>
      <c r="AW182" s="16" t="s">
        <v>27</v>
      </c>
      <c r="AX182" s="16" t="s">
        <v>78</v>
      </c>
      <c r="AY182" s="196" t="s">
        <v>212</v>
      </c>
    </row>
    <row r="183" spans="1:65" s="2" customFormat="1" ht="62.65" customHeight="1">
      <c r="A183" s="30"/>
      <c r="B183" s="147"/>
      <c r="C183" s="148" t="s">
        <v>226</v>
      </c>
      <c r="D183" s="148" t="s">
        <v>214</v>
      </c>
      <c r="E183" s="149" t="s">
        <v>223</v>
      </c>
      <c r="F183" s="150" t="s">
        <v>224</v>
      </c>
      <c r="G183" s="151" t="s">
        <v>217</v>
      </c>
      <c r="H183" s="152">
        <v>2359.9499999999998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0.19400000000000001</v>
      </c>
      <c r="P183" s="157">
        <f>O183*H183</f>
        <v>457.83029999999997</v>
      </c>
      <c r="Q183" s="157">
        <v>0</v>
      </c>
      <c r="R183" s="157">
        <f>Q183*H183</f>
        <v>0</v>
      </c>
      <c r="S183" s="157">
        <v>0.32500000000000001</v>
      </c>
      <c r="T183" s="158">
        <f>S183*H183</f>
        <v>766.98374999999999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225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1259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1260</v>
      </c>
      <c r="H185" s="171">
        <v>7.5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1261</v>
      </c>
      <c r="H186" s="171">
        <v>7.5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71</v>
      </c>
      <c r="AY186" s="169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1262</v>
      </c>
      <c r="H187" s="171">
        <v>7.5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1263</v>
      </c>
      <c r="H188" s="171">
        <v>7.5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1264</v>
      </c>
      <c r="H189" s="171">
        <v>7.5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1265</v>
      </c>
      <c r="H190" s="171">
        <v>7.5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6" customFormat="1" ht="11.25">
      <c r="B191" s="195"/>
      <c r="D191" s="162" t="s">
        <v>220</v>
      </c>
      <c r="E191" s="196" t="s">
        <v>1</v>
      </c>
      <c r="F191" s="197" t="s">
        <v>674</v>
      </c>
      <c r="H191" s="198">
        <v>45</v>
      </c>
      <c r="L191" s="195"/>
      <c r="M191" s="199"/>
      <c r="N191" s="200"/>
      <c r="O191" s="200"/>
      <c r="P191" s="200"/>
      <c r="Q191" s="200"/>
      <c r="R191" s="200"/>
      <c r="S191" s="200"/>
      <c r="T191" s="201"/>
      <c r="AT191" s="196" t="s">
        <v>220</v>
      </c>
      <c r="AU191" s="196" t="s">
        <v>80</v>
      </c>
      <c r="AV191" s="16" t="s">
        <v>226</v>
      </c>
      <c r="AW191" s="16" t="s">
        <v>27</v>
      </c>
      <c r="AX191" s="16" t="s">
        <v>71</v>
      </c>
      <c r="AY191" s="196" t="s">
        <v>212</v>
      </c>
    </row>
    <row r="192" spans="1:65" s="13" customFormat="1" ht="11.25">
      <c r="B192" s="161"/>
      <c r="D192" s="162" t="s">
        <v>220</v>
      </c>
      <c r="E192" s="163" t="s">
        <v>1</v>
      </c>
      <c r="F192" s="164" t="s">
        <v>1266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1233</v>
      </c>
      <c r="H193" s="171">
        <v>497.53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1234</v>
      </c>
      <c r="H194" s="171">
        <v>825.55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1235</v>
      </c>
      <c r="H195" s="171">
        <v>163.57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1236</v>
      </c>
      <c r="H196" s="171">
        <v>55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1237</v>
      </c>
      <c r="H197" s="171">
        <v>435.38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1238</v>
      </c>
      <c r="H198" s="171">
        <v>54.67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1239</v>
      </c>
      <c r="H199" s="171">
        <v>66.77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1240</v>
      </c>
      <c r="H200" s="171">
        <v>216.48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 ht="11.25">
      <c r="B201" s="195"/>
      <c r="D201" s="162" t="s">
        <v>220</v>
      </c>
      <c r="E201" s="196" t="s">
        <v>1</v>
      </c>
      <c r="F201" s="197" t="s">
        <v>674</v>
      </c>
      <c r="H201" s="198">
        <v>2314.9499999999998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5" customFormat="1" ht="11.25">
      <c r="B202" s="175"/>
      <c r="D202" s="162" t="s">
        <v>220</v>
      </c>
      <c r="E202" s="176" t="s">
        <v>1</v>
      </c>
      <c r="F202" s="177" t="s">
        <v>233</v>
      </c>
      <c r="H202" s="178">
        <v>2359.9499999999998</v>
      </c>
      <c r="L202" s="175"/>
      <c r="M202" s="179"/>
      <c r="N202" s="180"/>
      <c r="O202" s="180"/>
      <c r="P202" s="180"/>
      <c r="Q202" s="180"/>
      <c r="R202" s="180"/>
      <c r="S202" s="180"/>
      <c r="T202" s="181"/>
      <c r="AT202" s="176" t="s">
        <v>220</v>
      </c>
      <c r="AU202" s="176" t="s">
        <v>80</v>
      </c>
      <c r="AV202" s="15" t="s">
        <v>218</v>
      </c>
      <c r="AW202" s="15" t="s">
        <v>27</v>
      </c>
      <c r="AX202" s="15" t="s">
        <v>78</v>
      </c>
      <c r="AY202" s="176" t="s">
        <v>212</v>
      </c>
    </row>
    <row r="203" spans="1:65" s="2" customFormat="1" ht="62.65" customHeight="1">
      <c r="A203" s="30"/>
      <c r="B203" s="147"/>
      <c r="C203" s="148" t="s">
        <v>218</v>
      </c>
      <c r="D203" s="148" t="s">
        <v>214</v>
      </c>
      <c r="E203" s="149" t="s">
        <v>1267</v>
      </c>
      <c r="F203" s="150" t="s">
        <v>1268</v>
      </c>
      <c r="G203" s="151" t="s">
        <v>217</v>
      </c>
      <c r="H203" s="152">
        <v>226.59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0.05</v>
      </c>
      <c r="P203" s="157">
        <f>O203*H203</f>
        <v>11.329500000000001</v>
      </c>
      <c r="Q203" s="157">
        <v>0</v>
      </c>
      <c r="R203" s="157">
        <f>Q203*H203</f>
        <v>0</v>
      </c>
      <c r="S203" s="157">
        <v>0.17</v>
      </c>
      <c r="T203" s="158">
        <f>S203*H203</f>
        <v>38.520300000000006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229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1269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1270</v>
      </c>
      <c r="H205" s="171">
        <v>226.59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55.5" customHeight="1">
      <c r="A206" s="30"/>
      <c r="B206" s="147"/>
      <c r="C206" s="148" t="s">
        <v>240</v>
      </c>
      <c r="D206" s="148" t="s">
        <v>214</v>
      </c>
      <c r="E206" s="149" t="s">
        <v>667</v>
      </c>
      <c r="F206" s="150" t="s">
        <v>668</v>
      </c>
      <c r="G206" s="151" t="s">
        <v>217</v>
      </c>
      <c r="H206" s="152">
        <v>2450.4499999999998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7.8E-2</v>
      </c>
      <c r="P206" s="157">
        <f>O206*H206</f>
        <v>191.13509999999999</v>
      </c>
      <c r="Q206" s="157">
        <v>0</v>
      </c>
      <c r="R206" s="157">
        <f>Q206*H206</f>
        <v>0</v>
      </c>
      <c r="S206" s="157">
        <v>0.22</v>
      </c>
      <c r="T206" s="158">
        <f>S206*H206</f>
        <v>539.09899999999993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1271</v>
      </c>
    </row>
    <row r="207" spans="1:65" s="13" customFormat="1" ht="11.25">
      <c r="B207" s="161"/>
      <c r="D207" s="162" t="s">
        <v>220</v>
      </c>
      <c r="E207" s="163" t="s">
        <v>1</v>
      </c>
      <c r="F207" s="164" t="s">
        <v>1272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1273</v>
      </c>
      <c r="H208" s="171">
        <v>11.5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2:51" s="14" customFormat="1" ht="11.25">
      <c r="B209" s="168"/>
      <c r="D209" s="162" t="s">
        <v>220</v>
      </c>
      <c r="E209" s="169" t="s">
        <v>1</v>
      </c>
      <c r="F209" s="170" t="s">
        <v>1274</v>
      </c>
      <c r="H209" s="171">
        <v>11.5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2:51" s="14" customFormat="1" ht="11.25">
      <c r="B210" s="168"/>
      <c r="D210" s="162" t="s">
        <v>220</v>
      </c>
      <c r="E210" s="169" t="s">
        <v>1</v>
      </c>
      <c r="F210" s="170" t="s">
        <v>1275</v>
      </c>
      <c r="H210" s="171">
        <v>11.5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2:51" s="14" customFormat="1" ht="11.25">
      <c r="B211" s="168"/>
      <c r="D211" s="162" t="s">
        <v>220</v>
      </c>
      <c r="E211" s="169" t="s">
        <v>1</v>
      </c>
      <c r="F211" s="170" t="s">
        <v>1276</v>
      </c>
      <c r="H211" s="171">
        <v>11.5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2:51" s="14" customFormat="1" ht="11.25">
      <c r="B212" s="168"/>
      <c r="D212" s="162" t="s">
        <v>220</v>
      </c>
      <c r="E212" s="169" t="s">
        <v>1</v>
      </c>
      <c r="F212" s="170" t="s">
        <v>1277</v>
      </c>
      <c r="H212" s="171">
        <v>11.5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2:51" s="14" customFormat="1" ht="11.25">
      <c r="B213" s="168"/>
      <c r="D213" s="162" t="s">
        <v>220</v>
      </c>
      <c r="E213" s="169" t="s">
        <v>1</v>
      </c>
      <c r="F213" s="170" t="s">
        <v>1278</v>
      </c>
      <c r="H213" s="171">
        <v>11.5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2:51" s="13" customFormat="1" ht="11.25">
      <c r="B214" s="161"/>
      <c r="D214" s="162" t="s">
        <v>220</v>
      </c>
      <c r="E214" s="163" t="s">
        <v>1</v>
      </c>
      <c r="F214" s="164" t="s">
        <v>1279</v>
      </c>
      <c r="H214" s="163" t="s">
        <v>1</v>
      </c>
      <c r="L214" s="161"/>
      <c r="M214" s="165"/>
      <c r="N214" s="166"/>
      <c r="O214" s="166"/>
      <c r="P214" s="166"/>
      <c r="Q214" s="166"/>
      <c r="R214" s="166"/>
      <c r="S214" s="166"/>
      <c r="T214" s="167"/>
      <c r="AT214" s="163" t="s">
        <v>220</v>
      </c>
      <c r="AU214" s="163" t="s">
        <v>80</v>
      </c>
      <c r="AV214" s="13" t="s">
        <v>78</v>
      </c>
      <c r="AW214" s="13" t="s">
        <v>27</v>
      </c>
      <c r="AX214" s="13" t="s">
        <v>71</v>
      </c>
      <c r="AY214" s="163" t="s">
        <v>212</v>
      </c>
    </row>
    <row r="215" spans="2:51" s="14" customFormat="1" ht="11.25">
      <c r="B215" s="168"/>
      <c r="D215" s="162" t="s">
        <v>220</v>
      </c>
      <c r="E215" s="169" t="s">
        <v>1</v>
      </c>
      <c r="F215" s="170" t="s">
        <v>1280</v>
      </c>
      <c r="H215" s="171">
        <v>9.5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2:51" s="14" customFormat="1" ht="11.25">
      <c r="B216" s="168"/>
      <c r="D216" s="162" t="s">
        <v>220</v>
      </c>
      <c r="E216" s="169" t="s">
        <v>1</v>
      </c>
      <c r="F216" s="170" t="s">
        <v>1281</v>
      </c>
      <c r="H216" s="171">
        <v>9.5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2:51" s="14" customFormat="1" ht="11.25">
      <c r="B217" s="168"/>
      <c r="D217" s="162" t="s">
        <v>220</v>
      </c>
      <c r="E217" s="169" t="s">
        <v>1</v>
      </c>
      <c r="F217" s="170" t="s">
        <v>1282</v>
      </c>
      <c r="H217" s="171">
        <v>9.5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2:51" s="14" customFormat="1" ht="11.25">
      <c r="B218" s="168"/>
      <c r="D218" s="162" t="s">
        <v>220</v>
      </c>
      <c r="E218" s="169" t="s">
        <v>1</v>
      </c>
      <c r="F218" s="170" t="s">
        <v>1283</v>
      </c>
      <c r="H218" s="171">
        <v>9.5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2:51" s="14" customFormat="1" ht="11.25">
      <c r="B219" s="168"/>
      <c r="D219" s="162" t="s">
        <v>220</v>
      </c>
      <c r="E219" s="169" t="s">
        <v>1</v>
      </c>
      <c r="F219" s="170" t="s">
        <v>1284</v>
      </c>
      <c r="H219" s="171">
        <v>9.5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2:51" s="14" customFormat="1" ht="11.25">
      <c r="B220" s="168"/>
      <c r="D220" s="162" t="s">
        <v>220</v>
      </c>
      <c r="E220" s="169" t="s">
        <v>1</v>
      </c>
      <c r="F220" s="170" t="s">
        <v>1285</v>
      </c>
      <c r="H220" s="171">
        <v>9.5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2:51" s="13" customFormat="1" ht="11.25">
      <c r="B221" s="161"/>
      <c r="D221" s="162" t="s">
        <v>220</v>
      </c>
      <c r="E221" s="163" t="s">
        <v>1</v>
      </c>
      <c r="F221" s="164" t="s">
        <v>1286</v>
      </c>
      <c r="H221" s="163" t="s">
        <v>1</v>
      </c>
      <c r="L221" s="161"/>
      <c r="M221" s="165"/>
      <c r="N221" s="166"/>
      <c r="O221" s="166"/>
      <c r="P221" s="166"/>
      <c r="Q221" s="166"/>
      <c r="R221" s="166"/>
      <c r="S221" s="166"/>
      <c r="T221" s="167"/>
      <c r="AT221" s="163" t="s">
        <v>220</v>
      </c>
      <c r="AU221" s="163" t="s">
        <v>80</v>
      </c>
      <c r="AV221" s="13" t="s">
        <v>78</v>
      </c>
      <c r="AW221" s="13" t="s">
        <v>27</v>
      </c>
      <c r="AX221" s="13" t="s">
        <v>71</v>
      </c>
      <c r="AY221" s="163" t="s">
        <v>212</v>
      </c>
    </row>
    <row r="222" spans="2:51" s="14" customFormat="1" ht="11.25">
      <c r="B222" s="168"/>
      <c r="D222" s="162" t="s">
        <v>220</v>
      </c>
      <c r="E222" s="169" t="s">
        <v>1</v>
      </c>
      <c r="F222" s="170" t="s">
        <v>1233</v>
      </c>
      <c r="H222" s="171">
        <v>497.53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2:51" s="14" customFormat="1" ht="11.25">
      <c r="B223" s="168"/>
      <c r="D223" s="162" t="s">
        <v>220</v>
      </c>
      <c r="E223" s="169" t="s">
        <v>1</v>
      </c>
      <c r="F223" s="170" t="s">
        <v>1234</v>
      </c>
      <c r="H223" s="171">
        <v>825.55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2:51" s="14" customFormat="1" ht="11.25">
      <c r="B224" s="168"/>
      <c r="D224" s="162" t="s">
        <v>220</v>
      </c>
      <c r="E224" s="169" t="s">
        <v>1</v>
      </c>
      <c r="F224" s="170" t="s">
        <v>1235</v>
      </c>
      <c r="H224" s="171">
        <v>163.57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1236</v>
      </c>
      <c r="H225" s="171">
        <v>55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1237</v>
      </c>
      <c r="H226" s="171">
        <v>435.38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1238</v>
      </c>
      <c r="H227" s="171">
        <v>54.67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1239</v>
      </c>
      <c r="H228" s="171">
        <v>66.77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1240</v>
      </c>
      <c r="H229" s="171">
        <v>216.48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1285</v>
      </c>
      <c r="H230" s="171">
        <v>9.5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6" customFormat="1" ht="11.25">
      <c r="B231" s="195"/>
      <c r="D231" s="162" t="s">
        <v>220</v>
      </c>
      <c r="E231" s="196" t="s">
        <v>1</v>
      </c>
      <c r="F231" s="197" t="s">
        <v>674</v>
      </c>
      <c r="H231" s="198">
        <v>2450.4499999999998</v>
      </c>
      <c r="L231" s="195"/>
      <c r="M231" s="199"/>
      <c r="N231" s="200"/>
      <c r="O231" s="200"/>
      <c r="P231" s="200"/>
      <c r="Q231" s="200"/>
      <c r="R231" s="200"/>
      <c r="S231" s="200"/>
      <c r="T231" s="201"/>
      <c r="AT231" s="196" t="s">
        <v>220</v>
      </c>
      <c r="AU231" s="196" t="s">
        <v>80</v>
      </c>
      <c r="AV231" s="16" t="s">
        <v>226</v>
      </c>
      <c r="AW231" s="16" t="s">
        <v>27</v>
      </c>
      <c r="AX231" s="16" t="s">
        <v>71</v>
      </c>
      <c r="AY231" s="196" t="s">
        <v>212</v>
      </c>
    </row>
    <row r="232" spans="1:65" s="15" customFormat="1" ht="11.25">
      <c r="B232" s="175"/>
      <c r="D232" s="162" t="s">
        <v>220</v>
      </c>
      <c r="E232" s="176" t="s">
        <v>1</v>
      </c>
      <c r="F232" s="177" t="s">
        <v>233</v>
      </c>
      <c r="H232" s="178">
        <v>2450.4499999999998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55.5" customHeight="1">
      <c r="A233" s="30"/>
      <c r="B233" s="147"/>
      <c r="C233" s="148" t="s">
        <v>246</v>
      </c>
      <c r="D233" s="148" t="s">
        <v>214</v>
      </c>
      <c r="E233" s="149" t="s">
        <v>230</v>
      </c>
      <c r="F233" s="150" t="s">
        <v>231</v>
      </c>
      <c r="G233" s="151" t="s">
        <v>217</v>
      </c>
      <c r="H233" s="152">
        <v>105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8.9999999999999993E-3</v>
      </c>
      <c r="P233" s="157">
        <f>O233*H233</f>
        <v>0.94499999999999995</v>
      </c>
      <c r="Q233" s="157">
        <v>9.0000000000000006E-5</v>
      </c>
      <c r="R233" s="157">
        <f>Q233*H233</f>
        <v>9.4500000000000001E-3</v>
      </c>
      <c r="S233" s="157">
        <v>0.115</v>
      </c>
      <c r="T233" s="158">
        <f>S233*H233</f>
        <v>12.075000000000001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232</v>
      </c>
    </row>
    <row r="234" spans="1:65" s="13" customFormat="1" ht="11.25">
      <c r="B234" s="161"/>
      <c r="D234" s="162" t="s">
        <v>220</v>
      </c>
      <c r="E234" s="163" t="s">
        <v>1</v>
      </c>
      <c r="F234" s="164" t="s">
        <v>1287</v>
      </c>
      <c r="H234" s="163" t="s">
        <v>1</v>
      </c>
      <c r="L234" s="161"/>
      <c r="M234" s="165"/>
      <c r="N234" s="166"/>
      <c r="O234" s="166"/>
      <c r="P234" s="166"/>
      <c r="Q234" s="166"/>
      <c r="R234" s="166"/>
      <c r="S234" s="166"/>
      <c r="T234" s="167"/>
      <c r="AT234" s="163" t="s">
        <v>220</v>
      </c>
      <c r="AU234" s="163" t="s">
        <v>80</v>
      </c>
      <c r="AV234" s="13" t="s">
        <v>78</v>
      </c>
      <c r="AW234" s="13" t="s">
        <v>27</v>
      </c>
      <c r="AX234" s="13" t="s">
        <v>71</v>
      </c>
      <c r="AY234" s="163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1288</v>
      </c>
      <c r="H235" s="171">
        <v>17.5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1289</v>
      </c>
      <c r="H236" s="171">
        <v>17.5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1290</v>
      </c>
      <c r="H237" s="171">
        <v>17.5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1291</v>
      </c>
      <c r="H238" s="171">
        <v>17.5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71</v>
      </c>
      <c r="AY238" s="169" t="s">
        <v>212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1292</v>
      </c>
      <c r="H239" s="171">
        <v>17.5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1293</v>
      </c>
      <c r="H240" s="171">
        <v>17.5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6" customFormat="1" ht="11.25">
      <c r="B241" s="195"/>
      <c r="D241" s="162" t="s">
        <v>220</v>
      </c>
      <c r="E241" s="196" t="s">
        <v>1</v>
      </c>
      <c r="F241" s="197" t="s">
        <v>674</v>
      </c>
      <c r="H241" s="198">
        <v>105</v>
      </c>
      <c r="L241" s="195"/>
      <c r="M241" s="199"/>
      <c r="N241" s="200"/>
      <c r="O241" s="200"/>
      <c r="P241" s="200"/>
      <c r="Q241" s="200"/>
      <c r="R241" s="200"/>
      <c r="S241" s="200"/>
      <c r="T241" s="201"/>
      <c r="AT241" s="196" t="s">
        <v>220</v>
      </c>
      <c r="AU241" s="196" t="s">
        <v>80</v>
      </c>
      <c r="AV241" s="16" t="s">
        <v>226</v>
      </c>
      <c r="AW241" s="16" t="s">
        <v>27</v>
      </c>
      <c r="AX241" s="16" t="s">
        <v>78</v>
      </c>
      <c r="AY241" s="196" t="s">
        <v>212</v>
      </c>
    </row>
    <row r="242" spans="1:65" s="2" customFormat="1" ht="44.25" customHeight="1">
      <c r="A242" s="30"/>
      <c r="B242" s="147"/>
      <c r="C242" s="148" t="s">
        <v>971</v>
      </c>
      <c r="D242" s="148" t="s">
        <v>214</v>
      </c>
      <c r="E242" s="149" t="s">
        <v>1294</v>
      </c>
      <c r="F242" s="150" t="s">
        <v>1295</v>
      </c>
      <c r="G242" s="151" t="s">
        <v>217</v>
      </c>
      <c r="H242" s="152">
        <v>2314.9499999999998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8.9999999999999993E-3</v>
      </c>
      <c r="P242" s="157">
        <f>O242*H242</f>
        <v>20.834549999999997</v>
      </c>
      <c r="Q242" s="157">
        <v>1.0000000000000001E-5</v>
      </c>
      <c r="R242" s="157">
        <f>Q242*H242</f>
        <v>2.31495E-2</v>
      </c>
      <c r="S242" s="157">
        <v>9.1999999999999998E-2</v>
      </c>
      <c r="T242" s="158">
        <f>S242*H242</f>
        <v>212.97539999999998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1296</v>
      </c>
    </row>
    <row r="243" spans="1:65" s="13" customFormat="1" ht="11.25">
      <c r="B243" s="161"/>
      <c r="D243" s="162" t="s">
        <v>220</v>
      </c>
      <c r="E243" s="163" t="s">
        <v>1</v>
      </c>
      <c r="F243" s="164" t="s">
        <v>1297</v>
      </c>
      <c r="H243" s="163" t="s">
        <v>1</v>
      </c>
      <c r="L243" s="161"/>
      <c r="M243" s="165"/>
      <c r="N243" s="166"/>
      <c r="O243" s="166"/>
      <c r="P243" s="166"/>
      <c r="Q243" s="166"/>
      <c r="R243" s="166"/>
      <c r="S243" s="166"/>
      <c r="T243" s="167"/>
      <c r="AT243" s="163" t="s">
        <v>220</v>
      </c>
      <c r="AU243" s="163" t="s">
        <v>80</v>
      </c>
      <c r="AV243" s="13" t="s">
        <v>78</v>
      </c>
      <c r="AW243" s="13" t="s">
        <v>27</v>
      </c>
      <c r="AX243" s="13" t="s">
        <v>71</v>
      </c>
      <c r="AY243" s="163" t="s">
        <v>212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1233</v>
      </c>
      <c r="H244" s="171">
        <v>497.53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71</v>
      </c>
      <c r="AY244" s="169" t="s">
        <v>212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1234</v>
      </c>
      <c r="H245" s="171">
        <v>825.55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1235</v>
      </c>
      <c r="H246" s="171">
        <v>163.57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1236</v>
      </c>
      <c r="H247" s="171">
        <v>55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71</v>
      </c>
      <c r="AY247" s="169" t="s">
        <v>212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1237</v>
      </c>
      <c r="H248" s="171">
        <v>435.38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71</v>
      </c>
      <c r="AY248" s="169" t="s">
        <v>212</v>
      </c>
    </row>
    <row r="249" spans="1:65" s="14" customFormat="1" ht="11.25">
      <c r="B249" s="168"/>
      <c r="D249" s="162" t="s">
        <v>220</v>
      </c>
      <c r="E249" s="169" t="s">
        <v>1</v>
      </c>
      <c r="F249" s="170" t="s">
        <v>1238</v>
      </c>
      <c r="H249" s="171">
        <v>54.67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71</v>
      </c>
      <c r="AY249" s="169" t="s">
        <v>212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1239</v>
      </c>
      <c r="H250" s="171">
        <v>66.77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1240</v>
      </c>
      <c r="H251" s="171">
        <v>216.48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6" customFormat="1" ht="11.25">
      <c r="B252" s="195"/>
      <c r="D252" s="162" t="s">
        <v>220</v>
      </c>
      <c r="E252" s="196" t="s">
        <v>1</v>
      </c>
      <c r="F252" s="197" t="s">
        <v>674</v>
      </c>
      <c r="H252" s="198">
        <v>2314.9499999999998</v>
      </c>
      <c r="L252" s="195"/>
      <c r="M252" s="199"/>
      <c r="N252" s="200"/>
      <c r="O252" s="200"/>
      <c r="P252" s="200"/>
      <c r="Q252" s="200"/>
      <c r="R252" s="200"/>
      <c r="S252" s="200"/>
      <c r="T252" s="201"/>
      <c r="AT252" s="196" t="s">
        <v>220</v>
      </c>
      <c r="AU252" s="196" t="s">
        <v>80</v>
      </c>
      <c r="AV252" s="16" t="s">
        <v>226</v>
      </c>
      <c r="AW252" s="16" t="s">
        <v>27</v>
      </c>
      <c r="AX252" s="16" t="s">
        <v>71</v>
      </c>
      <c r="AY252" s="196" t="s">
        <v>212</v>
      </c>
    </row>
    <row r="253" spans="1:65" s="15" customFormat="1" ht="11.25">
      <c r="B253" s="175"/>
      <c r="D253" s="162" t="s">
        <v>220</v>
      </c>
      <c r="E253" s="176" t="s">
        <v>1</v>
      </c>
      <c r="F253" s="177" t="s">
        <v>233</v>
      </c>
      <c r="H253" s="178">
        <v>2314.9499999999998</v>
      </c>
      <c r="L253" s="175"/>
      <c r="M253" s="179"/>
      <c r="N253" s="180"/>
      <c r="O253" s="180"/>
      <c r="P253" s="180"/>
      <c r="Q253" s="180"/>
      <c r="R253" s="180"/>
      <c r="S253" s="180"/>
      <c r="T253" s="181"/>
      <c r="AT253" s="176" t="s">
        <v>220</v>
      </c>
      <c r="AU253" s="176" t="s">
        <v>80</v>
      </c>
      <c r="AV253" s="15" t="s">
        <v>218</v>
      </c>
      <c r="AW253" s="15" t="s">
        <v>27</v>
      </c>
      <c r="AX253" s="15" t="s">
        <v>78</v>
      </c>
      <c r="AY253" s="176" t="s">
        <v>212</v>
      </c>
    </row>
    <row r="254" spans="1:65" s="2" customFormat="1" ht="24.2" customHeight="1">
      <c r="A254" s="30"/>
      <c r="B254" s="147"/>
      <c r="C254" s="148" t="s">
        <v>252</v>
      </c>
      <c r="D254" s="148" t="s">
        <v>214</v>
      </c>
      <c r="E254" s="149" t="s">
        <v>235</v>
      </c>
      <c r="F254" s="150" t="s">
        <v>236</v>
      </c>
      <c r="G254" s="151" t="s">
        <v>237</v>
      </c>
      <c r="H254" s="152">
        <v>1570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0.184</v>
      </c>
      <c r="P254" s="157">
        <f>O254*H254</f>
        <v>288.88</v>
      </c>
      <c r="Q254" s="157">
        <v>3.0000000000000001E-5</v>
      </c>
      <c r="R254" s="157">
        <f>Q254*H254</f>
        <v>4.7100000000000003E-2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238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1298</v>
      </c>
      <c r="H255" s="171">
        <v>1570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37.9" customHeight="1">
      <c r="A256" s="30"/>
      <c r="B256" s="147"/>
      <c r="C256" s="148" t="s">
        <v>257</v>
      </c>
      <c r="D256" s="148" t="s">
        <v>214</v>
      </c>
      <c r="E256" s="149" t="s">
        <v>241</v>
      </c>
      <c r="F256" s="150" t="s">
        <v>242</v>
      </c>
      <c r="G256" s="151" t="s">
        <v>243</v>
      </c>
      <c r="H256" s="152">
        <v>313.69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244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1299</v>
      </c>
      <c r="H257" s="171">
        <v>313.69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90" customHeight="1">
      <c r="A258" s="30"/>
      <c r="B258" s="147"/>
      <c r="C258" s="148" t="s">
        <v>262</v>
      </c>
      <c r="D258" s="148" t="s">
        <v>214</v>
      </c>
      <c r="E258" s="149" t="s">
        <v>247</v>
      </c>
      <c r="F258" s="150" t="s">
        <v>248</v>
      </c>
      <c r="G258" s="151" t="s">
        <v>249</v>
      </c>
      <c r="H258" s="152">
        <v>22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0.58099999999999996</v>
      </c>
      <c r="P258" s="157">
        <f>O258*H258</f>
        <v>12.782</v>
      </c>
      <c r="Q258" s="157">
        <v>3.6900000000000002E-2</v>
      </c>
      <c r="R258" s="157">
        <f>Q258*H258</f>
        <v>0.81180000000000008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250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1300</v>
      </c>
      <c r="H259" s="171">
        <v>22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01.25" customHeight="1">
      <c r="A260" s="30"/>
      <c r="B260" s="147"/>
      <c r="C260" s="148" t="s">
        <v>269</v>
      </c>
      <c r="D260" s="148" t="s">
        <v>214</v>
      </c>
      <c r="E260" s="149" t="s">
        <v>1301</v>
      </c>
      <c r="F260" s="150" t="s">
        <v>1302</v>
      </c>
      <c r="G260" s="151" t="s">
        <v>249</v>
      </c>
      <c r="H260" s="152">
        <v>1.1000000000000001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1.153</v>
      </c>
      <c r="P260" s="157">
        <f>O260*H260</f>
        <v>1.2683000000000002</v>
      </c>
      <c r="Q260" s="157">
        <v>1.269E-2</v>
      </c>
      <c r="R260" s="157">
        <f>Q260*H260</f>
        <v>1.3959000000000001E-2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1303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1304</v>
      </c>
      <c r="H261" s="171">
        <v>1.1000000000000001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90" customHeight="1">
      <c r="A262" s="30"/>
      <c r="B262" s="147"/>
      <c r="C262" s="148" t="s">
        <v>8</v>
      </c>
      <c r="D262" s="148" t="s">
        <v>214</v>
      </c>
      <c r="E262" s="149" t="s">
        <v>253</v>
      </c>
      <c r="F262" s="150" t="s">
        <v>254</v>
      </c>
      <c r="G262" s="151" t="s">
        <v>249</v>
      </c>
      <c r="H262" s="152">
        <v>68.2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0.54700000000000004</v>
      </c>
      <c r="P262" s="157">
        <f>O262*H262</f>
        <v>37.305400000000006</v>
      </c>
      <c r="Q262" s="157">
        <v>3.6900000000000002E-2</v>
      </c>
      <c r="R262" s="157">
        <f>Q262*H262</f>
        <v>2.5165800000000003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255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1305</v>
      </c>
      <c r="H263" s="171">
        <v>68.2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78</v>
      </c>
      <c r="AY263" s="169" t="s">
        <v>212</v>
      </c>
    </row>
    <row r="264" spans="1:65" s="2" customFormat="1" ht="24.2" customHeight="1">
      <c r="A264" s="30"/>
      <c r="B264" s="147"/>
      <c r="C264" s="148" t="s">
        <v>279</v>
      </c>
      <c r="D264" s="148" t="s">
        <v>214</v>
      </c>
      <c r="E264" s="149" t="s">
        <v>258</v>
      </c>
      <c r="F264" s="150" t="s">
        <v>259</v>
      </c>
      <c r="G264" s="151" t="s">
        <v>217</v>
      </c>
      <c r="H264" s="152">
        <v>22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1.9E-2</v>
      </c>
      <c r="P264" s="157">
        <f>O264*H264</f>
        <v>0.41799999999999998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260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1306</v>
      </c>
      <c r="H265" s="171">
        <v>22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78</v>
      </c>
      <c r="AY265" s="169" t="s">
        <v>212</v>
      </c>
    </row>
    <row r="266" spans="1:65" s="2" customFormat="1" ht="37.9" customHeight="1">
      <c r="A266" s="30"/>
      <c r="B266" s="147"/>
      <c r="C266" s="148" t="s">
        <v>967</v>
      </c>
      <c r="D266" s="148" t="s">
        <v>214</v>
      </c>
      <c r="E266" s="149" t="s">
        <v>1307</v>
      </c>
      <c r="F266" s="150" t="s">
        <v>1308</v>
      </c>
      <c r="G266" s="151" t="s">
        <v>265</v>
      </c>
      <c r="H266" s="152">
        <v>206.84100000000001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0.27900000000000003</v>
      </c>
      <c r="P266" s="157">
        <f>O266*H266</f>
        <v>57.708639000000005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1309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1310</v>
      </c>
      <c r="H267" s="171">
        <v>206.84100000000001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49.15" customHeight="1">
      <c r="A268" s="30"/>
      <c r="B268" s="147"/>
      <c r="C268" s="148" t="s">
        <v>283</v>
      </c>
      <c r="D268" s="148" t="s">
        <v>214</v>
      </c>
      <c r="E268" s="149" t="s">
        <v>1311</v>
      </c>
      <c r="F268" s="150" t="s">
        <v>1312</v>
      </c>
      <c r="G268" s="151" t="s">
        <v>265</v>
      </c>
      <c r="H268" s="152">
        <v>4160.84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0.22</v>
      </c>
      <c r="P268" s="157">
        <f>O268*H268</f>
        <v>915.38480000000004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266</v>
      </c>
    </row>
    <row r="269" spans="1:65" s="13" customFormat="1" ht="11.25">
      <c r="B269" s="161"/>
      <c r="D269" s="162" t="s">
        <v>220</v>
      </c>
      <c r="E269" s="163" t="s">
        <v>1</v>
      </c>
      <c r="F269" s="164" t="s">
        <v>1313</v>
      </c>
      <c r="H269" s="163" t="s">
        <v>1</v>
      </c>
      <c r="L269" s="161"/>
      <c r="M269" s="165"/>
      <c r="N269" s="166"/>
      <c r="O269" s="166"/>
      <c r="P269" s="166"/>
      <c r="Q269" s="166"/>
      <c r="R269" s="166"/>
      <c r="S269" s="166"/>
      <c r="T269" s="167"/>
      <c r="AT269" s="163" t="s">
        <v>220</v>
      </c>
      <c r="AU269" s="163" t="s">
        <v>80</v>
      </c>
      <c r="AV269" s="13" t="s">
        <v>78</v>
      </c>
      <c r="AW269" s="13" t="s">
        <v>27</v>
      </c>
      <c r="AX269" s="13" t="s">
        <v>71</v>
      </c>
      <c r="AY269" s="163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1314</v>
      </c>
      <c r="H270" s="171">
        <v>1129.193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1315</v>
      </c>
      <c r="H271" s="171">
        <v>2840.1750000000002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1316</v>
      </c>
      <c r="H272" s="171">
        <v>1071.202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1317</v>
      </c>
      <c r="H273" s="171">
        <v>440.69099999999997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1318</v>
      </c>
      <c r="H274" s="171">
        <v>556.42700000000002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1319</v>
      </c>
      <c r="H275" s="171">
        <v>1055.4559999999999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1320</v>
      </c>
      <c r="H276" s="171">
        <v>353.87799999999999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4" customFormat="1" ht="11.25">
      <c r="B277" s="168"/>
      <c r="D277" s="162" t="s">
        <v>220</v>
      </c>
      <c r="E277" s="169" t="s">
        <v>1</v>
      </c>
      <c r="F277" s="170" t="s">
        <v>1321</v>
      </c>
      <c r="H277" s="171">
        <v>159.17099999999999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1322</v>
      </c>
      <c r="H278" s="171">
        <v>167.67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1323</v>
      </c>
      <c r="H279" s="171">
        <v>575.61199999999997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6" customFormat="1" ht="11.25">
      <c r="B280" s="195"/>
      <c r="D280" s="162" t="s">
        <v>220</v>
      </c>
      <c r="E280" s="196" t="s">
        <v>1</v>
      </c>
      <c r="F280" s="197" t="s">
        <v>674</v>
      </c>
      <c r="H280" s="198">
        <v>8349.4750000000004</v>
      </c>
      <c r="L280" s="195"/>
      <c r="M280" s="199"/>
      <c r="N280" s="200"/>
      <c r="O280" s="200"/>
      <c r="P280" s="200"/>
      <c r="Q280" s="200"/>
      <c r="R280" s="200"/>
      <c r="S280" s="200"/>
      <c r="T280" s="201"/>
      <c r="AT280" s="196" t="s">
        <v>220</v>
      </c>
      <c r="AU280" s="196" t="s">
        <v>80</v>
      </c>
      <c r="AV280" s="16" t="s">
        <v>226</v>
      </c>
      <c r="AW280" s="16" t="s">
        <v>27</v>
      </c>
      <c r="AX280" s="16" t="s">
        <v>71</v>
      </c>
      <c r="AY280" s="196" t="s">
        <v>212</v>
      </c>
    </row>
    <row r="281" spans="1:65" s="14" customFormat="1" ht="11.25">
      <c r="B281" s="168"/>
      <c r="D281" s="162" t="s">
        <v>220</v>
      </c>
      <c r="E281" s="169" t="s">
        <v>1</v>
      </c>
      <c r="F281" s="170" t="s">
        <v>1324</v>
      </c>
      <c r="H281" s="171">
        <v>4160.84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78</v>
      </c>
      <c r="AY281" s="169" t="s">
        <v>212</v>
      </c>
    </row>
    <row r="282" spans="1:65" s="2" customFormat="1" ht="49.15" customHeight="1">
      <c r="A282" s="30"/>
      <c r="B282" s="147"/>
      <c r="C282" s="148" t="s">
        <v>289</v>
      </c>
      <c r="D282" s="148" t="s">
        <v>214</v>
      </c>
      <c r="E282" s="149" t="s">
        <v>1325</v>
      </c>
      <c r="F282" s="150" t="s">
        <v>1326</v>
      </c>
      <c r="G282" s="151" t="s">
        <v>265</v>
      </c>
      <c r="H282" s="152">
        <v>1386.9469999999999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0.32600000000000001</v>
      </c>
      <c r="P282" s="157">
        <f>O282*H282</f>
        <v>452.144722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1327</v>
      </c>
    </row>
    <row r="283" spans="1:65" s="13" customFormat="1" ht="11.25">
      <c r="B283" s="161"/>
      <c r="D283" s="162" t="s">
        <v>220</v>
      </c>
      <c r="E283" s="163" t="s">
        <v>1</v>
      </c>
      <c r="F283" s="164" t="s">
        <v>1328</v>
      </c>
      <c r="H283" s="163" t="s">
        <v>1</v>
      </c>
      <c r="L283" s="161"/>
      <c r="M283" s="165"/>
      <c r="N283" s="166"/>
      <c r="O283" s="166"/>
      <c r="P283" s="166"/>
      <c r="Q283" s="166"/>
      <c r="R283" s="166"/>
      <c r="S283" s="166"/>
      <c r="T283" s="167"/>
      <c r="AT283" s="163" t="s">
        <v>220</v>
      </c>
      <c r="AU283" s="163" t="s">
        <v>80</v>
      </c>
      <c r="AV283" s="13" t="s">
        <v>78</v>
      </c>
      <c r="AW283" s="13" t="s">
        <v>27</v>
      </c>
      <c r="AX283" s="13" t="s">
        <v>71</v>
      </c>
      <c r="AY283" s="163" t="s">
        <v>212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1314</v>
      </c>
      <c r="H284" s="171">
        <v>1129.193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1315</v>
      </c>
      <c r="H285" s="171">
        <v>2840.1750000000002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1316</v>
      </c>
      <c r="H286" s="171">
        <v>1071.202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1317</v>
      </c>
      <c r="H287" s="171">
        <v>440.69099999999997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1318</v>
      </c>
      <c r="H288" s="171">
        <v>556.42700000000002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1319</v>
      </c>
      <c r="H289" s="171">
        <v>1055.4559999999999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1320</v>
      </c>
      <c r="H290" s="171">
        <v>353.87799999999999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1321</v>
      </c>
      <c r="H291" s="171">
        <v>159.17099999999999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1322</v>
      </c>
      <c r="H292" s="171">
        <v>167.67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1323</v>
      </c>
      <c r="H293" s="171">
        <v>575.61199999999997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6" customFormat="1" ht="11.25">
      <c r="B294" s="195"/>
      <c r="D294" s="162" t="s">
        <v>220</v>
      </c>
      <c r="E294" s="196" t="s">
        <v>1</v>
      </c>
      <c r="F294" s="197" t="s">
        <v>674</v>
      </c>
      <c r="H294" s="198">
        <v>8349.4750000000004</v>
      </c>
      <c r="L294" s="195"/>
      <c r="M294" s="199"/>
      <c r="N294" s="200"/>
      <c r="O294" s="200"/>
      <c r="P294" s="200"/>
      <c r="Q294" s="200"/>
      <c r="R294" s="200"/>
      <c r="S294" s="200"/>
      <c r="T294" s="201"/>
      <c r="AT294" s="196" t="s">
        <v>220</v>
      </c>
      <c r="AU294" s="196" t="s">
        <v>80</v>
      </c>
      <c r="AV294" s="16" t="s">
        <v>226</v>
      </c>
      <c r="AW294" s="16" t="s">
        <v>27</v>
      </c>
      <c r="AX294" s="16" t="s">
        <v>71</v>
      </c>
      <c r="AY294" s="196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1329</v>
      </c>
      <c r="H295" s="171">
        <v>1386.9469999999999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49.15" customHeight="1">
      <c r="A296" s="30"/>
      <c r="B296" s="147"/>
      <c r="C296" s="148" t="s">
        <v>294</v>
      </c>
      <c r="D296" s="148" t="s">
        <v>214</v>
      </c>
      <c r="E296" s="149" t="s">
        <v>1330</v>
      </c>
      <c r="F296" s="150" t="s">
        <v>1331</v>
      </c>
      <c r="G296" s="151" t="s">
        <v>265</v>
      </c>
      <c r="H296" s="152">
        <v>693.47299999999996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0.48199999999999998</v>
      </c>
      <c r="P296" s="157">
        <f>O296*H296</f>
        <v>334.25398599999994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1332</v>
      </c>
    </row>
    <row r="297" spans="1:65" s="13" customFormat="1" ht="11.25">
      <c r="B297" s="161"/>
      <c r="D297" s="162" t="s">
        <v>220</v>
      </c>
      <c r="E297" s="163" t="s">
        <v>1</v>
      </c>
      <c r="F297" s="164" t="s">
        <v>1333</v>
      </c>
      <c r="H297" s="163" t="s">
        <v>1</v>
      </c>
      <c r="L297" s="161"/>
      <c r="M297" s="165"/>
      <c r="N297" s="166"/>
      <c r="O297" s="166"/>
      <c r="P297" s="166"/>
      <c r="Q297" s="166"/>
      <c r="R297" s="166"/>
      <c r="S297" s="166"/>
      <c r="T297" s="167"/>
      <c r="AT297" s="163" t="s">
        <v>220</v>
      </c>
      <c r="AU297" s="163" t="s">
        <v>80</v>
      </c>
      <c r="AV297" s="13" t="s">
        <v>78</v>
      </c>
      <c r="AW297" s="13" t="s">
        <v>27</v>
      </c>
      <c r="AX297" s="13" t="s">
        <v>71</v>
      </c>
      <c r="AY297" s="163" t="s">
        <v>212</v>
      </c>
    </row>
    <row r="298" spans="1:65" s="14" customFormat="1" ht="11.25">
      <c r="B298" s="168"/>
      <c r="D298" s="162" t="s">
        <v>220</v>
      </c>
      <c r="E298" s="169" t="s">
        <v>1</v>
      </c>
      <c r="F298" s="170" t="s">
        <v>1314</v>
      </c>
      <c r="H298" s="171">
        <v>1129.193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1315</v>
      </c>
      <c r="H299" s="171">
        <v>2840.1750000000002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1316</v>
      </c>
      <c r="H300" s="171">
        <v>1071.202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1317</v>
      </c>
      <c r="H301" s="171">
        <v>440.69099999999997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 ht="11.25">
      <c r="B302" s="168"/>
      <c r="D302" s="162" t="s">
        <v>220</v>
      </c>
      <c r="E302" s="169" t="s">
        <v>1</v>
      </c>
      <c r="F302" s="170" t="s">
        <v>1318</v>
      </c>
      <c r="H302" s="171">
        <v>556.42700000000002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1319</v>
      </c>
      <c r="H303" s="171">
        <v>1055.4559999999999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1320</v>
      </c>
      <c r="H304" s="171">
        <v>353.87799999999999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1321</v>
      </c>
      <c r="H305" s="171">
        <v>159.17099999999999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4" customFormat="1" ht="11.25">
      <c r="B306" s="168"/>
      <c r="D306" s="162" t="s">
        <v>220</v>
      </c>
      <c r="E306" s="169" t="s">
        <v>1</v>
      </c>
      <c r="F306" s="170" t="s">
        <v>1322</v>
      </c>
      <c r="H306" s="171">
        <v>167.67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71</v>
      </c>
      <c r="AY306" s="169" t="s">
        <v>212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1323</v>
      </c>
      <c r="H307" s="171">
        <v>575.61199999999997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71</v>
      </c>
      <c r="AY307" s="169" t="s">
        <v>212</v>
      </c>
    </row>
    <row r="308" spans="1:65" s="16" customFormat="1" ht="11.25">
      <c r="B308" s="195"/>
      <c r="D308" s="162" t="s">
        <v>220</v>
      </c>
      <c r="E308" s="196" t="s">
        <v>1</v>
      </c>
      <c r="F308" s="197" t="s">
        <v>674</v>
      </c>
      <c r="H308" s="198">
        <v>8349.4750000000004</v>
      </c>
      <c r="L308" s="195"/>
      <c r="M308" s="199"/>
      <c r="N308" s="200"/>
      <c r="O308" s="200"/>
      <c r="P308" s="200"/>
      <c r="Q308" s="200"/>
      <c r="R308" s="200"/>
      <c r="S308" s="200"/>
      <c r="T308" s="201"/>
      <c r="AT308" s="196" t="s">
        <v>220</v>
      </c>
      <c r="AU308" s="196" t="s">
        <v>80</v>
      </c>
      <c r="AV308" s="16" t="s">
        <v>226</v>
      </c>
      <c r="AW308" s="16" t="s">
        <v>27</v>
      </c>
      <c r="AX308" s="16" t="s">
        <v>71</v>
      </c>
      <c r="AY308" s="196" t="s">
        <v>212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1334</v>
      </c>
      <c r="H309" s="171">
        <v>693.47299999999996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55.5" customHeight="1">
      <c r="A310" s="30"/>
      <c r="B310" s="147"/>
      <c r="C310" s="148" t="s">
        <v>298</v>
      </c>
      <c r="D310" s="148" t="s">
        <v>214</v>
      </c>
      <c r="E310" s="149" t="s">
        <v>1335</v>
      </c>
      <c r="F310" s="150" t="s">
        <v>1336</v>
      </c>
      <c r="G310" s="151" t="s">
        <v>265</v>
      </c>
      <c r="H310" s="152">
        <v>693.47299999999996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0.70899999999999996</v>
      </c>
      <c r="P310" s="157">
        <f>O310*H310</f>
        <v>491.67235699999992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1337</v>
      </c>
    </row>
    <row r="311" spans="1:65" s="13" customFormat="1" ht="11.25">
      <c r="B311" s="161"/>
      <c r="D311" s="162" t="s">
        <v>220</v>
      </c>
      <c r="E311" s="163" t="s">
        <v>1</v>
      </c>
      <c r="F311" s="164" t="s">
        <v>1338</v>
      </c>
      <c r="H311" s="163" t="s">
        <v>1</v>
      </c>
      <c r="L311" s="161"/>
      <c r="M311" s="165"/>
      <c r="N311" s="166"/>
      <c r="O311" s="166"/>
      <c r="P311" s="166"/>
      <c r="Q311" s="166"/>
      <c r="R311" s="166"/>
      <c r="S311" s="166"/>
      <c r="T311" s="167"/>
      <c r="AT311" s="163" t="s">
        <v>220</v>
      </c>
      <c r="AU311" s="163" t="s">
        <v>80</v>
      </c>
      <c r="AV311" s="13" t="s">
        <v>78</v>
      </c>
      <c r="AW311" s="13" t="s">
        <v>27</v>
      </c>
      <c r="AX311" s="13" t="s">
        <v>71</v>
      </c>
      <c r="AY311" s="163" t="s">
        <v>212</v>
      </c>
    </row>
    <row r="312" spans="1:65" s="14" customFormat="1" ht="11.25">
      <c r="B312" s="168"/>
      <c r="D312" s="162" t="s">
        <v>220</v>
      </c>
      <c r="E312" s="169" t="s">
        <v>1</v>
      </c>
      <c r="F312" s="170" t="s">
        <v>1314</v>
      </c>
      <c r="H312" s="171">
        <v>1129.193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1315</v>
      </c>
      <c r="H313" s="171">
        <v>2840.1750000000002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1316</v>
      </c>
      <c r="H314" s="171">
        <v>1071.202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1317</v>
      </c>
      <c r="H315" s="171">
        <v>440.69099999999997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1318</v>
      </c>
      <c r="H316" s="171">
        <v>556.42700000000002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1319</v>
      </c>
      <c r="H317" s="171">
        <v>1055.4559999999999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1320</v>
      </c>
      <c r="H318" s="171">
        <v>353.87799999999999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1321</v>
      </c>
      <c r="H319" s="171">
        <v>159.17099999999999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4" customFormat="1" ht="11.25">
      <c r="B320" s="168"/>
      <c r="D320" s="162" t="s">
        <v>220</v>
      </c>
      <c r="E320" s="169" t="s">
        <v>1</v>
      </c>
      <c r="F320" s="170" t="s">
        <v>1322</v>
      </c>
      <c r="H320" s="171">
        <v>167.67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71</v>
      </c>
      <c r="AY320" s="169" t="s">
        <v>212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1323</v>
      </c>
      <c r="H321" s="171">
        <v>575.61199999999997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6" customFormat="1" ht="11.25">
      <c r="B322" s="195"/>
      <c r="D322" s="162" t="s">
        <v>220</v>
      </c>
      <c r="E322" s="196" t="s">
        <v>1</v>
      </c>
      <c r="F322" s="197" t="s">
        <v>674</v>
      </c>
      <c r="H322" s="198">
        <v>8349.4750000000004</v>
      </c>
      <c r="L322" s="195"/>
      <c r="M322" s="199"/>
      <c r="N322" s="200"/>
      <c r="O322" s="200"/>
      <c r="P322" s="200"/>
      <c r="Q322" s="200"/>
      <c r="R322" s="200"/>
      <c r="S322" s="200"/>
      <c r="T322" s="201"/>
      <c r="AT322" s="196" t="s">
        <v>220</v>
      </c>
      <c r="AU322" s="196" t="s">
        <v>80</v>
      </c>
      <c r="AV322" s="16" t="s">
        <v>226</v>
      </c>
      <c r="AW322" s="16" t="s">
        <v>27</v>
      </c>
      <c r="AX322" s="16" t="s">
        <v>71</v>
      </c>
      <c r="AY322" s="196" t="s">
        <v>212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1334</v>
      </c>
      <c r="H323" s="171">
        <v>693.47299999999996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37.9" customHeight="1">
      <c r="A324" s="30"/>
      <c r="B324" s="147"/>
      <c r="C324" s="148" t="s">
        <v>304</v>
      </c>
      <c r="D324" s="148" t="s">
        <v>214</v>
      </c>
      <c r="E324" s="149" t="s">
        <v>270</v>
      </c>
      <c r="F324" s="150" t="s">
        <v>271</v>
      </c>
      <c r="G324" s="151" t="s">
        <v>265</v>
      </c>
      <c r="H324" s="152">
        <v>401.72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1.7629999999999999</v>
      </c>
      <c r="P324" s="157">
        <f>O324*H324</f>
        <v>708.23235999999997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272</v>
      </c>
    </row>
    <row r="325" spans="1:65" s="14" customFormat="1" ht="11.25">
      <c r="B325" s="168"/>
      <c r="D325" s="162" t="s">
        <v>220</v>
      </c>
      <c r="E325" s="169" t="s">
        <v>1</v>
      </c>
      <c r="F325" s="170" t="s">
        <v>1339</v>
      </c>
      <c r="H325" s="171">
        <v>401.72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27</v>
      </c>
      <c r="AX325" s="14" t="s">
        <v>78</v>
      </c>
      <c r="AY325" s="169" t="s">
        <v>212</v>
      </c>
    </row>
    <row r="326" spans="1:65" s="2" customFormat="1" ht="37.9" customHeight="1">
      <c r="A326" s="30"/>
      <c r="B326" s="147"/>
      <c r="C326" s="148" t="s">
        <v>310</v>
      </c>
      <c r="D326" s="148" t="s">
        <v>214</v>
      </c>
      <c r="E326" s="149" t="s">
        <v>274</v>
      </c>
      <c r="F326" s="150" t="s">
        <v>275</v>
      </c>
      <c r="G326" s="151" t="s">
        <v>217</v>
      </c>
      <c r="H326" s="152">
        <v>13620.73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0.109</v>
      </c>
      <c r="P326" s="157">
        <f>O326*H326</f>
        <v>1484.65957</v>
      </c>
      <c r="Q326" s="157">
        <v>5.9000000000000003E-4</v>
      </c>
      <c r="R326" s="157">
        <f>Q326*H326</f>
        <v>8.0362307000000008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276</v>
      </c>
    </row>
    <row r="327" spans="1:65" s="14" customFormat="1" ht="11.25">
      <c r="B327" s="168"/>
      <c r="D327" s="162" t="s">
        <v>220</v>
      </c>
      <c r="E327" s="169" t="s">
        <v>1</v>
      </c>
      <c r="F327" s="170" t="s">
        <v>1340</v>
      </c>
      <c r="H327" s="171">
        <v>1899.66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220</v>
      </c>
      <c r="AU327" s="169" t="s">
        <v>80</v>
      </c>
      <c r="AV327" s="14" t="s">
        <v>80</v>
      </c>
      <c r="AW327" s="14" t="s">
        <v>27</v>
      </c>
      <c r="AX327" s="14" t="s">
        <v>71</v>
      </c>
      <c r="AY327" s="169" t="s">
        <v>212</v>
      </c>
    </row>
    <row r="328" spans="1:65" s="14" customFormat="1" ht="11.25">
      <c r="B328" s="168"/>
      <c r="D328" s="162" t="s">
        <v>220</v>
      </c>
      <c r="E328" s="169" t="s">
        <v>1</v>
      </c>
      <c r="F328" s="170" t="s">
        <v>1341</v>
      </c>
      <c r="H328" s="171">
        <v>4748.1000000000004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71</v>
      </c>
      <c r="AY328" s="169" t="s">
        <v>212</v>
      </c>
    </row>
    <row r="329" spans="1:65" s="14" customFormat="1" ht="11.25">
      <c r="B329" s="168"/>
      <c r="D329" s="162" t="s">
        <v>220</v>
      </c>
      <c r="E329" s="169" t="s">
        <v>1</v>
      </c>
      <c r="F329" s="170" t="s">
        <v>1342</v>
      </c>
      <c r="H329" s="171">
        <v>1788.37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4" customFormat="1" ht="11.25">
      <c r="B330" s="168"/>
      <c r="D330" s="162" t="s">
        <v>220</v>
      </c>
      <c r="E330" s="169" t="s">
        <v>1</v>
      </c>
      <c r="F330" s="170" t="s">
        <v>1343</v>
      </c>
      <c r="H330" s="171">
        <v>737.76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71</v>
      </c>
      <c r="AY330" s="169" t="s">
        <v>212</v>
      </c>
    </row>
    <row r="331" spans="1:65" s="14" customFormat="1" ht="11.25">
      <c r="B331" s="168"/>
      <c r="D331" s="162" t="s">
        <v>220</v>
      </c>
      <c r="E331" s="169" t="s">
        <v>1</v>
      </c>
      <c r="F331" s="170" t="s">
        <v>1344</v>
      </c>
      <c r="H331" s="171">
        <v>587.84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220</v>
      </c>
      <c r="AU331" s="169" t="s">
        <v>80</v>
      </c>
      <c r="AV331" s="14" t="s">
        <v>80</v>
      </c>
      <c r="AW331" s="14" t="s">
        <v>27</v>
      </c>
      <c r="AX331" s="14" t="s">
        <v>71</v>
      </c>
      <c r="AY331" s="169" t="s">
        <v>212</v>
      </c>
    </row>
    <row r="332" spans="1:65" s="14" customFormat="1" ht="11.25">
      <c r="B332" s="168"/>
      <c r="D332" s="162" t="s">
        <v>220</v>
      </c>
      <c r="E332" s="169" t="s">
        <v>1</v>
      </c>
      <c r="F332" s="170" t="s">
        <v>1345</v>
      </c>
      <c r="H332" s="171">
        <v>1763.52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71</v>
      </c>
      <c r="AY332" s="169" t="s">
        <v>212</v>
      </c>
    </row>
    <row r="333" spans="1:65" s="14" customFormat="1" ht="11.25">
      <c r="B333" s="168"/>
      <c r="D333" s="162" t="s">
        <v>220</v>
      </c>
      <c r="E333" s="169" t="s">
        <v>1</v>
      </c>
      <c r="F333" s="170" t="s">
        <v>1346</v>
      </c>
      <c r="H333" s="171">
        <v>588.34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71</v>
      </c>
      <c r="AY333" s="169" t="s">
        <v>212</v>
      </c>
    </row>
    <row r="334" spans="1:65" s="14" customFormat="1" ht="11.25">
      <c r="B334" s="168"/>
      <c r="D334" s="162" t="s">
        <v>220</v>
      </c>
      <c r="E334" s="169" t="s">
        <v>1</v>
      </c>
      <c r="F334" s="170" t="s">
        <v>1347</v>
      </c>
      <c r="H334" s="171">
        <v>262.56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71</v>
      </c>
      <c r="AY334" s="169" t="s">
        <v>212</v>
      </c>
    </row>
    <row r="335" spans="1:65" s="14" customFormat="1" ht="11.25">
      <c r="B335" s="168"/>
      <c r="D335" s="162" t="s">
        <v>220</v>
      </c>
      <c r="E335" s="169" t="s">
        <v>1</v>
      </c>
      <c r="F335" s="170" t="s">
        <v>1348</v>
      </c>
      <c r="H335" s="171">
        <v>275.94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1349</v>
      </c>
      <c r="H336" s="171">
        <v>968.64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 ht="11.25">
      <c r="B337" s="175"/>
      <c r="D337" s="162" t="s">
        <v>220</v>
      </c>
      <c r="E337" s="176" t="s">
        <v>1</v>
      </c>
      <c r="F337" s="177" t="s">
        <v>233</v>
      </c>
      <c r="H337" s="178">
        <v>13620.73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2" customFormat="1" ht="37.9" customHeight="1">
      <c r="A338" s="30"/>
      <c r="B338" s="147"/>
      <c r="C338" s="148" t="s">
        <v>318</v>
      </c>
      <c r="D338" s="148" t="s">
        <v>214</v>
      </c>
      <c r="E338" s="149" t="s">
        <v>280</v>
      </c>
      <c r="F338" s="150" t="s">
        <v>281</v>
      </c>
      <c r="G338" s="151" t="s">
        <v>217</v>
      </c>
      <c r="H338" s="152">
        <v>13620.73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0.106</v>
      </c>
      <c r="P338" s="157">
        <f>O338*H338</f>
        <v>1443.79738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282</v>
      </c>
    </row>
    <row r="339" spans="1:65" s="2" customFormat="1" ht="62.65" customHeight="1">
      <c r="A339" s="30"/>
      <c r="B339" s="147"/>
      <c r="C339" s="148" t="s">
        <v>7</v>
      </c>
      <c r="D339" s="148" t="s">
        <v>214</v>
      </c>
      <c r="E339" s="149" t="s">
        <v>1078</v>
      </c>
      <c r="F339" s="150" t="s">
        <v>1079</v>
      </c>
      <c r="G339" s="151" t="s">
        <v>265</v>
      </c>
      <c r="H339" s="152">
        <v>13869.466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5.8000000000000003E-2</v>
      </c>
      <c r="P339" s="157">
        <f>O339*H339</f>
        <v>804.42902800000002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1350</v>
      </c>
    </row>
    <row r="340" spans="1:65" s="13" customFormat="1" ht="11.25">
      <c r="B340" s="161"/>
      <c r="D340" s="162" t="s">
        <v>220</v>
      </c>
      <c r="E340" s="163" t="s">
        <v>1</v>
      </c>
      <c r="F340" s="164" t="s">
        <v>1351</v>
      </c>
      <c r="H340" s="163" t="s">
        <v>1</v>
      </c>
      <c r="L340" s="161"/>
      <c r="M340" s="165"/>
      <c r="N340" s="166"/>
      <c r="O340" s="166"/>
      <c r="P340" s="166"/>
      <c r="Q340" s="166"/>
      <c r="R340" s="166"/>
      <c r="S340" s="166"/>
      <c r="T340" s="167"/>
      <c r="AT340" s="163" t="s">
        <v>220</v>
      </c>
      <c r="AU340" s="163" t="s">
        <v>80</v>
      </c>
      <c r="AV340" s="13" t="s">
        <v>78</v>
      </c>
      <c r="AW340" s="13" t="s">
        <v>27</v>
      </c>
      <c r="AX340" s="13" t="s">
        <v>71</v>
      </c>
      <c r="AY340" s="163" t="s">
        <v>212</v>
      </c>
    </row>
    <row r="341" spans="1:65" s="14" customFormat="1" ht="11.25">
      <c r="B341" s="168"/>
      <c r="D341" s="162" t="s">
        <v>220</v>
      </c>
      <c r="E341" s="169" t="s">
        <v>1</v>
      </c>
      <c r="F341" s="170" t="s">
        <v>1352</v>
      </c>
      <c r="H341" s="171">
        <v>6934.7330000000002</v>
      </c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220</v>
      </c>
      <c r="AU341" s="169" t="s">
        <v>80</v>
      </c>
      <c r="AV341" s="14" t="s">
        <v>80</v>
      </c>
      <c r="AW341" s="14" t="s">
        <v>27</v>
      </c>
      <c r="AX341" s="14" t="s">
        <v>78</v>
      </c>
      <c r="AY341" s="169" t="s">
        <v>212</v>
      </c>
    </row>
    <row r="342" spans="1:65" s="14" customFormat="1" ht="11.25">
      <c r="B342" s="168"/>
      <c r="D342" s="162" t="s">
        <v>220</v>
      </c>
      <c r="F342" s="170" t="s">
        <v>1353</v>
      </c>
      <c r="H342" s="171">
        <v>13869.466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3</v>
      </c>
      <c r="AX342" s="14" t="s">
        <v>78</v>
      </c>
      <c r="AY342" s="169" t="s">
        <v>212</v>
      </c>
    </row>
    <row r="343" spans="1:65" s="2" customFormat="1" ht="62.65" customHeight="1">
      <c r="A343" s="30"/>
      <c r="B343" s="147"/>
      <c r="C343" s="148" t="s">
        <v>337</v>
      </c>
      <c r="D343" s="148" t="s">
        <v>214</v>
      </c>
      <c r="E343" s="149" t="s">
        <v>284</v>
      </c>
      <c r="F343" s="150" t="s">
        <v>285</v>
      </c>
      <c r="G343" s="151" t="s">
        <v>265</v>
      </c>
      <c r="H343" s="152">
        <v>4160.84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8.6999999999999994E-2</v>
      </c>
      <c r="P343" s="157">
        <f>O343*H343</f>
        <v>361.99307999999996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286</v>
      </c>
    </row>
    <row r="344" spans="1:65" s="13" customFormat="1" ht="11.25">
      <c r="B344" s="161"/>
      <c r="D344" s="162" t="s">
        <v>220</v>
      </c>
      <c r="E344" s="163" t="s">
        <v>1</v>
      </c>
      <c r="F344" s="164" t="s">
        <v>1354</v>
      </c>
      <c r="H344" s="163" t="s">
        <v>1</v>
      </c>
      <c r="L344" s="161"/>
      <c r="M344" s="165"/>
      <c r="N344" s="166"/>
      <c r="O344" s="166"/>
      <c r="P344" s="166"/>
      <c r="Q344" s="166"/>
      <c r="R344" s="166"/>
      <c r="S344" s="166"/>
      <c r="T344" s="167"/>
      <c r="AT344" s="163" t="s">
        <v>220</v>
      </c>
      <c r="AU344" s="163" t="s">
        <v>80</v>
      </c>
      <c r="AV344" s="13" t="s">
        <v>78</v>
      </c>
      <c r="AW344" s="13" t="s">
        <v>27</v>
      </c>
      <c r="AX344" s="13" t="s">
        <v>71</v>
      </c>
      <c r="AY344" s="163" t="s">
        <v>212</v>
      </c>
    </row>
    <row r="345" spans="1:65" s="14" customFormat="1" ht="11.25">
      <c r="B345" s="168"/>
      <c r="D345" s="162" t="s">
        <v>220</v>
      </c>
      <c r="E345" s="169" t="s">
        <v>1</v>
      </c>
      <c r="F345" s="170" t="s">
        <v>1355</v>
      </c>
      <c r="H345" s="171">
        <v>4160.84</v>
      </c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220</v>
      </c>
      <c r="AU345" s="169" t="s">
        <v>80</v>
      </c>
      <c r="AV345" s="14" t="s">
        <v>80</v>
      </c>
      <c r="AW345" s="14" t="s">
        <v>27</v>
      </c>
      <c r="AX345" s="14" t="s">
        <v>78</v>
      </c>
      <c r="AY345" s="169" t="s">
        <v>212</v>
      </c>
    </row>
    <row r="346" spans="1:65" s="2" customFormat="1" ht="66.75" customHeight="1">
      <c r="A346" s="30"/>
      <c r="B346" s="147"/>
      <c r="C346" s="148" t="s">
        <v>341</v>
      </c>
      <c r="D346" s="148" t="s">
        <v>214</v>
      </c>
      <c r="E346" s="149" t="s">
        <v>290</v>
      </c>
      <c r="F346" s="150" t="s">
        <v>291</v>
      </c>
      <c r="G346" s="151" t="s">
        <v>265</v>
      </c>
      <c r="H346" s="152">
        <v>41608.400000000001</v>
      </c>
      <c r="I346" s="153"/>
      <c r="J346" s="153">
        <f>ROUND(I346*H346,2)</f>
        <v>0</v>
      </c>
      <c r="K346" s="154"/>
      <c r="L346" s="31"/>
      <c r="M346" s="155" t="s">
        <v>1</v>
      </c>
      <c r="N346" s="156" t="s">
        <v>36</v>
      </c>
      <c r="O346" s="157">
        <v>5.0000000000000001E-3</v>
      </c>
      <c r="P346" s="157">
        <f>O346*H346</f>
        <v>208.042</v>
      </c>
      <c r="Q346" s="157">
        <v>0</v>
      </c>
      <c r="R346" s="157">
        <f>Q346*H346</f>
        <v>0</v>
      </c>
      <c r="S346" s="157">
        <v>0</v>
      </c>
      <c r="T346" s="158">
        <f>S346*H346</f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>IF(N346="základní",J346,0)</f>
        <v>0</v>
      </c>
      <c r="BF346" s="160">
        <f>IF(N346="snížená",J346,0)</f>
        <v>0</v>
      </c>
      <c r="BG346" s="160">
        <f>IF(N346="zákl. přenesená",J346,0)</f>
        <v>0</v>
      </c>
      <c r="BH346" s="160">
        <f>IF(N346="sníž. přenesená",J346,0)</f>
        <v>0</v>
      </c>
      <c r="BI346" s="160">
        <f>IF(N346="nulová",J346,0)</f>
        <v>0</v>
      </c>
      <c r="BJ346" s="18" t="s">
        <v>78</v>
      </c>
      <c r="BK346" s="160">
        <f>ROUND(I346*H346,2)</f>
        <v>0</v>
      </c>
      <c r="BL346" s="18" t="s">
        <v>218</v>
      </c>
      <c r="BM346" s="159" t="s">
        <v>292</v>
      </c>
    </row>
    <row r="347" spans="1:65" s="14" customFormat="1" ht="11.25">
      <c r="B347" s="168"/>
      <c r="D347" s="162" t="s">
        <v>220</v>
      </c>
      <c r="F347" s="170" t="s">
        <v>1356</v>
      </c>
      <c r="H347" s="171">
        <v>41608.400000000001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220</v>
      </c>
      <c r="AU347" s="169" t="s">
        <v>80</v>
      </c>
      <c r="AV347" s="14" t="s">
        <v>80</v>
      </c>
      <c r="AW347" s="14" t="s">
        <v>3</v>
      </c>
      <c r="AX347" s="14" t="s">
        <v>78</v>
      </c>
      <c r="AY347" s="169" t="s">
        <v>212</v>
      </c>
    </row>
    <row r="348" spans="1:65" s="2" customFormat="1" ht="62.65" customHeight="1">
      <c r="A348" s="30"/>
      <c r="B348" s="147"/>
      <c r="C348" s="148" t="s">
        <v>345</v>
      </c>
      <c r="D348" s="148" t="s">
        <v>214</v>
      </c>
      <c r="E348" s="149" t="s">
        <v>1357</v>
      </c>
      <c r="F348" s="150" t="s">
        <v>1358</v>
      </c>
      <c r="G348" s="151" t="s">
        <v>265</v>
      </c>
      <c r="H348" s="152">
        <v>2080.42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9.9000000000000005E-2</v>
      </c>
      <c r="P348" s="157">
        <f>O348*H348</f>
        <v>205.96158000000003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1359</v>
      </c>
    </row>
    <row r="349" spans="1:65" s="2" customFormat="1" ht="66.75" customHeight="1">
      <c r="A349" s="30"/>
      <c r="B349" s="147"/>
      <c r="C349" s="148" t="s">
        <v>352</v>
      </c>
      <c r="D349" s="148" t="s">
        <v>214</v>
      </c>
      <c r="E349" s="149" t="s">
        <v>1360</v>
      </c>
      <c r="F349" s="150" t="s">
        <v>1361</v>
      </c>
      <c r="G349" s="151" t="s">
        <v>265</v>
      </c>
      <c r="H349" s="152">
        <v>20804.2</v>
      </c>
      <c r="I349" s="153"/>
      <c r="J349" s="153">
        <f>ROUND(I349*H349,2)</f>
        <v>0</v>
      </c>
      <c r="K349" s="154"/>
      <c r="L349" s="31"/>
      <c r="M349" s="155" t="s">
        <v>1</v>
      </c>
      <c r="N349" s="156" t="s">
        <v>36</v>
      </c>
      <c r="O349" s="157">
        <v>6.0000000000000001E-3</v>
      </c>
      <c r="P349" s="157">
        <f>O349*H349</f>
        <v>124.82520000000001</v>
      </c>
      <c r="Q349" s="157">
        <v>0</v>
      </c>
      <c r="R349" s="157">
        <f>Q349*H349</f>
        <v>0</v>
      </c>
      <c r="S349" s="157">
        <v>0</v>
      </c>
      <c r="T349" s="158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>IF(N349="základní",J349,0)</f>
        <v>0</v>
      </c>
      <c r="BF349" s="160">
        <f>IF(N349="snížená",J349,0)</f>
        <v>0</v>
      </c>
      <c r="BG349" s="160">
        <f>IF(N349="zákl. přenesená",J349,0)</f>
        <v>0</v>
      </c>
      <c r="BH349" s="160">
        <f>IF(N349="sníž. přenesená",J349,0)</f>
        <v>0</v>
      </c>
      <c r="BI349" s="160">
        <f>IF(N349="nulová",J349,0)</f>
        <v>0</v>
      </c>
      <c r="BJ349" s="18" t="s">
        <v>78</v>
      </c>
      <c r="BK349" s="160">
        <f>ROUND(I349*H349,2)</f>
        <v>0</v>
      </c>
      <c r="BL349" s="18" t="s">
        <v>218</v>
      </c>
      <c r="BM349" s="159" t="s">
        <v>1362</v>
      </c>
    </row>
    <row r="350" spans="1:65" s="14" customFormat="1" ht="11.25">
      <c r="B350" s="168"/>
      <c r="D350" s="162" t="s">
        <v>220</v>
      </c>
      <c r="F350" s="170" t="s">
        <v>1363</v>
      </c>
      <c r="H350" s="171">
        <v>20804.2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3</v>
      </c>
      <c r="AX350" s="14" t="s">
        <v>78</v>
      </c>
      <c r="AY350" s="169" t="s">
        <v>212</v>
      </c>
    </row>
    <row r="351" spans="1:65" s="2" customFormat="1" ht="62.65" customHeight="1">
      <c r="A351" s="30"/>
      <c r="B351" s="147"/>
      <c r="C351" s="148" t="s">
        <v>357</v>
      </c>
      <c r="D351" s="148" t="s">
        <v>214</v>
      </c>
      <c r="E351" s="149" t="s">
        <v>1364</v>
      </c>
      <c r="F351" s="150" t="s">
        <v>1365</v>
      </c>
      <c r="G351" s="151" t="s">
        <v>265</v>
      </c>
      <c r="H351" s="152">
        <v>693.49199999999996</v>
      </c>
      <c r="I351" s="153"/>
      <c r="J351" s="153">
        <f>ROUND(I351*H351,2)</f>
        <v>0</v>
      </c>
      <c r="K351" s="154"/>
      <c r="L351" s="31"/>
      <c r="M351" s="155" t="s">
        <v>1</v>
      </c>
      <c r="N351" s="156" t="s">
        <v>36</v>
      </c>
      <c r="O351" s="157">
        <v>0.113</v>
      </c>
      <c r="P351" s="157">
        <f>O351*H351</f>
        <v>78.364595999999992</v>
      </c>
      <c r="Q351" s="157">
        <v>0</v>
      </c>
      <c r="R351" s="157">
        <f>Q351*H351</f>
        <v>0</v>
      </c>
      <c r="S351" s="157">
        <v>0</v>
      </c>
      <c r="T351" s="158">
        <f>S351*H351</f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>IF(N351="základní",J351,0)</f>
        <v>0</v>
      </c>
      <c r="BF351" s="160">
        <f>IF(N351="snížená",J351,0)</f>
        <v>0</v>
      </c>
      <c r="BG351" s="160">
        <f>IF(N351="zákl. přenesená",J351,0)</f>
        <v>0</v>
      </c>
      <c r="BH351" s="160">
        <f>IF(N351="sníž. přenesená",J351,0)</f>
        <v>0</v>
      </c>
      <c r="BI351" s="160">
        <f>IF(N351="nulová",J351,0)</f>
        <v>0</v>
      </c>
      <c r="BJ351" s="18" t="s">
        <v>78</v>
      </c>
      <c r="BK351" s="160">
        <f>ROUND(I351*H351,2)</f>
        <v>0</v>
      </c>
      <c r="BL351" s="18" t="s">
        <v>218</v>
      </c>
      <c r="BM351" s="159" t="s">
        <v>1366</v>
      </c>
    </row>
    <row r="352" spans="1:65" s="2" customFormat="1" ht="66.75" customHeight="1">
      <c r="A352" s="30"/>
      <c r="B352" s="147"/>
      <c r="C352" s="148" t="s">
        <v>361</v>
      </c>
      <c r="D352" s="148" t="s">
        <v>214</v>
      </c>
      <c r="E352" s="149" t="s">
        <v>1367</v>
      </c>
      <c r="F352" s="150" t="s">
        <v>1368</v>
      </c>
      <c r="G352" s="151" t="s">
        <v>265</v>
      </c>
      <c r="H352" s="152">
        <v>6934.92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6.0000000000000001E-3</v>
      </c>
      <c r="P352" s="157">
        <f>O352*H352</f>
        <v>41.609520000000003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1369</v>
      </c>
    </row>
    <row r="353" spans="1:65" s="14" customFormat="1" ht="11.25">
      <c r="B353" s="168"/>
      <c r="D353" s="162" t="s">
        <v>220</v>
      </c>
      <c r="F353" s="170" t="s">
        <v>1370</v>
      </c>
      <c r="H353" s="171">
        <v>6934.92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3</v>
      </c>
      <c r="AX353" s="14" t="s">
        <v>78</v>
      </c>
      <c r="AY353" s="169" t="s">
        <v>212</v>
      </c>
    </row>
    <row r="354" spans="1:65" s="2" customFormat="1" ht="44.25" customHeight="1">
      <c r="A354" s="30"/>
      <c r="B354" s="147"/>
      <c r="C354" s="148" t="s">
        <v>366</v>
      </c>
      <c r="D354" s="148" t="s">
        <v>214</v>
      </c>
      <c r="E354" s="149" t="s">
        <v>1371</v>
      </c>
      <c r="F354" s="150" t="s">
        <v>1372</v>
      </c>
      <c r="G354" s="151" t="s">
        <v>265</v>
      </c>
      <c r="H354" s="152">
        <v>4494.8410000000003</v>
      </c>
      <c r="I354" s="153"/>
      <c r="J354" s="153">
        <f>ROUND(I354*H354,2)</f>
        <v>0</v>
      </c>
      <c r="K354" s="154"/>
      <c r="L354" s="31"/>
      <c r="M354" s="155" t="s">
        <v>1</v>
      </c>
      <c r="N354" s="156" t="s">
        <v>36</v>
      </c>
      <c r="O354" s="157">
        <v>7.1999999999999995E-2</v>
      </c>
      <c r="P354" s="157">
        <f>O354*H354</f>
        <v>323.62855200000001</v>
      </c>
      <c r="Q354" s="157">
        <v>0</v>
      </c>
      <c r="R354" s="157">
        <f>Q354*H354</f>
        <v>0</v>
      </c>
      <c r="S354" s="157">
        <v>0</v>
      </c>
      <c r="T354" s="158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218</v>
      </c>
      <c r="AT354" s="159" t="s">
        <v>214</v>
      </c>
      <c r="AU354" s="159" t="s">
        <v>80</v>
      </c>
      <c r="AY354" s="18" t="s">
        <v>212</v>
      </c>
      <c r="BE354" s="160">
        <f>IF(N354="základní",J354,0)</f>
        <v>0</v>
      </c>
      <c r="BF354" s="160">
        <f>IF(N354="snížená",J354,0)</f>
        <v>0</v>
      </c>
      <c r="BG354" s="160">
        <f>IF(N354="zákl. přenesená",J354,0)</f>
        <v>0</v>
      </c>
      <c r="BH354" s="160">
        <f>IF(N354="sníž. přenesená",J354,0)</f>
        <v>0</v>
      </c>
      <c r="BI354" s="160">
        <f>IF(N354="nulová",J354,0)</f>
        <v>0</v>
      </c>
      <c r="BJ354" s="18" t="s">
        <v>78</v>
      </c>
      <c r="BK354" s="160">
        <f>ROUND(I354*H354,2)</f>
        <v>0</v>
      </c>
      <c r="BL354" s="18" t="s">
        <v>218</v>
      </c>
      <c r="BM354" s="159" t="s">
        <v>1373</v>
      </c>
    </row>
    <row r="355" spans="1:65" s="14" customFormat="1" ht="11.25">
      <c r="B355" s="168"/>
      <c r="D355" s="162" t="s">
        <v>220</v>
      </c>
      <c r="E355" s="169" t="s">
        <v>1</v>
      </c>
      <c r="F355" s="170" t="s">
        <v>1374</v>
      </c>
      <c r="H355" s="171">
        <v>4494.8410000000003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78</v>
      </c>
      <c r="AY355" s="169" t="s">
        <v>212</v>
      </c>
    </row>
    <row r="356" spans="1:65" s="2" customFormat="1" ht="37.9" customHeight="1">
      <c r="A356" s="30"/>
      <c r="B356" s="147"/>
      <c r="C356" s="148" t="s">
        <v>371</v>
      </c>
      <c r="D356" s="148" t="s">
        <v>214</v>
      </c>
      <c r="E356" s="149" t="s">
        <v>295</v>
      </c>
      <c r="F356" s="150" t="s">
        <v>296</v>
      </c>
      <c r="G356" s="151" t="s">
        <v>265</v>
      </c>
      <c r="H356" s="152">
        <v>6934.7330000000002</v>
      </c>
      <c r="I356" s="153"/>
      <c r="J356" s="153">
        <f>ROUND(I356*H356,2)</f>
        <v>0</v>
      </c>
      <c r="K356" s="154"/>
      <c r="L356" s="31"/>
      <c r="M356" s="155" t="s">
        <v>1</v>
      </c>
      <c r="N356" s="156" t="s">
        <v>36</v>
      </c>
      <c r="O356" s="157">
        <v>8.9999999999999993E-3</v>
      </c>
      <c r="P356" s="157">
        <f>O356*H356</f>
        <v>62.412596999999998</v>
      </c>
      <c r="Q356" s="157">
        <v>0</v>
      </c>
      <c r="R356" s="157">
        <f>Q356*H356</f>
        <v>0</v>
      </c>
      <c r="S356" s="157">
        <v>0</v>
      </c>
      <c r="T356" s="158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218</v>
      </c>
      <c r="AT356" s="159" t="s">
        <v>214</v>
      </c>
      <c r="AU356" s="159" t="s">
        <v>80</v>
      </c>
      <c r="AY356" s="18" t="s">
        <v>212</v>
      </c>
      <c r="BE356" s="160">
        <f>IF(N356="základní",J356,0)</f>
        <v>0</v>
      </c>
      <c r="BF356" s="160">
        <f>IF(N356="snížená",J356,0)</f>
        <v>0</v>
      </c>
      <c r="BG356" s="160">
        <f>IF(N356="zákl. přenesená",J356,0)</f>
        <v>0</v>
      </c>
      <c r="BH356" s="160">
        <f>IF(N356="sníž. přenesená",J356,0)</f>
        <v>0</v>
      </c>
      <c r="BI356" s="160">
        <f>IF(N356="nulová",J356,0)</f>
        <v>0</v>
      </c>
      <c r="BJ356" s="18" t="s">
        <v>78</v>
      </c>
      <c r="BK356" s="160">
        <f>ROUND(I356*H356,2)</f>
        <v>0</v>
      </c>
      <c r="BL356" s="18" t="s">
        <v>218</v>
      </c>
      <c r="BM356" s="159" t="s">
        <v>297</v>
      </c>
    </row>
    <row r="357" spans="1:65" s="14" customFormat="1" ht="11.25">
      <c r="B357" s="168"/>
      <c r="D357" s="162" t="s">
        <v>220</v>
      </c>
      <c r="E357" s="169" t="s">
        <v>1</v>
      </c>
      <c r="F357" s="170" t="s">
        <v>1375</v>
      </c>
      <c r="H357" s="171">
        <v>6934.7330000000002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220</v>
      </c>
      <c r="AU357" s="169" t="s">
        <v>80</v>
      </c>
      <c r="AV357" s="14" t="s">
        <v>80</v>
      </c>
      <c r="AW357" s="14" t="s">
        <v>27</v>
      </c>
      <c r="AX357" s="14" t="s">
        <v>78</v>
      </c>
      <c r="AY357" s="169" t="s">
        <v>212</v>
      </c>
    </row>
    <row r="358" spans="1:65" s="2" customFormat="1" ht="55.5" customHeight="1">
      <c r="A358" s="30"/>
      <c r="B358" s="147"/>
      <c r="C358" s="148" t="s">
        <v>376</v>
      </c>
      <c r="D358" s="148" t="s">
        <v>214</v>
      </c>
      <c r="E358" s="149" t="s">
        <v>299</v>
      </c>
      <c r="F358" s="150" t="s">
        <v>300</v>
      </c>
      <c r="G358" s="151" t="s">
        <v>301</v>
      </c>
      <c r="H358" s="152">
        <v>14216.203</v>
      </c>
      <c r="I358" s="153"/>
      <c r="J358" s="153">
        <f>ROUND(I358*H358,2)</f>
        <v>0</v>
      </c>
      <c r="K358" s="154"/>
      <c r="L358" s="31"/>
      <c r="M358" s="155" t="s">
        <v>1</v>
      </c>
      <c r="N358" s="156" t="s">
        <v>36</v>
      </c>
      <c r="O358" s="157">
        <v>0</v>
      </c>
      <c r="P358" s="157">
        <f>O358*H358</f>
        <v>0</v>
      </c>
      <c r="Q358" s="157">
        <v>0</v>
      </c>
      <c r="R358" s="157">
        <f>Q358*H358</f>
        <v>0</v>
      </c>
      <c r="S358" s="157">
        <v>0</v>
      </c>
      <c r="T358" s="158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>IF(N358="základní",J358,0)</f>
        <v>0</v>
      </c>
      <c r="BF358" s="160">
        <f>IF(N358="snížená",J358,0)</f>
        <v>0</v>
      </c>
      <c r="BG358" s="160">
        <f>IF(N358="zákl. přenesená",J358,0)</f>
        <v>0</v>
      </c>
      <c r="BH358" s="160">
        <f>IF(N358="sníž. přenesená",J358,0)</f>
        <v>0</v>
      </c>
      <c r="BI358" s="160">
        <f>IF(N358="nulová",J358,0)</f>
        <v>0</v>
      </c>
      <c r="BJ358" s="18" t="s">
        <v>78</v>
      </c>
      <c r="BK358" s="160">
        <f>ROUND(I358*H358,2)</f>
        <v>0</v>
      </c>
      <c r="BL358" s="18" t="s">
        <v>218</v>
      </c>
      <c r="BM358" s="159" t="s">
        <v>302</v>
      </c>
    </row>
    <row r="359" spans="1:65" s="14" customFormat="1" ht="11.25">
      <c r="B359" s="168"/>
      <c r="D359" s="162" t="s">
        <v>220</v>
      </c>
      <c r="F359" s="170" t="s">
        <v>1376</v>
      </c>
      <c r="H359" s="171">
        <v>14216.203</v>
      </c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220</v>
      </c>
      <c r="AU359" s="169" t="s">
        <v>80</v>
      </c>
      <c r="AV359" s="14" t="s">
        <v>80</v>
      </c>
      <c r="AW359" s="14" t="s">
        <v>3</v>
      </c>
      <c r="AX359" s="14" t="s">
        <v>78</v>
      </c>
      <c r="AY359" s="169" t="s">
        <v>212</v>
      </c>
    </row>
    <row r="360" spans="1:65" s="2" customFormat="1" ht="37.9" customHeight="1">
      <c r="A360" s="30"/>
      <c r="B360" s="147"/>
      <c r="C360" s="148" t="s">
        <v>380</v>
      </c>
      <c r="D360" s="148" t="s">
        <v>214</v>
      </c>
      <c r="E360" s="149" t="s">
        <v>295</v>
      </c>
      <c r="F360" s="150" t="s">
        <v>296</v>
      </c>
      <c r="G360" s="151" t="s">
        <v>265</v>
      </c>
      <c r="H360" s="152">
        <v>3159.54</v>
      </c>
      <c r="I360" s="153"/>
      <c r="J360" s="153">
        <f>ROUND(I360*H360,2)</f>
        <v>0</v>
      </c>
      <c r="K360" s="154"/>
      <c r="L360" s="31"/>
      <c r="M360" s="155" t="s">
        <v>1</v>
      </c>
      <c r="N360" s="156" t="s">
        <v>36</v>
      </c>
      <c r="O360" s="157">
        <v>8.9999999999999993E-3</v>
      </c>
      <c r="P360" s="157">
        <f>O360*H360</f>
        <v>28.435859999999998</v>
      </c>
      <c r="Q360" s="157">
        <v>0</v>
      </c>
      <c r="R360" s="157">
        <f>Q360*H360</f>
        <v>0</v>
      </c>
      <c r="S360" s="157">
        <v>0</v>
      </c>
      <c r="T360" s="158">
        <f>S360*H360</f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218</v>
      </c>
      <c r="AT360" s="159" t="s">
        <v>214</v>
      </c>
      <c r="AU360" s="159" t="s">
        <v>80</v>
      </c>
      <c r="AY360" s="18" t="s">
        <v>212</v>
      </c>
      <c r="BE360" s="160">
        <f>IF(N360="základní",J360,0)</f>
        <v>0</v>
      </c>
      <c r="BF360" s="160">
        <f>IF(N360="snížená",J360,0)</f>
        <v>0</v>
      </c>
      <c r="BG360" s="160">
        <f>IF(N360="zákl. přenesená",J360,0)</f>
        <v>0</v>
      </c>
      <c r="BH360" s="160">
        <f>IF(N360="sníž. přenesená",J360,0)</f>
        <v>0</v>
      </c>
      <c r="BI360" s="160">
        <f>IF(N360="nulová",J360,0)</f>
        <v>0</v>
      </c>
      <c r="BJ360" s="18" t="s">
        <v>78</v>
      </c>
      <c r="BK360" s="160">
        <f>ROUND(I360*H360,2)</f>
        <v>0</v>
      </c>
      <c r="BL360" s="18" t="s">
        <v>218</v>
      </c>
      <c r="BM360" s="159" t="s">
        <v>1377</v>
      </c>
    </row>
    <row r="361" spans="1:65" s="14" customFormat="1" ht="11.25">
      <c r="B361" s="168"/>
      <c r="D361" s="162" t="s">
        <v>220</v>
      </c>
      <c r="E361" s="169" t="s">
        <v>1</v>
      </c>
      <c r="F361" s="170" t="s">
        <v>1378</v>
      </c>
      <c r="H361" s="171">
        <v>3159.54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220</v>
      </c>
      <c r="AU361" s="169" t="s">
        <v>80</v>
      </c>
      <c r="AV361" s="14" t="s">
        <v>80</v>
      </c>
      <c r="AW361" s="14" t="s">
        <v>27</v>
      </c>
      <c r="AX361" s="14" t="s">
        <v>78</v>
      </c>
      <c r="AY361" s="169" t="s">
        <v>212</v>
      </c>
    </row>
    <row r="362" spans="1:65" s="2" customFormat="1" ht="44.25" customHeight="1">
      <c r="A362" s="30"/>
      <c r="B362" s="147"/>
      <c r="C362" s="148" t="s">
        <v>384</v>
      </c>
      <c r="D362" s="148" t="s">
        <v>214</v>
      </c>
      <c r="E362" s="149" t="s">
        <v>305</v>
      </c>
      <c r="F362" s="150" t="s">
        <v>306</v>
      </c>
      <c r="G362" s="151" t="s">
        <v>265</v>
      </c>
      <c r="H362" s="152">
        <v>5922.375</v>
      </c>
      <c r="I362" s="153"/>
      <c r="J362" s="153">
        <f>ROUND(I362*H362,2)</f>
        <v>0</v>
      </c>
      <c r="K362" s="154"/>
      <c r="L362" s="31"/>
      <c r="M362" s="155" t="s">
        <v>1</v>
      </c>
      <c r="N362" s="156" t="s">
        <v>36</v>
      </c>
      <c r="O362" s="157">
        <v>0.32800000000000001</v>
      </c>
      <c r="P362" s="157">
        <f>O362*H362</f>
        <v>1942.539</v>
      </c>
      <c r="Q362" s="157">
        <v>0</v>
      </c>
      <c r="R362" s="157">
        <f>Q362*H362</f>
        <v>0</v>
      </c>
      <c r="S362" s="157">
        <v>0</v>
      </c>
      <c r="T362" s="158">
        <f>S362*H362</f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>IF(N362="základní",J362,0)</f>
        <v>0</v>
      </c>
      <c r="BF362" s="160">
        <f>IF(N362="snížená",J362,0)</f>
        <v>0</v>
      </c>
      <c r="BG362" s="160">
        <f>IF(N362="zákl. přenesená",J362,0)</f>
        <v>0</v>
      </c>
      <c r="BH362" s="160">
        <f>IF(N362="sníž. přenesená",J362,0)</f>
        <v>0</v>
      </c>
      <c r="BI362" s="160">
        <f>IF(N362="nulová",J362,0)</f>
        <v>0</v>
      </c>
      <c r="BJ362" s="18" t="s">
        <v>78</v>
      </c>
      <c r="BK362" s="160">
        <f>ROUND(I362*H362,2)</f>
        <v>0</v>
      </c>
      <c r="BL362" s="18" t="s">
        <v>218</v>
      </c>
      <c r="BM362" s="159" t="s">
        <v>307</v>
      </c>
    </row>
    <row r="363" spans="1:65" s="13" customFormat="1" ht="11.25">
      <c r="B363" s="161"/>
      <c r="D363" s="162" t="s">
        <v>220</v>
      </c>
      <c r="E363" s="163" t="s">
        <v>1</v>
      </c>
      <c r="F363" s="164" t="s">
        <v>308</v>
      </c>
      <c r="H363" s="163" t="s">
        <v>1</v>
      </c>
      <c r="L363" s="161"/>
      <c r="M363" s="165"/>
      <c r="N363" s="166"/>
      <c r="O363" s="166"/>
      <c r="P363" s="166"/>
      <c r="Q363" s="166"/>
      <c r="R363" s="166"/>
      <c r="S363" s="166"/>
      <c r="T363" s="167"/>
      <c r="AT363" s="163" t="s">
        <v>220</v>
      </c>
      <c r="AU363" s="163" t="s">
        <v>80</v>
      </c>
      <c r="AV363" s="13" t="s">
        <v>78</v>
      </c>
      <c r="AW363" s="13" t="s">
        <v>27</v>
      </c>
      <c r="AX363" s="13" t="s">
        <v>71</v>
      </c>
      <c r="AY363" s="163" t="s">
        <v>212</v>
      </c>
    </row>
    <row r="364" spans="1:65" s="14" customFormat="1" ht="11.25">
      <c r="B364" s="168"/>
      <c r="D364" s="162" t="s">
        <v>220</v>
      </c>
      <c r="E364" s="169" t="s">
        <v>1</v>
      </c>
      <c r="F364" s="170" t="s">
        <v>1314</v>
      </c>
      <c r="H364" s="171">
        <v>1129.193</v>
      </c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220</v>
      </c>
      <c r="AU364" s="169" t="s">
        <v>80</v>
      </c>
      <c r="AV364" s="14" t="s">
        <v>80</v>
      </c>
      <c r="AW364" s="14" t="s">
        <v>27</v>
      </c>
      <c r="AX364" s="14" t="s">
        <v>71</v>
      </c>
      <c r="AY364" s="169" t="s">
        <v>212</v>
      </c>
    </row>
    <row r="365" spans="1:65" s="14" customFormat="1" ht="11.25">
      <c r="B365" s="168"/>
      <c r="D365" s="162" t="s">
        <v>220</v>
      </c>
      <c r="E365" s="169" t="s">
        <v>1</v>
      </c>
      <c r="F365" s="170" t="s">
        <v>1315</v>
      </c>
      <c r="H365" s="171">
        <v>2840.1750000000002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27</v>
      </c>
      <c r="AX365" s="14" t="s">
        <v>71</v>
      </c>
      <c r="AY365" s="169" t="s">
        <v>212</v>
      </c>
    </row>
    <row r="366" spans="1:65" s="14" customFormat="1" ht="11.25">
      <c r="B366" s="168"/>
      <c r="D366" s="162" t="s">
        <v>220</v>
      </c>
      <c r="E366" s="169" t="s">
        <v>1</v>
      </c>
      <c r="F366" s="170" t="s">
        <v>1316</v>
      </c>
      <c r="H366" s="171">
        <v>1071.202</v>
      </c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220</v>
      </c>
      <c r="AU366" s="169" t="s">
        <v>80</v>
      </c>
      <c r="AV366" s="14" t="s">
        <v>80</v>
      </c>
      <c r="AW366" s="14" t="s">
        <v>27</v>
      </c>
      <c r="AX366" s="14" t="s">
        <v>71</v>
      </c>
      <c r="AY366" s="169" t="s">
        <v>212</v>
      </c>
    </row>
    <row r="367" spans="1:65" s="14" customFormat="1" ht="11.25">
      <c r="B367" s="168"/>
      <c r="D367" s="162" t="s">
        <v>220</v>
      </c>
      <c r="E367" s="169" t="s">
        <v>1</v>
      </c>
      <c r="F367" s="170" t="s">
        <v>1317</v>
      </c>
      <c r="H367" s="171">
        <v>440.69099999999997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27</v>
      </c>
      <c r="AX367" s="14" t="s">
        <v>71</v>
      </c>
      <c r="AY367" s="169" t="s">
        <v>212</v>
      </c>
    </row>
    <row r="368" spans="1:65" s="14" customFormat="1" ht="11.25">
      <c r="B368" s="168"/>
      <c r="D368" s="162" t="s">
        <v>220</v>
      </c>
      <c r="E368" s="169" t="s">
        <v>1</v>
      </c>
      <c r="F368" s="170" t="s">
        <v>1318</v>
      </c>
      <c r="H368" s="171">
        <v>556.42700000000002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220</v>
      </c>
      <c r="AU368" s="169" t="s">
        <v>80</v>
      </c>
      <c r="AV368" s="14" t="s">
        <v>80</v>
      </c>
      <c r="AW368" s="14" t="s">
        <v>27</v>
      </c>
      <c r="AX368" s="14" t="s">
        <v>71</v>
      </c>
      <c r="AY368" s="169" t="s">
        <v>212</v>
      </c>
    </row>
    <row r="369" spans="1:65" s="14" customFormat="1" ht="11.25">
      <c r="B369" s="168"/>
      <c r="D369" s="162" t="s">
        <v>220</v>
      </c>
      <c r="E369" s="169" t="s">
        <v>1</v>
      </c>
      <c r="F369" s="170" t="s">
        <v>1319</v>
      </c>
      <c r="H369" s="171">
        <v>1055.4559999999999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220</v>
      </c>
      <c r="AU369" s="169" t="s">
        <v>80</v>
      </c>
      <c r="AV369" s="14" t="s">
        <v>80</v>
      </c>
      <c r="AW369" s="14" t="s">
        <v>27</v>
      </c>
      <c r="AX369" s="14" t="s">
        <v>71</v>
      </c>
      <c r="AY369" s="169" t="s">
        <v>212</v>
      </c>
    </row>
    <row r="370" spans="1:65" s="14" customFormat="1" ht="11.25">
      <c r="B370" s="168"/>
      <c r="D370" s="162" t="s">
        <v>220</v>
      </c>
      <c r="E370" s="169" t="s">
        <v>1</v>
      </c>
      <c r="F370" s="170" t="s">
        <v>1320</v>
      </c>
      <c r="H370" s="171">
        <v>353.87799999999999</v>
      </c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220</v>
      </c>
      <c r="AU370" s="169" t="s">
        <v>80</v>
      </c>
      <c r="AV370" s="14" t="s">
        <v>80</v>
      </c>
      <c r="AW370" s="14" t="s">
        <v>27</v>
      </c>
      <c r="AX370" s="14" t="s">
        <v>71</v>
      </c>
      <c r="AY370" s="169" t="s">
        <v>212</v>
      </c>
    </row>
    <row r="371" spans="1:65" s="14" customFormat="1" ht="11.25">
      <c r="B371" s="168"/>
      <c r="D371" s="162" t="s">
        <v>220</v>
      </c>
      <c r="E371" s="169" t="s">
        <v>1</v>
      </c>
      <c r="F371" s="170" t="s">
        <v>1321</v>
      </c>
      <c r="H371" s="171">
        <v>159.17099999999999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27</v>
      </c>
      <c r="AX371" s="14" t="s">
        <v>71</v>
      </c>
      <c r="AY371" s="169" t="s">
        <v>212</v>
      </c>
    </row>
    <row r="372" spans="1:65" s="14" customFormat="1" ht="11.25">
      <c r="B372" s="168"/>
      <c r="D372" s="162" t="s">
        <v>220</v>
      </c>
      <c r="E372" s="169" t="s">
        <v>1</v>
      </c>
      <c r="F372" s="170" t="s">
        <v>1322</v>
      </c>
      <c r="H372" s="171">
        <v>167.67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220</v>
      </c>
      <c r="AU372" s="169" t="s">
        <v>80</v>
      </c>
      <c r="AV372" s="14" t="s">
        <v>80</v>
      </c>
      <c r="AW372" s="14" t="s">
        <v>27</v>
      </c>
      <c r="AX372" s="14" t="s">
        <v>71</v>
      </c>
      <c r="AY372" s="169" t="s">
        <v>212</v>
      </c>
    </row>
    <row r="373" spans="1:65" s="14" customFormat="1" ht="11.25">
      <c r="B373" s="168"/>
      <c r="D373" s="162" t="s">
        <v>220</v>
      </c>
      <c r="E373" s="169" t="s">
        <v>1</v>
      </c>
      <c r="F373" s="170" t="s">
        <v>1323</v>
      </c>
      <c r="H373" s="171">
        <v>575.61199999999997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220</v>
      </c>
      <c r="AU373" s="169" t="s">
        <v>80</v>
      </c>
      <c r="AV373" s="14" t="s">
        <v>80</v>
      </c>
      <c r="AW373" s="14" t="s">
        <v>27</v>
      </c>
      <c r="AX373" s="14" t="s">
        <v>71</v>
      </c>
      <c r="AY373" s="169" t="s">
        <v>212</v>
      </c>
    </row>
    <row r="374" spans="1:65" s="16" customFormat="1" ht="11.25">
      <c r="B374" s="195"/>
      <c r="D374" s="162" t="s">
        <v>220</v>
      </c>
      <c r="E374" s="196" t="s">
        <v>1</v>
      </c>
      <c r="F374" s="197" t="s">
        <v>674</v>
      </c>
      <c r="H374" s="198">
        <v>8349.4750000000004</v>
      </c>
      <c r="L374" s="195"/>
      <c r="M374" s="199"/>
      <c r="N374" s="200"/>
      <c r="O374" s="200"/>
      <c r="P374" s="200"/>
      <c r="Q374" s="200"/>
      <c r="R374" s="200"/>
      <c r="S374" s="200"/>
      <c r="T374" s="201"/>
      <c r="AT374" s="196" t="s">
        <v>220</v>
      </c>
      <c r="AU374" s="196" t="s">
        <v>80</v>
      </c>
      <c r="AV374" s="16" t="s">
        <v>226</v>
      </c>
      <c r="AW374" s="16" t="s">
        <v>27</v>
      </c>
      <c r="AX374" s="16" t="s">
        <v>71</v>
      </c>
      <c r="AY374" s="196" t="s">
        <v>212</v>
      </c>
    </row>
    <row r="375" spans="1:65" s="14" customFormat="1" ht="11.25">
      <c r="B375" s="168"/>
      <c r="D375" s="162" t="s">
        <v>220</v>
      </c>
      <c r="E375" s="169" t="s">
        <v>1</v>
      </c>
      <c r="F375" s="170" t="s">
        <v>1379</v>
      </c>
      <c r="H375" s="171">
        <v>5922.375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220</v>
      </c>
      <c r="AU375" s="169" t="s">
        <v>80</v>
      </c>
      <c r="AV375" s="14" t="s">
        <v>80</v>
      </c>
      <c r="AW375" s="14" t="s">
        <v>27</v>
      </c>
      <c r="AX375" s="14" t="s">
        <v>78</v>
      </c>
      <c r="AY375" s="169" t="s">
        <v>212</v>
      </c>
    </row>
    <row r="376" spans="1:65" s="2" customFormat="1" ht="16.5" customHeight="1">
      <c r="A376" s="30"/>
      <c r="B376" s="147"/>
      <c r="C376" s="182" t="s">
        <v>388</v>
      </c>
      <c r="D376" s="182" t="s">
        <v>311</v>
      </c>
      <c r="E376" s="183" t="s">
        <v>312</v>
      </c>
      <c r="F376" s="184" t="s">
        <v>313</v>
      </c>
      <c r="G376" s="185" t="s">
        <v>301</v>
      </c>
      <c r="H376" s="186">
        <v>6273.7219999999998</v>
      </c>
      <c r="I376" s="187"/>
      <c r="J376" s="187">
        <f>ROUND(I376*H376,2)</f>
        <v>0</v>
      </c>
      <c r="K376" s="188"/>
      <c r="L376" s="189"/>
      <c r="M376" s="190" t="s">
        <v>1</v>
      </c>
      <c r="N376" s="191" t="s">
        <v>36</v>
      </c>
      <c r="O376" s="157">
        <v>0</v>
      </c>
      <c r="P376" s="157">
        <f>O376*H376</f>
        <v>0</v>
      </c>
      <c r="Q376" s="157">
        <v>1</v>
      </c>
      <c r="R376" s="157">
        <f>Q376*H376</f>
        <v>6273.7219999999998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252</v>
      </c>
      <c r="AT376" s="159" t="s">
        <v>311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314</v>
      </c>
    </row>
    <row r="377" spans="1:65" s="13" customFormat="1" ht="11.25">
      <c r="B377" s="161"/>
      <c r="D377" s="162" t="s">
        <v>220</v>
      </c>
      <c r="E377" s="163" t="s">
        <v>1</v>
      </c>
      <c r="F377" s="164" t="s">
        <v>703</v>
      </c>
      <c r="H377" s="163" t="s">
        <v>1</v>
      </c>
      <c r="L377" s="161"/>
      <c r="M377" s="165"/>
      <c r="N377" s="166"/>
      <c r="O377" s="166"/>
      <c r="P377" s="166"/>
      <c r="Q377" s="166"/>
      <c r="R377" s="166"/>
      <c r="S377" s="166"/>
      <c r="T377" s="167"/>
      <c r="AT377" s="163" t="s">
        <v>220</v>
      </c>
      <c r="AU377" s="163" t="s">
        <v>80</v>
      </c>
      <c r="AV377" s="13" t="s">
        <v>78</v>
      </c>
      <c r="AW377" s="13" t="s">
        <v>27</v>
      </c>
      <c r="AX377" s="13" t="s">
        <v>71</v>
      </c>
      <c r="AY377" s="163" t="s">
        <v>212</v>
      </c>
    </row>
    <row r="378" spans="1:65" s="14" customFormat="1" ht="11.25">
      <c r="B378" s="168"/>
      <c r="D378" s="162" t="s">
        <v>220</v>
      </c>
      <c r="E378" s="169" t="s">
        <v>1</v>
      </c>
      <c r="F378" s="170" t="s">
        <v>1380</v>
      </c>
      <c r="H378" s="171">
        <v>52.8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27</v>
      </c>
      <c r="AX378" s="14" t="s">
        <v>71</v>
      </c>
      <c r="AY378" s="169" t="s">
        <v>212</v>
      </c>
    </row>
    <row r="379" spans="1:65" s="13" customFormat="1" ht="11.25">
      <c r="B379" s="161"/>
      <c r="D379" s="162" t="s">
        <v>220</v>
      </c>
      <c r="E379" s="163" t="s">
        <v>1</v>
      </c>
      <c r="F379" s="164" t="s">
        <v>1381</v>
      </c>
      <c r="H379" s="163" t="s">
        <v>1</v>
      </c>
      <c r="L379" s="161"/>
      <c r="M379" s="165"/>
      <c r="N379" s="166"/>
      <c r="O379" s="166"/>
      <c r="P379" s="166"/>
      <c r="Q379" s="166"/>
      <c r="R379" s="166"/>
      <c r="S379" s="166"/>
      <c r="T379" s="167"/>
      <c r="AT379" s="163" t="s">
        <v>220</v>
      </c>
      <c r="AU379" s="163" t="s">
        <v>80</v>
      </c>
      <c r="AV379" s="13" t="s">
        <v>78</v>
      </c>
      <c r="AW379" s="13" t="s">
        <v>27</v>
      </c>
      <c r="AX379" s="13" t="s">
        <v>71</v>
      </c>
      <c r="AY379" s="163" t="s">
        <v>212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1382</v>
      </c>
      <c r="H380" s="171">
        <v>3703.92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5" customFormat="1" ht="11.25">
      <c r="B381" s="175"/>
      <c r="D381" s="162" t="s">
        <v>220</v>
      </c>
      <c r="E381" s="176" t="s">
        <v>1</v>
      </c>
      <c r="F381" s="177" t="s">
        <v>233</v>
      </c>
      <c r="H381" s="178">
        <v>3756.7200000000003</v>
      </c>
      <c r="L381" s="175"/>
      <c r="M381" s="179"/>
      <c r="N381" s="180"/>
      <c r="O381" s="180"/>
      <c r="P381" s="180"/>
      <c r="Q381" s="180"/>
      <c r="R381" s="180"/>
      <c r="S381" s="180"/>
      <c r="T381" s="181"/>
      <c r="AT381" s="176" t="s">
        <v>220</v>
      </c>
      <c r="AU381" s="176" t="s">
        <v>80</v>
      </c>
      <c r="AV381" s="15" t="s">
        <v>218</v>
      </c>
      <c r="AW381" s="15" t="s">
        <v>27</v>
      </c>
      <c r="AX381" s="15" t="s">
        <v>78</v>
      </c>
      <c r="AY381" s="176" t="s">
        <v>212</v>
      </c>
    </row>
    <row r="382" spans="1:65" s="14" customFormat="1" ht="11.25">
      <c r="B382" s="168"/>
      <c r="D382" s="162" t="s">
        <v>220</v>
      </c>
      <c r="F382" s="170" t="s">
        <v>1383</v>
      </c>
      <c r="H382" s="171">
        <v>6273.7219999999998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3</v>
      </c>
      <c r="AX382" s="14" t="s">
        <v>78</v>
      </c>
      <c r="AY382" s="169" t="s">
        <v>212</v>
      </c>
    </row>
    <row r="383" spans="1:65" s="2" customFormat="1" ht="66.75" customHeight="1">
      <c r="A383" s="30"/>
      <c r="B383" s="147"/>
      <c r="C383" s="148" t="s">
        <v>393</v>
      </c>
      <c r="D383" s="148" t="s">
        <v>214</v>
      </c>
      <c r="E383" s="149" t="s">
        <v>319</v>
      </c>
      <c r="F383" s="150" t="s">
        <v>320</v>
      </c>
      <c r="G383" s="151" t="s">
        <v>265</v>
      </c>
      <c r="H383" s="152">
        <v>1913.0119999999999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0.435</v>
      </c>
      <c r="P383" s="157">
        <f>O383*H383</f>
        <v>832.16021999999998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321</v>
      </c>
    </row>
    <row r="384" spans="1:65" s="14" customFormat="1" ht="11.25">
      <c r="B384" s="168"/>
      <c r="D384" s="162" t="s">
        <v>220</v>
      </c>
      <c r="E384" s="169" t="s">
        <v>1</v>
      </c>
      <c r="F384" s="170" t="s">
        <v>1384</v>
      </c>
      <c r="H384" s="171">
        <v>143.68899999999999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71</v>
      </c>
      <c r="AY384" s="169" t="s">
        <v>212</v>
      </c>
    </row>
    <row r="385" spans="1:65" s="13" customFormat="1" ht="11.25">
      <c r="B385" s="161"/>
      <c r="D385" s="162" t="s">
        <v>220</v>
      </c>
      <c r="E385" s="163" t="s">
        <v>1</v>
      </c>
      <c r="F385" s="164" t="s">
        <v>1385</v>
      </c>
      <c r="H385" s="163" t="s">
        <v>1</v>
      </c>
      <c r="L385" s="161"/>
      <c r="M385" s="165"/>
      <c r="N385" s="166"/>
      <c r="O385" s="166"/>
      <c r="P385" s="166"/>
      <c r="Q385" s="166"/>
      <c r="R385" s="166"/>
      <c r="S385" s="166"/>
      <c r="T385" s="167"/>
      <c r="AT385" s="163" t="s">
        <v>220</v>
      </c>
      <c r="AU385" s="163" t="s">
        <v>80</v>
      </c>
      <c r="AV385" s="13" t="s">
        <v>78</v>
      </c>
      <c r="AW385" s="13" t="s">
        <v>27</v>
      </c>
      <c r="AX385" s="13" t="s">
        <v>71</v>
      </c>
      <c r="AY385" s="163" t="s">
        <v>212</v>
      </c>
    </row>
    <row r="386" spans="1:65" s="14" customFormat="1" ht="11.25">
      <c r="B386" s="168"/>
      <c r="D386" s="162" t="s">
        <v>220</v>
      </c>
      <c r="E386" s="169" t="s">
        <v>1</v>
      </c>
      <c r="F386" s="170" t="s">
        <v>1386</v>
      </c>
      <c r="H386" s="171">
        <v>1769.3230000000001</v>
      </c>
      <c r="L386" s="168"/>
      <c r="M386" s="172"/>
      <c r="N386" s="173"/>
      <c r="O386" s="173"/>
      <c r="P386" s="173"/>
      <c r="Q386" s="173"/>
      <c r="R386" s="173"/>
      <c r="S386" s="173"/>
      <c r="T386" s="174"/>
      <c r="AT386" s="169" t="s">
        <v>220</v>
      </c>
      <c r="AU386" s="169" t="s">
        <v>80</v>
      </c>
      <c r="AV386" s="14" t="s">
        <v>80</v>
      </c>
      <c r="AW386" s="14" t="s">
        <v>27</v>
      </c>
      <c r="AX386" s="14" t="s">
        <v>71</v>
      </c>
      <c r="AY386" s="169" t="s">
        <v>212</v>
      </c>
    </row>
    <row r="387" spans="1:65" s="13" customFormat="1" ht="11.25">
      <c r="B387" s="161"/>
      <c r="D387" s="162" t="s">
        <v>220</v>
      </c>
      <c r="E387" s="163" t="s">
        <v>1</v>
      </c>
      <c r="F387" s="164" t="s">
        <v>1385</v>
      </c>
      <c r="H387" s="163" t="s">
        <v>1</v>
      </c>
      <c r="L387" s="161"/>
      <c r="M387" s="165"/>
      <c r="N387" s="166"/>
      <c r="O387" s="166"/>
      <c r="P387" s="166"/>
      <c r="Q387" s="166"/>
      <c r="R387" s="166"/>
      <c r="S387" s="166"/>
      <c r="T387" s="167"/>
      <c r="AT387" s="163" t="s">
        <v>220</v>
      </c>
      <c r="AU387" s="163" t="s">
        <v>80</v>
      </c>
      <c r="AV387" s="13" t="s">
        <v>78</v>
      </c>
      <c r="AW387" s="13" t="s">
        <v>27</v>
      </c>
      <c r="AX387" s="13" t="s">
        <v>71</v>
      </c>
      <c r="AY387" s="163" t="s">
        <v>212</v>
      </c>
    </row>
    <row r="388" spans="1:65" s="15" customFormat="1" ht="11.25">
      <c r="B388" s="175"/>
      <c r="D388" s="162" t="s">
        <v>220</v>
      </c>
      <c r="E388" s="176" t="s">
        <v>1</v>
      </c>
      <c r="F388" s="177" t="s">
        <v>233</v>
      </c>
      <c r="H388" s="178">
        <v>1913.0120000000002</v>
      </c>
      <c r="L388" s="175"/>
      <c r="M388" s="179"/>
      <c r="N388" s="180"/>
      <c r="O388" s="180"/>
      <c r="P388" s="180"/>
      <c r="Q388" s="180"/>
      <c r="R388" s="180"/>
      <c r="S388" s="180"/>
      <c r="T388" s="181"/>
      <c r="AT388" s="176" t="s">
        <v>220</v>
      </c>
      <c r="AU388" s="176" t="s">
        <v>80</v>
      </c>
      <c r="AV388" s="15" t="s">
        <v>218</v>
      </c>
      <c r="AW388" s="15" t="s">
        <v>27</v>
      </c>
      <c r="AX388" s="15" t="s">
        <v>78</v>
      </c>
      <c r="AY388" s="176" t="s">
        <v>212</v>
      </c>
    </row>
    <row r="389" spans="1:65" s="2" customFormat="1" ht="16.5" customHeight="1">
      <c r="A389" s="30"/>
      <c r="B389" s="147"/>
      <c r="C389" s="182" t="s">
        <v>398</v>
      </c>
      <c r="D389" s="182" t="s">
        <v>311</v>
      </c>
      <c r="E389" s="183" t="s">
        <v>323</v>
      </c>
      <c r="F389" s="184" t="s">
        <v>324</v>
      </c>
      <c r="G389" s="185" t="s">
        <v>301</v>
      </c>
      <c r="H389" s="186">
        <v>3826.0239999999999</v>
      </c>
      <c r="I389" s="187"/>
      <c r="J389" s="187">
        <f>ROUND(I389*H389,2)</f>
        <v>0</v>
      </c>
      <c r="K389" s="188"/>
      <c r="L389" s="189"/>
      <c r="M389" s="190" t="s">
        <v>1</v>
      </c>
      <c r="N389" s="191" t="s">
        <v>36</v>
      </c>
      <c r="O389" s="157">
        <v>0</v>
      </c>
      <c r="P389" s="157">
        <f>O389*H389</f>
        <v>0</v>
      </c>
      <c r="Q389" s="157">
        <v>1</v>
      </c>
      <c r="R389" s="157">
        <f>Q389*H389</f>
        <v>3826.0239999999999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252</v>
      </c>
      <c r="AT389" s="159" t="s">
        <v>311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325</v>
      </c>
    </row>
    <row r="390" spans="1:65" s="14" customFormat="1" ht="11.25">
      <c r="B390" s="168"/>
      <c r="D390" s="162" t="s">
        <v>220</v>
      </c>
      <c r="F390" s="170" t="s">
        <v>1387</v>
      </c>
      <c r="H390" s="171">
        <v>3826.0239999999999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66.75" customHeight="1">
      <c r="A391" s="30"/>
      <c r="B391" s="147"/>
      <c r="C391" s="148" t="s">
        <v>993</v>
      </c>
      <c r="D391" s="148" t="s">
        <v>214</v>
      </c>
      <c r="E391" s="149" t="s">
        <v>328</v>
      </c>
      <c r="F391" s="150" t="s">
        <v>329</v>
      </c>
      <c r="G391" s="151" t="s">
        <v>265</v>
      </c>
      <c r="H391" s="152">
        <v>141.161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0.435</v>
      </c>
      <c r="P391" s="157">
        <f>O391*H391</f>
        <v>61.405034999999998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1388</v>
      </c>
    </row>
    <row r="392" spans="1:65" s="13" customFormat="1" ht="11.25">
      <c r="B392" s="161"/>
      <c r="D392" s="162" t="s">
        <v>220</v>
      </c>
      <c r="E392" s="163" t="s">
        <v>1</v>
      </c>
      <c r="F392" s="164" t="s">
        <v>1385</v>
      </c>
      <c r="H392" s="163" t="s">
        <v>1</v>
      </c>
      <c r="L392" s="161"/>
      <c r="M392" s="165"/>
      <c r="N392" s="166"/>
      <c r="O392" s="166"/>
      <c r="P392" s="166"/>
      <c r="Q392" s="166"/>
      <c r="R392" s="166"/>
      <c r="S392" s="166"/>
      <c r="T392" s="167"/>
      <c r="AT392" s="163" t="s">
        <v>220</v>
      </c>
      <c r="AU392" s="163" t="s">
        <v>80</v>
      </c>
      <c r="AV392" s="13" t="s">
        <v>78</v>
      </c>
      <c r="AW392" s="13" t="s">
        <v>27</v>
      </c>
      <c r="AX392" s="13" t="s">
        <v>71</v>
      </c>
      <c r="AY392" s="163" t="s">
        <v>212</v>
      </c>
    </row>
    <row r="393" spans="1:65" s="14" customFormat="1" ht="11.25">
      <c r="B393" s="168"/>
      <c r="D393" s="162" t="s">
        <v>220</v>
      </c>
      <c r="E393" s="169" t="s">
        <v>1</v>
      </c>
      <c r="F393" s="170" t="s">
        <v>1389</v>
      </c>
      <c r="H393" s="171">
        <v>9.5579999999999998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71</v>
      </c>
      <c r="AY393" s="169" t="s">
        <v>212</v>
      </c>
    </row>
    <row r="394" spans="1:65" s="13" customFormat="1" ht="11.25">
      <c r="B394" s="161"/>
      <c r="D394" s="162" t="s">
        <v>220</v>
      </c>
      <c r="E394" s="163" t="s">
        <v>1</v>
      </c>
      <c r="F394" s="164" t="s">
        <v>1385</v>
      </c>
      <c r="H394" s="163" t="s">
        <v>1</v>
      </c>
      <c r="L394" s="161"/>
      <c r="M394" s="165"/>
      <c r="N394" s="166"/>
      <c r="O394" s="166"/>
      <c r="P394" s="166"/>
      <c r="Q394" s="166"/>
      <c r="R394" s="166"/>
      <c r="S394" s="166"/>
      <c r="T394" s="167"/>
      <c r="AT394" s="163" t="s">
        <v>220</v>
      </c>
      <c r="AU394" s="163" t="s">
        <v>80</v>
      </c>
      <c r="AV394" s="13" t="s">
        <v>78</v>
      </c>
      <c r="AW394" s="13" t="s">
        <v>27</v>
      </c>
      <c r="AX394" s="13" t="s">
        <v>71</v>
      </c>
      <c r="AY394" s="163" t="s">
        <v>212</v>
      </c>
    </row>
    <row r="395" spans="1:65" s="14" customFormat="1" ht="11.25">
      <c r="B395" s="168"/>
      <c r="D395" s="162" t="s">
        <v>220</v>
      </c>
      <c r="E395" s="169" t="s">
        <v>1</v>
      </c>
      <c r="F395" s="170" t="s">
        <v>1390</v>
      </c>
      <c r="H395" s="171">
        <v>131.60300000000001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71</v>
      </c>
      <c r="AY395" s="169" t="s">
        <v>212</v>
      </c>
    </row>
    <row r="396" spans="1:65" s="15" customFormat="1" ht="11.25">
      <c r="B396" s="175"/>
      <c r="D396" s="162" t="s">
        <v>220</v>
      </c>
      <c r="E396" s="176" t="s">
        <v>1</v>
      </c>
      <c r="F396" s="177" t="s">
        <v>233</v>
      </c>
      <c r="H396" s="178">
        <v>141.161</v>
      </c>
      <c r="L396" s="175"/>
      <c r="M396" s="179"/>
      <c r="N396" s="180"/>
      <c r="O396" s="180"/>
      <c r="P396" s="180"/>
      <c r="Q396" s="180"/>
      <c r="R396" s="180"/>
      <c r="S396" s="180"/>
      <c r="T396" s="181"/>
      <c r="AT396" s="176" t="s">
        <v>220</v>
      </c>
      <c r="AU396" s="176" t="s">
        <v>80</v>
      </c>
      <c r="AV396" s="15" t="s">
        <v>218</v>
      </c>
      <c r="AW396" s="15" t="s">
        <v>27</v>
      </c>
      <c r="AX396" s="15" t="s">
        <v>78</v>
      </c>
      <c r="AY396" s="176" t="s">
        <v>212</v>
      </c>
    </row>
    <row r="397" spans="1:65" s="2" customFormat="1" ht="16.5" customHeight="1">
      <c r="A397" s="30"/>
      <c r="B397" s="147"/>
      <c r="C397" s="182" t="s">
        <v>998</v>
      </c>
      <c r="D397" s="182" t="s">
        <v>311</v>
      </c>
      <c r="E397" s="183" t="s">
        <v>333</v>
      </c>
      <c r="F397" s="184" t="s">
        <v>334</v>
      </c>
      <c r="G397" s="185" t="s">
        <v>301</v>
      </c>
      <c r="H397" s="186">
        <v>282.322</v>
      </c>
      <c r="I397" s="187"/>
      <c r="J397" s="187">
        <f>ROUND(I397*H397,2)</f>
        <v>0</v>
      </c>
      <c r="K397" s="188"/>
      <c r="L397" s="189"/>
      <c r="M397" s="190" t="s">
        <v>1</v>
      </c>
      <c r="N397" s="191" t="s">
        <v>36</v>
      </c>
      <c r="O397" s="157">
        <v>0</v>
      </c>
      <c r="P397" s="157">
        <f>O397*H397</f>
        <v>0</v>
      </c>
      <c r="Q397" s="157">
        <v>1</v>
      </c>
      <c r="R397" s="157">
        <f>Q397*H397</f>
        <v>282.322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252</v>
      </c>
      <c r="AT397" s="159" t="s">
        <v>311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1391</v>
      </c>
    </row>
    <row r="398" spans="1:65" s="14" customFormat="1" ht="11.25">
      <c r="B398" s="168"/>
      <c r="D398" s="162" t="s">
        <v>220</v>
      </c>
      <c r="F398" s="170" t="s">
        <v>1392</v>
      </c>
      <c r="H398" s="171">
        <v>282.322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220</v>
      </c>
      <c r="AU398" s="169" t="s">
        <v>80</v>
      </c>
      <c r="AV398" s="14" t="s">
        <v>80</v>
      </c>
      <c r="AW398" s="14" t="s">
        <v>3</v>
      </c>
      <c r="AX398" s="14" t="s">
        <v>78</v>
      </c>
      <c r="AY398" s="169" t="s">
        <v>212</v>
      </c>
    </row>
    <row r="399" spans="1:65" s="2" customFormat="1" ht="37.9" customHeight="1">
      <c r="A399" s="30"/>
      <c r="B399" s="147"/>
      <c r="C399" s="148" t="s">
        <v>402</v>
      </c>
      <c r="D399" s="148" t="s">
        <v>214</v>
      </c>
      <c r="E399" s="149" t="s">
        <v>338</v>
      </c>
      <c r="F399" s="150" t="s">
        <v>339</v>
      </c>
      <c r="G399" s="151" t="s">
        <v>217</v>
      </c>
      <c r="H399" s="152">
        <v>22</v>
      </c>
      <c r="I399" s="153"/>
      <c r="J399" s="153">
        <f>ROUND(I399*H399,2)</f>
        <v>0</v>
      </c>
      <c r="K399" s="154"/>
      <c r="L399" s="31"/>
      <c r="M399" s="155" t="s">
        <v>1</v>
      </c>
      <c r="N399" s="156" t="s">
        <v>36</v>
      </c>
      <c r="O399" s="157">
        <v>1.2E-2</v>
      </c>
      <c r="P399" s="157">
        <f>O399*H399</f>
        <v>0.26400000000000001</v>
      </c>
      <c r="Q399" s="157">
        <v>0</v>
      </c>
      <c r="R399" s="157">
        <f>Q399*H399</f>
        <v>0</v>
      </c>
      <c r="S399" s="157">
        <v>0</v>
      </c>
      <c r="T399" s="158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59" t="s">
        <v>218</v>
      </c>
      <c r="AT399" s="159" t="s">
        <v>214</v>
      </c>
      <c r="AU399" s="159" t="s">
        <v>80</v>
      </c>
      <c r="AY399" s="18" t="s">
        <v>212</v>
      </c>
      <c r="BE399" s="160">
        <f>IF(N399="základní",J399,0)</f>
        <v>0</v>
      </c>
      <c r="BF399" s="160">
        <f>IF(N399="snížená",J399,0)</f>
        <v>0</v>
      </c>
      <c r="BG399" s="160">
        <f>IF(N399="zákl. přenesená",J399,0)</f>
        <v>0</v>
      </c>
      <c r="BH399" s="160">
        <f>IF(N399="sníž. přenesená",J399,0)</f>
        <v>0</v>
      </c>
      <c r="BI399" s="160">
        <f>IF(N399="nulová",J399,0)</f>
        <v>0</v>
      </c>
      <c r="BJ399" s="18" t="s">
        <v>78</v>
      </c>
      <c r="BK399" s="160">
        <f>ROUND(I399*H399,2)</f>
        <v>0</v>
      </c>
      <c r="BL399" s="18" t="s">
        <v>218</v>
      </c>
      <c r="BM399" s="159" t="s">
        <v>340</v>
      </c>
    </row>
    <row r="400" spans="1:65" s="14" customFormat="1" ht="11.25">
      <c r="B400" s="168"/>
      <c r="D400" s="162" t="s">
        <v>220</v>
      </c>
      <c r="E400" s="169" t="s">
        <v>1</v>
      </c>
      <c r="F400" s="170" t="s">
        <v>1300</v>
      </c>
      <c r="H400" s="171">
        <v>22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78</v>
      </c>
      <c r="AY400" s="169" t="s">
        <v>212</v>
      </c>
    </row>
    <row r="401" spans="1:65" s="2" customFormat="1" ht="16.5" customHeight="1">
      <c r="A401" s="30"/>
      <c r="B401" s="147"/>
      <c r="C401" s="148" t="s">
        <v>406</v>
      </c>
      <c r="D401" s="148" t="s">
        <v>214</v>
      </c>
      <c r="E401" s="149" t="s">
        <v>342</v>
      </c>
      <c r="F401" s="150" t="s">
        <v>343</v>
      </c>
      <c r="G401" s="151" t="s">
        <v>217</v>
      </c>
      <c r="H401" s="152">
        <v>22</v>
      </c>
      <c r="I401" s="153"/>
      <c r="J401" s="153">
        <f>ROUND(I401*H401,2)</f>
        <v>0</v>
      </c>
      <c r="K401" s="154"/>
      <c r="L401" s="31"/>
      <c r="M401" s="155" t="s">
        <v>1</v>
      </c>
      <c r="N401" s="156" t="s">
        <v>36</v>
      </c>
      <c r="O401" s="157">
        <v>1.2E-2</v>
      </c>
      <c r="P401" s="157">
        <f>O401*H401</f>
        <v>0.26400000000000001</v>
      </c>
      <c r="Q401" s="157">
        <v>1.2700000000000001E-3</v>
      </c>
      <c r="R401" s="157">
        <f>Q401*H401</f>
        <v>2.7940000000000003E-2</v>
      </c>
      <c r="S401" s="157">
        <v>0</v>
      </c>
      <c r="T401" s="158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9" t="s">
        <v>218</v>
      </c>
      <c r="AT401" s="159" t="s">
        <v>214</v>
      </c>
      <c r="AU401" s="159" t="s">
        <v>80</v>
      </c>
      <c r="AY401" s="18" t="s">
        <v>212</v>
      </c>
      <c r="BE401" s="160">
        <f>IF(N401="základní",J401,0)</f>
        <v>0</v>
      </c>
      <c r="BF401" s="160">
        <f>IF(N401="snížená",J401,0)</f>
        <v>0</v>
      </c>
      <c r="BG401" s="160">
        <f>IF(N401="zákl. přenesená",J401,0)</f>
        <v>0</v>
      </c>
      <c r="BH401" s="160">
        <f>IF(N401="sníž. přenesená",J401,0)</f>
        <v>0</v>
      </c>
      <c r="BI401" s="160">
        <f>IF(N401="nulová",J401,0)</f>
        <v>0</v>
      </c>
      <c r="BJ401" s="18" t="s">
        <v>78</v>
      </c>
      <c r="BK401" s="160">
        <f>ROUND(I401*H401,2)</f>
        <v>0</v>
      </c>
      <c r="BL401" s="18" t="s">
        <v>218</v>
      </c>
      <c r="BM401" s="159" t="s">
        <v>344</v>
      </c>
    </row>
    <row r="402" spans="1:65" s="2" customFormat="1" ht="16.5" customHeight="1">
      <c r="A402" s="30"/>
      <c r="B402" s="147"/>
      <c r="C402" s="182" t="s">
        <v>410</v>
      </c>
      <c r="D402" s="182" t="s">
        <v>311</v>
      </c>
      <c r="E402" s="183" t="s">
        <v>346</v>
      </c>
      <c r="F402" s="184" t="s">
        <v>347</v>
      </c>
      <c r="G402" s="185" t="s">
        <v>348</v>
      </c>
      <c r="H402" s="186">
        <v>0.55000000000000004</v>
      </c>
      <c r="I402" s="187"/>
      <c r="J402" s="187">
        <f>ROUND(I402*H402,2)</f>
        <v>0</v>
      </c>
      <c r="K402" s="188"/>
      <c r="L402" s="189"/>
      <c r="M402" s="190" t="s">
        <v>1</v>
      </c>
      <c r="N402" s="191" t="s">
        <v>36</v>
      </c>
      <c r="O402" s="157">
        <v>0</v>
      </c>
      <c r="P402" s="157">
        <f>O402*H402</f>
        <v>0</v>
      </c>
      <c r="Q402" s="157">
        <v>1E-3</v>
      </c>
      <c r="R402" s="157">
        <f>Q402*H402</f>
        <v>5.5000000000000003E-4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252</v>
      </c>
      <c r="AT402" s="159" t="s">
        <v>311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349</v>
      </c>
    </row>
    <row r="403" spans="1:65" s="14" customFormat="1" ht="11.25">
      <c r="B403" s="168"/>
      <c r="D403" s="162" t="s">
        <v>220</v>
      </c>
      <c r="F403" s="170" t="s">
        <v>1393</v>
      </c>
      <c r="H403" s="171">
        <v>0.55000000000000004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3</v>
      </c>
      <c r="AX403" s="14" t="s">
        <v>78</v>
      </c>
      <c r="AY403" s="169" t="s">
        <v>212</v>
      </c>
    </row>
    <row r="404" spans="1:65" s="12" customFormat="1" ht="22.9" customHeight="1">
      <c r="B404" s="135"/>
      <c r="D404" s="136" t="s">
        <v>70</v>
      </c>
      <c r="E404" s="145" t="s">
        <v>80</v>
      </c>
      <c r="F404" s="145" t="s">
        <v>351</v>
      </c>
      <c r="J404" s="146">
        <f>BK404</f>
        <v>0</v>
      </c>
      <c r="L404" s="135"/>
      <c r="M404" s="139"/>
      <c r="N404" s="140"/>
      <c r="O404" s="140"/>
      <c r="P404" s="141">
        <f>P405</f>
        <v>1286.1289999999999</v>
      </c>
      <c r="Q404" s="140"/>
      <c r="R404" s="141">
        <f>R405</f>
        <v>642.09206100000006</v>
      </c>
      <c r="S404" s="140"/>
      <c r="T404" s="142">
        <f>T405</f>
        <v>0</v>
      </c>
      <c r="AR404" s="136" t="s">
        <v>78</v>
      </c>
      <c r="AT404" s="143" t="s">
        <v>70</v>
      </c>
      <c r="AU404" s="143" t="s">
        <v>78</v>
      </c>
      <c r="AY404" s="136" t="s">
        <v>212</v>
      </c>
      <c r="BK404" s="144">
        <f>BK405</f>
        <v>0</v>
      </c>
    </row>
    <row r="405" spans="1:65" s="2" customFormat="1" ht="55.5" customHeight="1">
      <c r="A405" s="30"/>
      <c r="B405" s="147"/>
      <c r="C405" s="148" t="s">
        <v>414</v>
      </c>
      <c r="D405" s="148" t="s">
        <v>214</v>
      </c>
      <c r="E405" s="149" t="s">
        <v>353</v>
      </c>
      <c r="F405" s="150" t="s">
        <v>354</v>
      </c>
      <c r="G405" s="151" t="s">
        <v>249</v>
      </c>
      <c r="H405" s="152">
        <v>3136.9</v>
      </c>
      <c r="I405" s="153"/>
      <c r="J405" s="153">
        <f>ROUND(I405*H405,2)</f>
        <v>0</v>
      </c>
      <c r="K405" s="154"/>
      <c r="L405" s="31"/>
      <c r="M405" s="155" t="s">
        <v>1</v>
      </c>
      <c r="N405" s="156" t="s">
        <v>36</v>
      </c>
      <c r="O405" s="157">
        <v>0.41</v>
      </c>
      <c r="P405" s="157">
        <f>O405*H405</f>
        <v>1286.1289999999999</v>
      </c>
      <c r="Q405" s="157">
        <v>0.20469000000000001</v>
      </c>
      <c r="R405" s="157">
        <f>Q405*H405</f>
        <v>642.09206100000006</v>
      </c>
      <c r="S405" s="157">
        <v>0</v>
      </c>
      <c r="T405" s="158">
        <f>S405*H405</f>
        <v>0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R405" s="159" t="s">
        <v>218</v>
      </c>
      <c r="AT405" s="159" t="s">
        <v>214</v>
      </c>
      <c r="AU405" s="159" t="s">
        <v>80</v>
      </c>
      <c r="AY405" s="18" t="s">
        <v>212</v>
      </c>
      <c r="BE405" s="160">
        <f>IF(N405="základní",J405,0)</f>
        <v>0</v>
      </c>
      <c r="BF405" s="160">
        <f>IF(N405="snížená",J405,0)</f>
        <v>0</v>
      </c>
      <c r="BG405" s="160">
        <f>IF(N405="zákl. přenesená",J405,0)</f>
        <v>0</v>
      </c>
      <c r="BH405" s="160">
        <f>IF(N405="sníž. přenesená",J405,0)</f>
        <v>0</v>
      </c>
      <c r="BI405" s="160">
        <f>IF(N405="nulová",J405,0)</f>
        <v>0</v>
      </c>
      <c r="BJ405" s="18" t="s">
        <v>78</v>
      </c>
      <c r="BK405" s="160">
        <f>ROUND(I405*H405,2)</f>
        <v>0</v>
      </c>
      <c r="BL405" s="18" t="s">
        <v>218</v>
      </c>
      <c r="BM405" s="159" t="s">
        <v>355</v>
      </c>
    </row>
    <row r="406" spans="1:65" s="12" customFormat="1" ht="22.9" customHeight="1">
      <c r="B406" s="135"/>
      <c r="D406" s="136" t="s">
        <v>70</v>
      </c>
      <c r="E406" s="145" t="s">
        <v>226</v>
      </c>
      <c r="F406" s="145" t="s">
        <v>356</v>
      </c>
      <c r="J406" s="146">
        <f>BK406</f>
        <v>0</v>
      </c>
      <c r="L406" s="135"/>
      <c r="M406" s="139"/>
      <c r="N406" s="140"/>
      <c r="O406" s="140"/>
      <c r="P406" s="141">
        <f>SUM(P407:P408)</f>
        <v>483.08260000000007</v>
      </c>
      <c r="Q406" s="140"/>
      <c r="R406" s="141">
        <f>SUM(R407:R408)</f>
        <v>0</v>
      </c>
      <c r="S406" s="140"/>
      <c r="T406" s="142">
        <f>SUM(T407:T408)</f>
        <v>0</v>
      </c>
      <c r="AR406" s="136" t="s">
        <v>78</v>
      </c>
      <c r="AT406" s="143" t="s">
        <v>70</v>
      </c>
      <c r="AU406" s="143" t="s">
        <v>78</v>
      </c>
      <c r="AY406" s="136" t="s">
        <v>212</v>
      </c>
      <c r="BK406" s="144">
        <f>SUM(BK407:BK408)</f>
        <v>0</v>
      </c>
    </row>
    <row r="407" spans="1:65" s="2" customFormat="1" ht="16.5" customHeight="1">
      <c r="A407" s="30"/>
      <c r="B407" s="147"/>
      <c r="C407" s="148" t="s">
        <v>418</v>
      </c>
      <c r="D407" s="148" t="s">
        <v>214</v>
      </c>
      <c r="E407" s="149" t="s">
        <v>358</v>
      </c>
      <c r="F407" s="150" t="s">
        <v>359</v>
      </c>
      <c r="G407" s="151" t="s">
        <v>249</v>
      </c>
      <c r="H407" s="152">
        <v>3136.9</v>
      </c>
      <c r="I407" s="153"/>
      <c r="J407" s="153">
        <f>ROUND(I407*H407,2)</f>
        <v>0</v>
      </c>
      <c r="K407" s="154"/>
      <c r="L407" s="31"/>
      <c r="M407" s="155" t="s">
        <v>1</v>
      </c>
      <c r="N407" s="156" t="s">
        <v>36</v>
      </c>
      <c r="O407" s="157">
        <v>6.9000000000000006E-2</v>
      </c>
      <c r="P407" s="157">
        <f>O407*H407</f>
        <v>216.44610000000003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9" t="s">
        <v>218</v>
      </c>
      <c r="AT407" s="159" t="s">
        <v>214</v>
      </c>
      <c r="AU407" s="159" t="s">
        <v>80</v>
      </c>
      <c r="AY407" s="18" t="s">
        <v>212</v>
      </c>
      <c r="BE407" s="160">
        <f>IF(N407="základní",J407,0)</f>
        <v>0</v>
      </c>
      <c r="BF407" s="160">
        <f>IF(N407="snížená",J407,0)</f>
        <v>0</v>
      </c>
      <c r="BG407" s="160">
        <f>IF(N407="zákl. přenesená",J407,0)</f>
        <v>0</v>
      </c>
      <c r="BH407" s="160">
        <f>IF(N407="sníž. přenesená",J407,0)</f>
        <v>0</v>
      </c>
      <c r="BI407" s="160">
        <f>IF(N407="nulová",J407,0)</f>
        <v>0</v>
      </c>
      <c r="BJ407" s="18" t="s">
        <v>78</v>
      </c>
      <c r="BK407" s="160">
        <f>ROUND(I407*H407,2)</f>
        <v>0</v>
      </c>
      <c r="BL407" s="18" t="s">
        <v>218</v>
      </c>
      <c r="BM407" s="159" t="s">
        <v>360</v>
      </c>
    </row>
    <row r="408" spans="1:65" s="2" customFormat="1" ht="24.2" customHeight="1">
      <c r="A408" s="30"/>
      <c r="B408" s="147"/>
      <c r="C408" s="148" t="s">
        <v>424</v>
      </c>
      <c r="D408" s="148" t="s">
        <v>214</v>
      </c>
      <c r="E408" s="149" t="s">
        <v>362</v>
      </c>
      <c r="F408" s="150" t="s">
        <v>363</v>
      </c>
      <c r="G408" s="151" t="s">
        <v>249</v>
      </c>
      <c r="H408" s="152">
        <v>3136.9</v>
      </c>
      <c r="I408" s="153"/>
      <c r="J408" s="153">
        <f>ROUND(I408*H408,2)</f>
        <v>0</v>
      </c>
      <c r="K408" s="154"/>
      <c r="L408" s="31"/>
      <c r="M408" s="155" t="s">
        <v>1</v>
      </c>
      <c r="N408" s="156" t="s">
        <v>36</v>
      </c>
      <c r="O408" s="157">
        <v>8.5000000000000006E-2</v>
      </c>
      <c r="P408" s="157">
        <f>O408*H408</f>
        <v>266.63650000000001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59" t="s">
        <v>218</v>
      </c>
      <c r="AT408" s="159" t="s">
        <v>214</v>
      </c>
      <c r="AU408" s="159" t="s">
        <v>80</v>
      </c>
      <c r="AY408" s="18" t="s">
        <v>212</v>
      </c>
      <c r="BE408" s="160">
        <f>IF(N408="základní",J408,0)</f>
        <v>0</v>
      </c>
      <c r="BF408" s="160">
        <f>IF(N408="snížená",J408,0)</f>
        <v>0</v>
      </c>
      <c r="BG408" s="160">
        <f>IF(N408="zákl. přenesená",J408,0)</f>
        <v>0</v>
      </c>
      <c r="BH408" s="160">
        <f>IF(N408="sníž. přenesená",J408,0)</f>
        <v>0</v>
      </c>
      <c r="BI408" s="160">
        <f>IF(N408="nulová",J408,0)</f>
        <v>0</v>
      </c>
      <c r="BJ408" s="18" t="s">
        <v>78</v>
      </c>
      <c r="BK408" s="160">
        <f>ROUND(I408*H408,2)</f>
        <v>0</v>
      </c>
      <c r="BL408" s="18" t="s">
        <v>218</v>
      </c>
      <c r="BM408" s="159" t="s">
        <v>1394</v>
      </c>
    </row>
    <row r="409" spans="1:65" s="12" customFormat="1" ht="22.9" customHeight="1">
      <c r="B409" s="135"/>
      <c r="D409" s="136" t="s">
        <v>70</v>
      </c>
      <c r="E409" s="145" t="s">
        <v>218</v>
      </c>
      <c r="F409" s="145" t="s">
        <v>365</v>
      </c>
      <c r="J409" s="146">
        <f>BK409</f>
        <v>0</v>
      </c>
      <c r="L409" s="135"/>
      <c r="M409" s="139"/>
      <c r="N409" s="140"/>
      <c r="O409" s="140"/>
      <c r="P409" s="141">
        <f>SUM(P410:P423)</f>
        <v>845.75071300000002</v>
      </c>
      <c r="Q409" s="140"/>
      <c r="R409" s="141">
        <f>SUM(R410:R423)</f>
        <v>41.305999999999997</v>
      </c>
      <c r="S409" s="140"/>
      <c r="T409" s="142">
        <f>SUM(T410:T423)</f>
        <v>0</v>
      </c>
      <c r="AR409" s="136" t="s">
        <v>78</v>
      </c>
      <c r="AT409" s="143" t="s">
        <v>70</v>
      </c>
      <c r="AU409" s="143" t="s">
        <v>78</v>
      </c>
      <c r="AY409" s="136" t="s">
        <v>212</v>
      </c>
      <c r="BK409" s="144">
        <f>SUM(BK410:BK423)</f>
        <v>0</v>
      </c>
    </row>
    <row r="410" spans="1:65" s="2" customFormat="1" ht="16.5" customHeight="1">
      <c r="A410" s="30"/>
      <c r="B410" s="147"/>
      <c r="C410" s="148" t="s">
        <v>428</v>
      </c>
      <c r="D410" s="148" t="s">
        <v>214</v>
      </c>
      <c r="E410" s="149" t="s">
        <v>367</v>
      </c>
      <c r="F410" s="150" t="s">
        <v>368</v>
      </c>
      <c r="G410" s="151" t="s">
        <v>265</v>
      </c>
      <c r="H410" s="152">
        <v>517.58900000000006</v>
      </c>
      <c r="I410" s="153"/>
      <c r="J410" s="153">
        <f>ROUND(I410*H410,2)</f>
        <v>0</v>
      </c>
      <c r="K410" s="154"/>
      <c r="L410" s="31"/>
      <c r="M410" s="155" t="s">
        <v>1</v>
      </c>
      <c r="N410" s="156" t="s">
        <v>36</v>
      </c>
      <c r="O410" s="157">
        <v>1.3169999999999999</v>
      </c>
      <c r="P410" s="157">
        <f>O410*H410</f>
        <v>681.66471300000001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9" t="s">
        <v>218</v>
      </c>
      <c r="AT410" s="159" t="s">
        <v>214</v>
      </c>
      <c r="AU410" s="159" t="s">
        <v>80</v>
      </c>
      <c r="AY410" s="18" t="s">
        <v>212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78</v>
      </c>
      <c r="BK410" s="160">
        <f>ROUND(I410*H410,2)</f>
        <v>0</v>
      </c>
      <c r="BL410" s="18" t="s">
        <v>218</v>
      </c>
      <c r="BM410" s="159" t="s">
        <v>369</v>
      </c>
    </row>
    <row r="411" spans="1:65" s="14" customFormat="1" ht="11.25">
      <c r="B411" s="168"/>
      <c r="D411" s="162" t="s">
        <v>220</v>
      </c>
      <c r="E411" s="169" t="s">
        <v>1</v>
      </c>
      <c r="F411" s="170" t="s">
        <v>1395</v>
      </c>
      <c r="H411" s="171">
        <v>517.58900000000006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220</v>
      </c>
      <c r="AU411" s="169" t="s">
        <v>80</v>
      </c>
      <c r="AV411" s="14" t="s">
        <v>80</v>
      </c>
      <c r="AW411" s="14" t="s">
        <v>27</v>
      </c>
      <c r="AX411" s="14" t="s">
        <v>78</v>
      </c>
      <c r="AY411" s="169" t="s">
        <v>212</v>
      </c>
    </row>
    <row r="412" spans="1:65" s="2" customFormat="1" ht="24.2" customHeight="1">
      <c r="A412" s="30"/>
      <c r="B412" s="147"/>
      <c r="C412" s="148" t="s">
        <v>433</v>
      </c>
      <c r="D412" s="148" t="s">
        <v>214</v>
      </c>
      <c r="E412" s="149" t="s">
        <v>372</v>
      </c>
      <c r="F412" s="150" t="s">
        <v>373</v>
      </c>
      <c r="G412" s="151" t="s">
        <v>374</v>
      </c>
      <c r="H412" s="152">
        <v>113</v>
      </c>
      <c r="I412" s="153"/>
      <c r="J412" s="153">
        <f>ROUND(I412*H412,2)</f>
        <v>0</v>
      </c>
      <c r="K412" s="154"/>
      <c r="L412" s="31"/>
      <c r="M412" s="155" t="s">
        <v>1</v>
      </c>
      <c r="N412" s="156" t="s">
        <v>36</v>
      </c>
      <c r="O412" s="157">
        <v>1.05</v>
      </c>
      <c r="P412" s="157">
        <f>O412*H412</f>
        <v>118.65</v>
      </c>
      <c r="Q412" s="157">
        <v>0.22394</v>
      </c>
      <c r="R412" s="157">
        <f>Q412*H412</f>
        <v>25.305219999999998</v>
      </c>
      <c r="S412" s="157">
        <v>0</v>
      </c>
      <c r="T412" s="158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9" t="s">
        <v>218</v>
      </c>
      <c r="AT412" s="159" t="s">
        <v>214</v>
      </c>
      <c r="AU412" s="159" t="s">
        <v>80</v>
      </c>
      <c r="AY412" s="18" t="s">
        <v>212</v>
      </c>
      <c r="BE412" s="160">
        <f>IF(N412="základní",J412,0)</f>
        <v>0</v>
      </c>
      <c r="BF412" s="160">
        <f>IF(N412="snížená",J412,0)</f>
        <v>0</v>
      </c>
      <c r="BG412" s="160">
        <f>IF(N412="zákl. přenesená",J412,0)</f>
        <v>0</v>
      </c>
      <c r="BH412" s="160">
        <f>IF(N412="sníž. přenesená",J412,0)</f>
        <v>0</v>
      </c>
      <c r="BI412" s="160">
        <f>IF(N412="nulová",J412,0)</f>
        <v>0</v>
      </c>
      <c r="BJ412" s="18" t="s">
        <v>78</v>
      </c>
      <c r="BK412" s="160">
        <f>ROUND(I412*H412,2)</f>
        <v>0</v>
      </c>
      <c r="BL412" s="18" t="s">
        <v>218</v>
      </c>
      <c r="BM412" s="159" t="s">
        <v>375</v>
      </c>
    </row>
    <row r="413" spans="1:65" s="2" customFormat="1" ht="24.2" customHeight="1">
      <c r="A413" s="30"/>
      <c r="B413" s="147"/>
      <c r="C413" s="182" t="s">
        <v>437</v>
      </c>
      <c r="D413" s="182" t="s">
        <v>311</v>
      </c>
      <c r="E413" s="183" t="s">
        <v>377</v>
      </c>
      <c r="F413" s="184" t="s">
        <v>378</v>
      </c>
      <c r="G413" s="185" t="s">
        <v>374</v>
      </c>
      <c r="H413" s="186">
        <v>4</v>
      </c>
      <c r="I413" s="187"/>
      <c r="J413" s="187">
        <f>ROUND(I413*H413,2)</f>
        <v>0</v>
      </c>
      <c r="K413" s="188"/>
      <c r="L413" s="189"/>
      <c r="M413" s="190" t="s">
        <v>1</v>
      </c>
      <c r="N413" s="191" t="s">
        <v>36</v>
      </c>
      <c r="O413" s="157">
        <v>0</v>
      </c>
      <c r="P413" s="157">
        <f>O413*H413</f>
        <v>0</v>
      </c>
      <c r="Q413" s="157">
        <v>2.3E-2</v>
      </c>
      <c r="R413" s="157">
        <f>Q413*H413</f>
        <v>9.1999999999999998E-2</v>
      </c>
      <c r="S413" s="157">
        <v>0</v>
      </c>
      <c r="T413" s="158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9" t="s">
        <v>252</v>
      </c>
      <c r="AT413" s="159" t="s">
        <v>311</v>
      </c>
      <c r="AU413" s="159" t="s">
        <v>80</v>
      </c>
      <c r="AY413" s="18" t="s">
        <v>212</v>
      </c>
      <c r="BE413" s="160">
        <f>IF(N413="základní",J413,0)</f>
        <v>0</v>
      </c>
      <c r="BF413" s="160">
        <f>IF(N413="snížená",J413,0)</f>
        <v>0</v>
      </c>
      <c r="BG413" s="160">
        <f>IF(N413="zákl. přenesená",J413,0)</f>
        <v>0</v>
      </c>
      <c r="BH413" s="160">
        <f>IF(N413="sníž. přenesená",J413,0)</f>
        <v>0</v>
      </c>
      <c r="BI413" s="160">
        <f>IF(N413="nulová",J413,0)</f>
        <v>0</v>
      </c>
      <c r="BJ413" s="18" t="s">
        <v>78</v>
      </c>
      <c r="BK413" s="160">
        <f>ROUND(I413*H413,2)</f>
        <v>0</v>
      </c>
      <c r="BL413" s="18" t="s">
        <v>218</v>
      </c>
      <c r="BM413" s="159" t="s">
        <v>379</v>
      </c>
    </row>
    <row r="414" spans="1:65" s="14" customFormat="1" ht="11.25">
      <c r="B414" s="168"/>
      <c r="D414" s="162" t="s">
        <v>220</v>
      </c>
      <c r="E414" s="169" t="s">
        <v>1</v>
      </c>
      <c r="F414" s="170" t="s">
        <v>1396</v>
      </c>
      <c r="H414" s="171">
        <v>4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78</v>
      </c>
      <c r="AY414" s="169" t="s">
        <v>212</v>
      </c>
    </row>
    <row r="415" spans="1:65" s="2" customFormat="1" ht="24.2" customHeight="1">
      <c r="A415" s="30"/>
      <c r="B415" s="147"/>
      <c r="C415" s="182" t="s">
        <v>441</v>
      </c>
      <c r="D415" s="182" t="s">
        <v>311</v>
      </c>
      <c r="E415" s="183" t="s">
        <v>381</v>
      </c>
      <c r="F415" s="184" t="s">
        <v>382</v>
      </c>
      <c r="G415" s="185" t="s">
        <v>374</v>
      </c>
      <c r="H415" s="186">
        <v>25</v>
      </c>
      <c r="I415" s="187"/>
      <c r="J415" s="187">
        <f>ROUND(I415*H415,2)</f>
        <v>0</v>
      </c>
      <c r="K415" s="188"/>
      <c r="L415" s="189"/>
      <c r="M415" s="190" t="s">
        <v>1</v>
      </c>
      <c r="N415" s="191" t="s">
        <v>36</v>
      </c>
      <c r="O415" s="157">
        <v>0</v>
      </c>
      <c r="P415" s="157">
        <f>O415*H415</f>
        <v>0</v>
      </c>
      <c r="Q415" s="157">
        <v>3.3000000000000002E-2</v>
      </c>
      <c r="R415" s="157">
        <f>Q415*H415</f>
        <v>0.82500000000000007</v>
      </c>
      <c r="S415" s="157">
        <v>0</v>
      </c>
      <c r="T415" s="158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59" t="s">
        <v>252</v>
      </c>
      <c r="AT415" s="159" t="s">
        <v>311</v>
      </c>
      <c r="AU415" s="159" t="s">
        <v>80</v>
      </c>
      <c r="AY415" s="18" t="s">
        <v>212</v>
      </c>
      <c r="BE415" s="160">
        <f>IF(N415="základní",J415,0)</f>
        <v>0</v>
      </c>
      <c r="BF415" s="160">
        <f>IF(N415="snížená",J415,0)</f>
        <v>0</v>
      </c>
      <c r="BG415" s="160">
        <f>IF(N415="zákl. přenesená",J415,0)</f>
        <v>0</v>
      </c>
      <c r="BH415" s="160">
        <f>IF(N415="sníž. přenesená",J415,0)</f>
        <v>0</v>
      </c>
      <c r="BI415" s="160">
        <f>IF(N415="nulová",J415,0)</f>
        <v>0</v>
      </c>
      <c r="BJ415" s="18" t="s">
        <v>78</v>
      </c>
      <c r="BK415" s="160">
        <f>ROUND(I415*H415,2)</f>
        <v>0</v>
      </c>
      <c r="BL415" s="18" t="s">
        <v>218</v>
      </c>
      <c r="BM415" s="159" t="s">
        <v>383</v>
      </c>
    </row>
    <row r="416" spans="1:65" s="14" customFormat="1" ht="11.25">
      <c r="B416" s="168"/>
      <c r="D416" s="162" t="s">
        <v>220</v>
      </c>
      <c r="E416" s="169" t="s">
        <v>1</v>
      </c>
      <c r="F416" s="170" t="s">
        <v>1397</v>
      </c>
      <c r="H416" s="171">
        <v>25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78</v>
      </c>
      <c r="AY416" s="169" t="s">
        <v>212</v>
      </c>
    </row>
    <row r="417" spans="1:65" s="2" customFormat="1" ht="24.2" customHeight="1">
      <c r="A417" s="30"/>
      <c r="B417" s="147"/>
      <c r="C417" s="182" t="s">
        <v>445</v>
      </c>
      <c r="D417" s="182" t="s">
        <v>311</v>
      </c>
      <c r="E417" s="183" t="s">
        <v>385</v>
      </c>
      <c r="F417" s="184" t="s">
        <v>386</v>
      </c>
      <c r="G417" s="185" t="s">
        <v>374</v>
      </c>
      <c r="H417" s="186">
        <v>24</v>
      </c>
      <c r="I417" s="187"/>
      <c r="J417" s="187">
        <f>ROUND(I417*H417,2)</f>
        <v>0</v>
      </c>
      <c r="K417" s="188"/>
      <c r="L417" s="189"/>
      <c r="M417" s="190" t="s">
        <v>1</v>
      </c>
      <c r="N417" s="191" t="s">
        <v>36</v>
      </c>
      <c r="O417" s="157">
        <v>0</v>
      </c>
      <c r="P417" s="157">
        <f>O417*H417</f>
        <v>0</v>
      </c>
      <c r="Q417" s="157">
        <v>4.3999999999999997E-2</v>
      </c>
      <c r="R417" s="157">
        <f>Q417*H417</f>
        <v>1.056</v>
      </c>
      <c r="S417" s="157">
        <v>0</v>
      </c>
      <c r="T417" s="158">
        <f>S417*H417</f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59" t="s">
        <v>252</v>
      </c>
      <c r="AT417" s="159" t="s">
        <v>311</v>
      </c>
      <c r="AU417" s="159" t="s">
        <v>80</v>
      </c>
      <c r="AY417" s="18" t="s">
        <v>212</v>
      </c>
      <c r="BE417" s="160">
        <f>IF(N417="základní",J417,0)</f>
        <v>0</v>
      </c>
      <c r="BF417" s="160">
        <f>IF(N417="snížená",J417,0)</f>
        <v>0</v>
      </c>
      <c r="BG417" s="160">
        <f>IF(N417="zákl. přenesená",J417,0)</f>
        <v>0</v>
      </c>
      <c r="BH417" s="160">
        <f>IF(N417="sníž. přenesená",J417,0)</f>
        <v>0</v>
      </c>
      <c r="BI417" s="160">
        <f>IF(N417="nulová",J417,0)</f>
        <v>0</v>
      </c>
      <c r="BJ417" s="18" t="s">
        <v>78</v>
      </c>
      <c r="BK417" s="160">
        <f>ROUND(I417*H417,2)</f>
        <v>0</v>
      </c>
      <c r="BL417" s="18" t="s">
        <v>218</v>
      </c>
      <c r="BM417" s="159" t="s">
        <v>387</v>
      </c>
    </row>
    <row r="418" spans="1:65" s="14" customFormat="1" ht="11.25">
      <c r="B418" s="168"/>
      <c r="D418" s="162" t="s">
        <v>220</v>
      </c>
      <c r="E418" s="169" t="s">
        <v>1</v>
      </c>
      <c r="F418" s="170" t="s">
        <v>1398</v>
      </c>
      <c r="H418" s="171">
        <v>24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78</v>
      </c>
      <c r="AY418" s="169" t="s">
        <v>212</v>
      </c>
    </row>
    <row r="419" spans="1:65" s="2" customFormat="1" ht="24.2" customHeight="1">
      <c r="A419" s="30"/>
      <c r="B419" s="147"/>
      <c r="C419" s="182" t="s">
        <v>449</v>
      </c>
      <c r="D419" s="182" t="s">
        <v>311</v>
      </c>
      <c r="E419" s="183" t="s">
        <v>389</v>
      </c>
      <c r="F419" s="184" t="s">
        <v>390</v>
      </c>
      <c r="G419" s="185" t="s">
        <v>374</v>
      </c>
      <c r="H419" s="186">
        <v>60</v>
      </c>
      <c r="I419" s="187"/>
      <c r="J419" s="187">
        <f>ROUND(I419*H419,2)</f>
        <v>0</v>
      </c>
      <c r="K419" s="188"/>
      <c r="L419" s="189"/>
      <c r="M419" s="190" t="s">
        <v>1</v>
      </c>
      <c r="N419" s="191" t="s">
        <v>36</v>
      </c>
      <c r="O419" s="157">
        <v>0</v>
      </c>
      <c r="P419" s="157">
        <f>O419*H419</f>
        <v>0</v>
      </c>
      <c r="Q419" s="157">
        <v>5.5E-2</v>
      </c>
      <c r="R419" s="157">
        <f>Q419*H419</f>
        <v>3.3</v>
      </c>
      <c r="S419" s="157">
        <v>0</v>
      </c>
      <c r="T419" s="158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59" t="s">
        <v>252</v>
      </c>
      <c r="AT419" s="159" t="s">
        <v>311</v>
      </c>
      <c r="AU419" s="159" t="s">
        <v>80</v>
      </c>
      <c r="AY419" s="18" t="s">
        <v>212</v>
      </c>
      <c r="BE419" s="160">
        <f>IF(N419="základní",J419,0)</f>
        <v>0</v>
      </c>
      <c r="BF419" s="160">
        <f>IF(N419="snížená",J419,0)</f>
        <v>0</v>
      </c>
      <c r="BG419" s="160">
        <f>IF(N419="zákl. přenesená",J419,0)</f>
        <v>0</v>
      </c>
      <c r="BH419" s="160">
        <f>IF(N419="sníž. přenesená",J419,0)</f>
        <v>0</v>
      </c>
      <c r="BI419" s="160">
        <f>IF(N419="nulová",J419,0)</f>
        <v>0</v>
      </c>
      <c r="BJ419" s="18" t="s">
        <v>78</v>
      </c>
      <c r="BK419" s="160">
        <f>ROUND(I419*H419,2)</f>
        <v>0</v>
      </c>
      <c r="BL419" s="18" t="s">
        <v>218</v>
      </c>
      <c r="BM419" s="159" t="s">
        <v>391</v>
      </c>
    </row>
    <row r="420" spans="1:65" s="14" customFormat="1" ht="11.25">
      <c r="B420" s="168"/>
      <c r="D420" s="162" t="s">
        <v>220</v>
      </c>
      <c r="E420" s="169" t="s">
        <v>1</v>
      </c>
      <c r="F420" s="170" t="s">
        <v>1399</v>
      </c>
      <c r="H420" s="171">
        <v>60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78</v>
      </c>
      <c r="AY420" s="169" t="s">
        <v>212</v>
      </c>
    </row>
    <row r="421" spans="1:65" s="2" customFormat="1" ht="33" customHeight="1">
      <c r="A421" s="30"/>
      <c r="B421" s="147"/>
      <c r="C421" s="148" t="s">
        <v>453</v>
      </c>
      <c r="D421" s="148" t="s">
        <v>214</v>
      </c>
      <c r="E421" s="149" t="s">
        <v>730</v>
      </c>
      <c r="F421" s="150" t="s">
        <v>731</v>
      </c>
      <c r="G421" s="151" t="s">
        <v>374</v>
      </c>
      <c r="H421" s="152">
        <v>37</v>
      </c>
      <c r="I421" s="153"/>
      <c r="J421" s="153">
        <f>ROUND(I421*H421,2)</f>
        <v>0</v>
      </c>
      <c r="K421" s="154"/>
      <c r="L421" s="31"/>
      <c r="M421" s="155" t="s">
        <v>1</v>
      </c>
      <c r="N421" s="156" t="s">
        <v>36</v>
      </c>
      <c r="O421" s="157">
        <v>1.228</v>
      </c>
      <c r="P421" s="157">
        <f>O421*H421</f>
        <v>45.436</v>
      </c>
      <c r="Q421" s="157">
        <v>0.22394</v>
      </c>
      <c r="R421" s="157">
        <f>Q421*H421</f>
        <v>8.2857800000000008</v>
      </c>
      <c r="S421" s="157">
        <v>0</v>
      </c>
      <c r="T421" s="158">
        <f>S421*H421</f>
        <v>0</v>
      </c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R421" s="159" t="s">
        <v>218</v>
      </c>
      <c r="AT421" s="159" t="s">
        <v>214</v>
      </c>
      <c r="AU421" s="159" t="s">
        <v>80</v>
      </c>
      <c r="AY421" s="18" t="s">
        <v>212</v>
      </c>
      <c r="BE421" s="160">
        <f>IF(N421="základní",J421,0)</f>
        <v>0</v>
      </c>
      <c r="BF421" s="160">
        <f>IF(N421="snížená",J421,0)</f>
        <v>0</v>
      </c>
      <c r="BG421" s="160">
        <f>IF(N421="zákl. přenesená",J421,0)</f>
        <v>0</v>
      </c>
      <c r="BH421" s="160">
        <f>IF(N421="sníž. přenesená",J421,0)</f>
        <v>0</v>
      </c>
      <c r="BI421" s="160">
        <f>IF(N421="nulová",J421,0)</f>
        <v>0</v>
      </c>
      <c r="BJ421" s="18" t="s">
        <v>78</v>
      </c>
      <c r="BK421" s="160">
        <f>ROUND(I421*H421,2)</f>
        <v>0</v>
      </c>
      <c r="BL421" s="18" t="s">
        <v>218</v>
      </c>
      <c r="BM421" s="159" t="s">
        <v>732</v>
      </c>
    </row>
    <row r="422" spans="1:65" s="2" customFormat="1" ht="24.2" customHeight="1">
      <c r="A422" s="30"/>
      <c r="B422" s="147"/>
      <c r="C422" s="182" t="s">
        <v>457</v>
      </c>
      <c r="D422" s="182" t="s">
        <v>311</v>
      </c>
      <c r="E422" s="183" t="s">
        <v>733</v>
      </c>
      <c r="F422" s="184" t="s">
        <v>734</v>
      </c>
      <c r="G422" s="185" t="s">
        <v>374</v>
      </c>
      <c r="H422" s="186">
        <v>37</v>
      </c>
      <c r="I422" s="187"/>
      <c r="J422" s="187">
        <f>ROUND(I422*H422,2)</f>
        <v>0</v>
      </c>
      <c r="K422" s="188"/>
      <c r="L422" s="189"/>
      <c r="M422" s="190" t="s">
        <v>1</v>
      </c>
      <c r="N422" s="191" t="s">
        <v>36</v>
      </c>
      <c r="O422" s="157">
        <v>0</v>
      </c>
      <c r="P422" s="157">
        <f>O422*H422</f>
        <v>0</v>
      </c>
      <c r="Q422" s="157">
        <v>6.6000000000000003E-2</v>
      </c>
      <c r="R422" s="157">
        <f>Q422*H422</f>
        <v>2.4420000000000002</v>
      </c>
      <c r="S422" s="157">
        <v>0</v>
      </c>
      <c r="T422" s="158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9" t="s">
        <v>252</v>
      </c>
      <c r="AT422" s="159" t="s">
        <v>311</v>
      </c>
      <c r="AU422" s="159" t="s">
        <v>80</v>
      </c>
      <c r="AY422" s="18" t="s">
        <v>212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78</v>
      </c>
      <c r="BK422" s="160">
        <f>ROUND(I422*H422,2)</f>
        <v>0</v>
      </c>
      <c r="BL422" s="18" t="s">
        <v>218</v>
      </c>
      <c r="BM422" s="159" t="s">
        <v>735</v>
      </c>
    </row>
    <row r="423" spans="1:65" s="14" customFormat="1" ht="11.25">
      <c r="B423" s="168"/>
      <c r="D423" s="162" t="s">
        <v>220</v>
      </c>
      <c r="E423" s="169" t="s">
        <v>1</v>
      </c>
      <c r="F423" s="170" t="s">
        <v>1400</v>
      </c>
      <c r="H423" s="171">
        <v>37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78</v>
      </c>
      <c r="AY423" s="169" t="s">
        <v>212</v>
      </c>
    </row>
    <row r="424" spans="1:65" s="12" customFormat="1" ht="22.9" customHeight="1">
      <c r="B424" s="135"/>
      <c r="D424" s="136" t="s">
        <v>70</v>
      </c>
      <c r="E424" s="145" t="s">
        <v>234</v>
      </c>
      <c r="F424" s="145" t="s">
        <v>392</v>
      </c>
      <c r="J424" s="146">
        <f>BK424</f>
        <v>0</v>
      </c>
      <c r="L424" s="135"/>
      <c r="M424" s="139"/>
      <c r="N424" s="140"/>
      <c r="O424" s="140"/>
      <c r="P424" s="141">
        <f>SUM(P425:P580)</f>
        <v>904.59670000000006</v>
      </c>
      <c r="Q424" s="140"/>
      <c r="R424" s="141">
        <f>SUM(R425:R580)</f>
        <v>15.368399999999999</v>
      </c>
      <c r="S424" s="140"/>
      <c r="T424" s="142">
        <f>SUM(T425:T580)</f>
        <v>0</v>
      </c>
      <c r="AR424" s="136" t="s">
        <v>78</v>
      </c>
      <c r="AT424" s="143" t="s">
        <v>70</v>
      </c>
      <c r="AU424" s="143" t="s">
        <v>78</v>
      </c>
      <c r="AY424" s="136" t="s">
        <v>212</v>
      </c>
      <c r="BK424" s="144">
        <f>SUM(BK425:BK580)</f>
        <v>0</v>
      </c>
    </row>
    <row r="425" spans="1:65" s="2" customFormat="1" ht="37.9" customHeight="1">
      <c r="A425" s="30"/>
      <c r="B425" s="147"/>
      <c r="C425" s="148" t="s">
        <v>461</v>
      </c>
      <c r="D425" s="148" t="s">
        <v>214</v>
      </c>
      <c r="E425" s="149" t="s">
        <v>737</v>
      </c>
      <c r="F425" s="150" t="s">
        <v>738</v>
      </c>
      <c r="G425" s="151" t="s">
        <v>217</v>
      </c>
      <c r="H425" s="152">
        <v>33</v>
      </c>
      <c r="I425" s="153"/>
      <c r="J425" s="153">
        <f>ROUND(I425*H425,2)</f>
        <v>0</v>
      </c>
      <c r="K425" s="154"/>
      <c r="L425" s="31"/>
      <c r="M425" s="155" t="s">
        <v>1</v>
      </c>
      <c r="N425" s="156" t="s">
        <v>36</v>
      </c>
      <c r="O425" s="157">
        <v>0.02</v>
      </c>
      <c r="P425" s="157">
        <f>O425*H425</f>
        <v>0.66</v>
      </c>
      <c r="Q425" s="157">
        <v>0</v>
      </c>
      <c r="R425" s="157">
        <f>Q425*H425</f>
        <v>0</v>
      </c>
      <c r="S425" s="157">
        <v>0</v>
      </c>
      <c r="T425" s="158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59" t="s">
        <v>218</v>
      </c>
      <c r="AT425" s="159" t="s">
        <v>214</v>
      </c>
      <c r="AU425" s="159" t="s">
        <v>80</v>
      </c>
      <c r="AY425" s="18" t="s">
        <v>212</v>
      </c>
      <c r="BE425" s="160">
        <f>IF(N425="základní",J425,0)</f>
        <v>0</v>
      </c>
      <c r="BF425" s="160">
        <f>IF(N425="snížená",J425,0)</f>
        <v>0</v>
      </c>
      <c r="BG425" s="160">
        <f>IF(N425="zákl. přenesená",J425,0)</f>
        <v>0</v>
      </c>
      <c r="BH425" s="160">
        <f>IF(N425="sníž. přenesená",J425,0)</f>
        <v>0</v>
      </c>
      <c r="BI425" s="160">
        <f>IF(N425="nulová",J425,0)</f>
        <v>0</v>
      </c>
      <c r="BJ425" s="18" t="s">
        <v>78</v>
      </c>
      <c r="BK425" s="160">
        <f>ROUND(I425*H425,2)</f>
        <v>0</v>
      </c>
      <c r="BL425" s="18" t="s">
        <v>218</v>
      </c>
      <c r="BM425" s="159" t="s">
        <v>739</v>
      </c>
    </row>
    <row r="426" spans="1:65" s="13" customFormat="1" ht="11.25">
      <c r="B426" s="161"/>
      <c r="D426" s="162" t="s">
        <v>220</v>
      </c>
      <c r="E426" s="163" t="s">
        <v>1</v>
      </c>
      <c r="F426" s="164" t="s">
        <v>1225</v>
      </c>
      <c r="H426" s="163" t="s">
        <v>1</v>
      </c>
      <c r="L426" s="161"/>
      <c r="M426" s="165"/>
      <c r="N426" s="166"/>
      <c r="O426" s="166"/>
      <c r="P426" s="166"/>
      <c r="Q426" s="166"/>
      <c r="R426" s="166"/>
      <c r="S426" s="166"/>
      <c r="T426" s="167"/>
      <c r="AT426" s="163" t="s">
        <v>220</v>
      </c>
      <c r="AU426" s="163" t="s">
        <v>80</v>
      </c>
      <c r="AV426" s="13" t="s">
        <v>78</v>
      </c>
      <c r="AW426" s="13" t="s">
        <v>27</v>
      </c>
      <c r="AX426" s="13" t="s">
        <v>71</v>
      </c>
      <c r="AY426" s="163" t="s">
        <v>212</v>
      </c>
    </row>
    <row r="427" spans="1:65" s="14" customFormat="1" ht="11.25">
      <c r="B427" s="168"/>
      <c r="D427" s="162" t="s">
        <v>220</v>
      </c>
      <c r="E427" s="169" t="s">
        <v>1</v>
      </c>
      <c r="F427" s="170" t="s">
        <v>1226</v>
      </c>
      <c r="H427" s="171">
        <v>5.5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4" customFormat="1" ht="11.25">
      <c r="B428" s="168"/>
      <c r="D428" s="162" t="s">
        <v>220</v>
      </c>
      <c r="E428" s="169" t="s">
        <v>1</v>
      </c>
      <c r="F428" s="170" t="s">
        <v>1227</v>
      </c>
      <c r="H428" s="171">
        <v>5.5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220</v>
      </c>
      <c r="AU428" s="169" t="s">
        <v>80</v>
      </c>
      <c r="AV428" s="14" t="s">
        <v>80</v>
      </c>
      <c r="AW428" s="14" t="s">
        <v>27</v>
      </c>
      <c r="AX428" s="14" t="s">
        <v>71</v>
      </c>
      <c r="AY428" s="169" t="s">
        <v>212</v>
      </c>
    </row>
    <row r="429" spans="1:65" s="14" customFormat="1" ht="11.25">
      <c r="B429" s="168"/>
      <c r="D429" s="162" t="s">
        <v>220</v>
      </c>
      <c r="E429" s="169" t="s">
        <v>1</v>
      </c>
      <c r="F429" s="170" t="s">
        <v>1228</v>
      </c>
      <c r="H429" s="171">
        <v>5.5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220</v>
      </c>
      <c r="AU429" s="169" t="s">
        <v>80</v>
      </c>
      <c r="AV429" s="14" t="s">
        <v>80</v>
      </c>
      <c r="AW429" s="14" t="s">
        <v>27</v>
      </c>
      <c r="AX429" s="14" t="s">
        <v>71</v>
      </c>
      <c r="AY429" s="169" t="s">
        <v>212</v>
      </c>
    </row>
    <row r="430" spans="1:65" s="14" customFormat="1" ht="11.25">
      <c r="B430" s="168"/>
      <c r="D430" s="162" t="s">
        <v>220</v>
      </c>
      <c r="E430" s="169" t="s">
        <v>1</v>
      </c>
      <c r="F430" s="170" t="s">
        <v>1229</v>
      </c>
      <c r="H430" s="171">
        <v>5.5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 ht="11.25">
      <c r="B431" s="168"/>
      <c r="D431" s="162" t="s">
        <v>220</v>
      </c>
      <c r="E431" s="169" t="s">
        <v>1</v>
      </c>
      <c r="F431" s="170" t="s">
        <v>1230</v>
      </c>
      <c r="H431" s="171">
        <v>5.5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4" customFormat="1" ht="11.25">
      <c r="B432" s="168"/>
      <c r="D432" s="162" t="s">
        <v>220</v>
      </c>
      <c r="E432" s="169" t="s">
        <v>1</v>
      </c>
      <c r="F432" s="170" t="s">
        <v>1231</v>
      </c>
      <c r="H432" s="171">
        <v>5.5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220</v>
      </c>
      <c r="AU432" s="169" t="s">
        <v>80</v>
      </c>
      <c r="AV432" s="14" t="s">
        <v>80</v>
      </c>
      <c r="AW432" s="14" t="s">
        <v>27</v>
      </c>
      <c r="AX432" s="14" t="s">
        <v>71</v>
      </c>
      <c r="AY432" s="169" t="s">
        <v>212</v>
      </c>
    </row>
    <row r="433" spans="1:65" s="16" customFormat="1" ht="11.25">
      <c r="B433" s="195"/>
      <c r="D433" s="162" t="s">
        <v>220</v>
      </c>
      <c r="E433" s="196" t="s">
        <v>1</v>
      </c>
      <c r="F433" s="197" t="s">
        <v>674</v>
      </c>
      <c r="H433" s="198">
        <v>33</v>
      </c>
      <c r="L433" s="195"/>
      <c r="M433" s="199"/>
      <c r="N433" s="200"/>
      <c r="O433" s="200"/>
      <c r="P433" s="200"/>
      <c r="Q433" s="200"/>
      <c r="R433" s="200"/>
      <c r="S433" s="200"/>
      <c r="T433" s="201"/>
      <c r="AT433" s="196" t="s">
        <v>220</v>
      </c>
      <c r="AU433" s="196" t="s">
        <v>80</v>
      </c>
      <c r="AV433" s="16" t="s">
        <v>226</v>
      </c>
      <c r="AW433" s="16" t="s">
        <v>27</v>
      </c>
      <c r="AX433" s="16" t="s">
        <v>71</v>
      </c>
      <c r="AY433" s="196" t="s">
        <v>212</v>
      </c>
    </row>
    <row r="434" spans="1:65" s="15" customFormat="1" ht="11.25">
      <c r="B434" s="175"/>
      <c r="D434" s="162" t="s">
        <v>220</v>
      </c>
      <c r="E434" s="176" t="s">
        <v>1</v>
      </c>
      <c r="F434" s="177" t="s">
        <v>233</v>
      </c>
      <c r="H434" s="178">
        <v>33</v>
      </c>
      <c r="L434" s="175"/>
      <c r="M434" s="179"/>
      <c r="N434" s="180"/>
      <c r="O434" s="180"/>
      <c r="P434" s="180"/>
      <c r="Q434" s="180"/>
      <c r="R434" s="180"/>
      <c r="S434" s="180"/>
      <c r="T434" s="181"/>
      <c r="AT434" s="176" t="s">
        <v>220</v>
      </c>
      <c r="AU434" s="176" t="s">
        <v>80</v>
      </c>
      <c r="AV434" s="15" t="s">
        <v>218</v>
      </c>
      <c r="AW434" s="15" t="s">
        <v>27</v>
      </c>
      <c r="AX434" s="15" t="s">
        <v>78</v>
      </c>
      <c r="AY434" s="176" t="s">
        <v>212</v>
      </c>
    </row>
    <row r="435" spans="1:65" s="2" customFormat="1" ht="44.25" customHeight="1">
      <c r="A435" s="30"/>
      <c r="B435" s="147"/>
      <c r="C435" s="148" t="s">
        <v>465</v>
      </c>
      <c r="D435" s="148" t="s">
        <v>214</v>
      </c>
      <c r="E435" s="149" t="s">
        <v>1401</v>
      </c>
      <c r="F435" s="150" t="s">
        <v>1402</v>
      </c>
      <c r="G435" s="151" t="s">
        <v>217</v>
      </c>
      <c r="H435" s="152">
        <v>226.59</v>
      </c>
      <c r="I435" s="153"/>
      <c r="J435" s="153">
        <f>ROUND(I435*H435,2)</f>
        <v>0</v>
      </c>
      <c r="K435" s="154"/>
      <c r="L435" s="31"/>
      <c r="M435" s="155" t="s">
        <v>1</v>
      </c>
      <c r="N435" s="156" t="s">
        <v>36</v>
      </c>
      <c r="O435" s="157">
        <v>8.5999999999999993E-2</v>
      </c>
      <c r="P435" s="157">
        <f>O435*H435</f>
        <v>19.486739999999998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59" t="s">
        <v>218</v>
      </c>
      <c r="AT435" s="159" t="s">
        <v>214</v>
      </c>
      <c r="AU435" s="159" t="s">
        <v>80</v>
      </c>
      <c r="AY435" s="18" t="s">
        <v>212</v>
      </c>
      <c r="BE435" s="160">
        <f>IF(N435="základní",J435,0)</f>
        <v>0</v>
      </c>
      <c r="BF435" s="160">
        <f>IF(N435="snížená",J435,0)</f>
        <v>0</v>
      </c>
      <c r="BG435" s="160">
        <f>IF(N435="zákl. přenesená",J435,0)</f>
        <v>0</v>
      </c>
      <c r="BH435" s="160">
        <f>IF(N435="sníž. přenesená",J435,0)</f>
        <v>0</v>
      </c>
      <c r="BI435" s="160">
        <f>IF(N435="nulová",J435,0)</f>
        <v>0</v>
      </c>
      <c r="BJ435" s="18" t="s">
        <v>78</v>
      </c>
      <c r="BK435" s="160">
        <f>ROUND(I435*H435,2)</f>
        <v>0</v>
      </c>
      <c r="BL435" s="18" t="s">
        <v>218</v>
      </c>
      <c r="BM435" s="159" t="s">
        <v>1403</v>
      </c>
    </row>
    <row r="436" spans="1:65" s="14" customFormat="1" ht="11.25">
      <c r="B436" s="168"/>
      <c r="D436" s="162" t="s">
        <v>220</v>
      </c>
      <c r="E436" s="169" t="s">
        <v>1</v>
      </c>
      <c r="F436" s="170" t="s">
        <v>1404</v>
      </c>
      <c r="H436" s="171">
        <v>226.59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78</v>
      </c>
      <c r="AY436" s="169" t="s">
        <v>212</v>
      </c>
    </row>
    <row r="437" spans="1:65" s="2" customFormat="1" ht="44.25" customHeight="1">
      <c r="A437" s="30"/>
      <c r="B437" s="147"/>
      <c r="C437" s="148" t="s">
        <v>469</v>
      </c>
      <c r="D437" s="148" t="s">
        <v>214</v>
      </c>
      <c r="E437" s="149" t="s">
        <v>1104</v>
      </c>
      <c r="F437" s="150" t="s">
        <v>744</v>
      </c>
      <c r="G437" s="151" t="s">
        <v>217</v>
      </c>
      <c r="H437" s="152">
        <v>3614.84</v>
      </c>
      <c r="I437" s="153"/>
      <c r="J437" s="153">
        <f>ROUND(I437*H437,2)</f>
        <v>0</v>
      </c>
      <c r="K437" s="154"/>
      <c r="L437" s="31"/>
      <c r="M437" s="155" t="s">
        <v>1</v>
      </c>
      <c r="N437" s="156" t="s">
        <v>36</v>
      </c>
      <c r="O437" s="157">
        <v>2.8000000000000001E-2</v>
      </c>
      <c r="P437" s="157">
        <f>O437*H437</f>
        <v>101.21552000000001</v>
      </c>
      <c r="Q437" s="157">
        <v>0</v>
      </c>
      <c r="R437" s="157">
        <f>Q437*H437</f>
        <v>0</v>
      </c>
      <c r="S437" s="157">
        <v>0</v>
      </c>
      <c r="T437" s="158">
        <f>S437*H437</f>
        <v>0</v>
      </c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R437" s="159" t="s">
        <v>218</v>
      </c>
      <c r="AT437" s="159" t="s">
        <v>214</v>
      </c>
      <c r="AU437" s="159" t="s">
        <v>80</v>
      </c>
      <c r="AY437" s="18" t="s">
        <v>212</v>
      </c>
      <c r="BE437" s="160">
        <f>IF(N437="základní",J437,0)</f>
        <v>0</v>
      </c>
      <c r="BF437" s="160">
        <f>IF(N437="snížená",J437,0)</f>
        <v>0</v>
      </c>
      <c r="BG437" s="160">
        <f>IF(N437="zákl. přenesená",J437,0)</f>
        <v>0</v>
      </c>
      <c r="BH437" s="160">
        <f>IF(N437="sníž. přenesená",J437,0)</f>
        <v>0</v>
      </c>
      <c r="BI437" s="160">
        <f>IF(N437="nulová",J437,0)</f>
        <v>0</v>
      </c>
      <c r="BJ437" s="18" t="s">
        <v>78</v>
      </c>
      <c r="BK437" s="160">
        <f>ROUND(I437*H437,2)</f>
        <v>0</v>
      </c>
      <c r="BL437" s="18" t="s">
        <v>218</v>
      </c>
      <c r="BM437" s="159" t="s">
        <v>1405</v>
      </c>
    </row>
    <row r="438" spans="1:65" s="13" customFormat="1" ht="11.25">
      <c r="B438" s="161"/>
      <c r="D438" s="162" t="s">
        <v>220</v>
      </c>
      <c r="E438" s="163" t="s">
        <v>1</v>
      </c>
      <c r="F438" s="164" t="s">
        <v>1406</v>
      </c>
      <c r="H438" s="163" t="s">
        <v>1</v>
      </c>
      <c r="L438" s="161"/>
      <c r="M438" s="165"/>
      <c r="N438" s="166"/>
      <c r="O438" s="166"/>
      <c r="P438" s="166"/>
      <c r="Q438" s="166"/>
      <c r="R438" s="166"/>
      <c r="S438" s="166"/>
      <c r="T438" s="167"/>
      <c r="AT438" s="163" t="s">
        <v>220</v>
      </c>
      <c r="AU438" s="163" t="s">
        <v>80</v>
      </c>
      <c r="AV438" s="13" t="s">
        <v>78</v>
      </c>
      <c r="AW438" s="13" t="s">
        <v>27</v>
      </c>
      <c r="AX438" s="13" t="s">
        <v>71</v>
      </c>
      <c r="AY438" s="163" t="s">
        <v>212</v>
      </c>
    </row>
    <row r="439" spans="1:65" s="14" customFormat="1" ht="11.25">
      <c r="B439" s="168"/>
      <c r="D439" s="162" t="s">
        <v>220</v>
      </c>
      <c r="E439" s="169" t="s">
        <v>1</v>
      </c>
      <c r="F439" s="170" t="s">
        <v>1245</v>
      </c>
      <c r="H439" s="171">
        <v>507.28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220</v>
      </c>
      <c r="AU439" s="169" t="s">
        <v>80</v>
      </c>
      <c r="AV439" s="14" t="s">
        <v>80</v>
      </c>
      <c r="AW439" s="14" t="s">
        <v>27</v>
      </c>
      <c r="AX439" s="14" t="s">
        <v>71</v>
      </c>
      <c r="AY439" s="169" t="s">
        <v>212</v>
      </c>
    </row>
    <row r="440" spans="1:65" s="14" customFormat="1" ht="11.25">
      <c r="B440" s="168"/>
      <c r="D440" s="162" t="s">
        <v>220</v>
      </c>
      <c r="E440" s="169" t="s">
        <v>1</v>
      </c>
      <c r="F440" s="170" t="s">
        <v>1246</v>
      </c>
      <c r="H440" s="171">
        <v>1262.3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 ht="11.25">
      <c r="B441" s="168"/>
      <c r="D441" s="162" t="s">
        <v>220</v>
      </c>
      <c r="E441" s="169" t="s">
        <v>1</v>
      </c>
      <c r="F441" s="170" t="s">
        <v>1247</v>
      </c>
      <c r="H441" s="171">
        <v>465.74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4" customFormat="1" ht="11.25">
      <c r="B442" s="168"/>
      <c r="D442" s="162" t="s">
        <v>220</v>
      </c>
      <c r="E442" s="169" t="s">
        <v>1</v>
      </c>
      <c r="F442" s="170" t="s">
        <v>1248</v>
      </c>
      <c r="H442" s="171">
        <v>172.82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220</v>
      </c>
      <c r="AU442" s="169" t="s">
        <v>80</v>
      </c>
      <c r="AV442" s="14" t="s">
        <v>80</v>
      </c>
      <c r="AW442" s="14" t="s">
        <v>27</v>
      </c>
      <c r="AX442" s="14" t="s">
        <v>71</v>
      </c>
      <c r="AY442" s="169" t="s">
        <v>212</v>
      </c>
    </row>
    <row r="443" spans="1:65" s="14" customFormat="1" ht="11.25">
      <c r="B443" s="168"/>
      <c r="D443" s="162" t="s">
        <v>220</v>
      </c>
      <c r="E443" s="169" t="s">
        <v>1</v>
      </c>
      <c r="F443" s="170" t="s">
        <v>1249</v>
      </c>
      <c r="H443" s="171">
        <v>151.46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220</v>
      </c>
      <c r="AU443" s="169" t="s">
        <v>80</v>
      </c>
      <c r="AV443" s="14" t="s">
        <v>80</v>
      </c>
      <c r="AW443" s="14" t="s">
        <v>27</v>
      </c>
      <c r="AX443" s="14" t="s">
        <v>71</v>
      </c>
      <c r="AY443" s="169" t="s">
        <v>212</v>
      </c>
    </row>
    <row r="444" spans="1:65" s="14" customFormat="1" ht="11.25">
      <c r="B444" s="168"/>
      <c r="D444" s="162" t="s">
        <v>220</v>
      </c>
      <c r="E444" s="169" t="s">
        <v>1</v>
      </c>
      <c r="F444" s="170" t="s">
        <v>1250</v>
      </c>
      <c r="H444" s="171">
        <v>449.13</v>
      </c>
      <c r="L444" s="168"/>
      <c r="M444" s="172"/>
      <c r="N444" s="173"/>
      <c r="O444" s="173"/>
      <c r="P444" s="173"/>
      <c r="Q444" s="173"/>
      <c r="R444" s="173"/>
      <c r="S444" s="173"/>
      <c r="T444" s="174"/>
      <c r="AT444" s="169" t="s">
        <v>220</v>
      </c>
      <c r="AU444" s="169" t="s">
        <v>80</v>
      </c>
      <c r="AV444" s="14" t="s">
        <v>80</v>
      </c>
      <c r="AW444" s="14" t="s">
        <v>27</v>
      </c>
      <c r="AX444" s="14" t="s">
        <v>71</v>
      </c>
      <c r="AY444" s="169" t="s">
        <v>212</v>
      </c>
    </row>
    <row r="445" spans="1:65" s="14" customFormat="1" ht="11.25">
      <c r="B445" s="168"/>
      <c r="D445" s="162" t="s">
        <v>220</v>
      </c>
      <c r="E445" s="169" t="s">
        <v>1</v>
      </c>
      <c r="F445" s="170" t="s">
        <v>1251</v>
      </c>
      <c r="H445" s="171">
        <v>144.44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220</v>
      </c>
      <c r="AU445" s="169" t="s">
        <v>80</v>
      </c>
      <c r="AV445" s="14" t="s">
        <v>80</v>
      </c>
      <c r="AW445" s="14" t="s">
        <v>27</v>
      </c>
      <c r="AX445" s="14" t="s">
        <v>71</v>
      </c>
      <c r="AY445" s="169" t="s">
        <v>212</v>
      </c>
    </row>
    <row r="446" spans="1:65" s="14" customFormat="1" ht="11.25">
      <c r="B446" s="168"/>
      <c r="D446" s="162" t="s">
        <v>220</v>
      </c>
      <c r="E446" s="169" t="s">
        <v>1</v>
      </c>
      <c r="F446" s="170" t="s">
        <v>1252</v>
      </c>
      <c r="H446" s="171">
        <v>62.42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 ht="11.25">
      <c r="B447" s="168"/>
      <c r="D447" s="162" t="s">
        <v>220</v>
      </c>
      <c r="E447" s="169" t="s">
        <v>1</v>
      </c>
      <c r="F447" s="170" t="s">
        <v>1253</v>
      </c>
      <c r="H447" s="171">
        <v>74.52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4" customFormat="1" ht="11.25">
      <c r="B448" s="168"/>
      <c r="D448" s="162" t="s">
        <v>220</v>
      </c>
      <c r="E448" s="169" t="s">
        <v>1</v>
      </c>
      <c r="F448" s="170" t="s">
        <v>1254</v>
      </c>
      <c r="H448" s="171">
        <v>225.73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220</v>
      </c>
      <c r="AU448" s="169" t="s">
        <v>80</v>
      </c>
      <c r="AV448" s="14" t="s">
        <v>80</v>
      </c>
      <c r="AW448" s="14" t="s">
        <v>27</v>
      </c>
      <c r="AX448" s="14" t="s">
        <v>71</v>
      </c>
      <c r="AY448" s="169" t="s">
        <v>212</v>
      </c>
    </row>
    <row r="449" spans="1:65" s="14" customFormat="1" ht="11.25">
      <c r="B449" s="168"/>
      <c r="D449" s="162" t="s">
        <v>220</v>
      </c>
      <c r="E449" s="169" t="s">
        <v>1</v>
      </c>
      <c r="F449" s="170" t="s">
        <v>1407</v>
      </c>
      <c r="H449" s="171">
        <v>99</v>
      </c>
      <c r="L449" s="168"/>
      <c r="M449" s="172"/>
      <c r="N449" s="173"/>
      <c r="O449" s="173"/>
      <c r="P449" s="173"/>
      <c r="Q449" s="173"/>
      <c r="R449" s="173"/>
      <c r="S449" s="173"/>
      <c r="T449" s="174"/>
      <c r="AT449" s="169" t="s">
        <v>220</v>
      </c>
      <c r="AU449" s="169" t="s">
        <v>80</v>
      </c>
      <c r="AV449" s="14" t="s">
        <v>80</v>
      </c>
      <c r="AW449" s="14" t="s">
        <v>27</v>
      </c>
      <c r="AX449" s="14" t="s">
        <v>71</v>
      </c>
      <c r="AY449" s="169" t="s">
        <v>212</v>
      </c>
    </row>
    <row r="450" spans="1:65" s="15" customFormat="1" ht="11.25">
      <c r="B450" s="175"/>
      <c r="D450" s="162" t="s">
        <v>220</v>
      </c>
      <c r="E450" s="176" t="s">
        <v>1</v>
      </c>
      <c r="F450" s="177" t="s">
        <v>233</v>
      </c>
      <c r="H450" s="178">
        <v>3614.84</v>
      </c>
      <c r="L450" s="175"/>
      <c r="M450" s="179"/>
      <c r="N450" s="180"/>
      <c r="O450" s="180"/>
      <c r="P450" s="180"/>
      <c r="Q450" s="180"/>
      <c r="R450" s="180"/>
      <c r="S450" s="180"/>
      <c r="T450" s="181"/>
      <c r="AT450" s="176" t="s">
        <v>220</v>
      </c>
      <c r="AU450" s="176" t="s">
        <v>80</v>
      </c>
      <c r="AV450" s="15" t="s">
        <v>218</v>
      </c>
      <c r="AW450" s="15" t="s">
        <v>27</v>
      </c>
      <c r="AX450" s="15" t="s">
        <v>78</v>
      </c>
      <c r="AY450" s="176" t="s">
        <v>212</v>
      </c>
    </row>
    <row r="451" spans="1:65" s="2" customFormat="1" ht="44.25" customHeight="1">
      <c r="A451" s="30"/>
      <c r="B451" s="147"/>
      <c r="C451" s="148" t="s">
        <v>1001</v>
      </c>
      <c r="D451" s="148" t="s">
        <v>214</v>
      </c>
      <c r="E451" s="149" t="s">
        <v>1408</v>
      </c>
      <c r="F451" s="150" t="s">
        <v>1409</v>
      </c>
      <c r="G451" s="151" t="s">
        <v>217</v>
      </c>
      <c r="H451" s="152">
        <v>3515.84</v>
      </c>
      <c r="I451" s="153"/>
      <c r="J451" s="153">
        <f>ROUND(I451*H451,2)</f>
        <v>0</v>
      </c>
      <c r="K451" s="154"/>
      <c r="L451" s="31"/>
      <c r="M451" s="155" t="s">
        <v>1</v>
      </c>
      <c r="N451" s="156" t="s">
        <v>36</v>
      </c>
      <c r="O451" s="157">
        <v>0.03</v>
      </c>
      <c r="P451" s="157">
        <f>O451*H451</f>
        <v>105.4752</v>
      </c>
      <c r="Q451" s="157">
        <v>0</v>
      </c>
      <c r="R451" s="157">
        <f>Q451*H451</f>
        <v>0</v>
      </c>
      <c r="S451" s="157">
        <v>0</v>
      </c>
      <c r="T451" s="158">
        <f>S451*H451</f>
        <v>0</v>
      </c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R451" s="159" t="s">
        <v>218</v>
      </c>
      <c r="AT451" s="159" t="s">
        <v>214</v>
      </c>
      <c r="AU451" s="159" t="s">
        <v>80</v>
      </c>
      <c r="AY451" s="18" t="s">
        <v>212</v>
      </c>
      <c r="BE451" s="160">
        <f>IF(N451="základní",J451,0)</f>
        <v>0</v>
      </c>
      <c r="BF451" s="160">
        <f>IF(N451="snížená",J451,0)</f>
        <v>0</v>
      </c>
      <c r="BG451" s="160">
        <f>IF(N451="zákl. přenesená",J451,0)</f>
        <v>0</v>
      </c>
      <c r="BH451" s="160">
        <f>IF(N451="sníž. přenesená",J451,0)</f>
        <v>0</v>
      </c>
      <c r="BI451" s="160">
        <f>IF(N451="nulová",J451,0)</f>
        <v>0</v>
      </c>
      <c r="BJ451" s="18" t="s">
        <v>78</v>
      </c>
      <c r="BK451" s="160">
        <f>ROUND(I451*H451,2)</f>
        <v>0</v>
      </c>
      <c r="BL451" s="18" t="s">
        <v>218</v>
      </c>
      <c r="BM451" s="159" t="s">
        <v>1410</v>
      </c>
    </row>
    <row r="452" spans="1:65" s="13" customFormat="1" ht="11.25">
      <c r="B452" s="161"/>
      <c r="D452" s="162" t="s">
        <v>220</v>
      </c>
      <c r="E452" s="163" t="s">
        <v>1</v>
      </c>
      <c r="F452" s="164" t="s">
        <v>1411</v>
      </c>
      <c r="H452" s="163" t="s">
        <v>1</v>
      </c>
      <c r="L452" s="161"/>
      <c r="M452" s="165"/>
      <c r="N452" s="166"/>
      <c r="O452" s="166"/>
      <c r="P452" s="166"/>
      <c r="Q452" s="166"/>
      <c r="R452" s="166"/>
      <c r="S452" s="166"/>
      <c r="T452" s="167"/>
      <c r="AT452" s="163" t="s">
        <v>220</v>
      </c>
      <c r="AU452" s="163" t="s">
        <v>80</v>
      </c>
      <c r="AV452" s="13" t="s">
        <v>78</v>
      </c>
      <c r="AW452" s="13" t="s">
        <v>27</v>
      </c>
      <c r="AX452" s="13" t="s">
        <v>71</v>
      </c>
      <c r="AY452" s="163" t="s">
        <v>212</v>
      </c>
    </row>
    <row r="453" spans="1:65" s="14" customFormat="1" ht="11.25">
      <c r="B453" s="168"/>
      <c r="D453" s="162" t="s">
        <v>220</v>
      </c>
      <c r="E453" s="169" t="s">
        <v>1</v>
      </c>
      <c r="F453" s="170" t="s">
        <v>1245</v>
      </c>
      <c r="H453" s="171">
        <v>507.28</v>
      </c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220</v>
      </c>
      <c r="AU453" s="169" t="s">
        <v>80</v>
      </c>
      <c r="AV453" s="14" t="s">
        <v>80</v>
      </c>
      <c r="AW453" s="14" t="s">
        <v>27</v>
      </c>
      <c r="AX453" s="14" t="s">
        <v>71</v>
      </c>
      <c r="AY453" s="169" t="s">
        <v>212</v>
      </c>
    </row>
    <row r="454" spans="1:65" s="14" customFormat="1" ht="11.25">
      <c r="B454" s="168"/>
      <c r="D454" s="162" t="s">
        <v>220</v>
      </c>
      <c r="E454" s="169" t="s">
        <v>1</v>
      </c>
      <c r="F454" s="170" t="s">
        <v>1246</v>
      </c>
      <c r="H454" s="171">
        <v>1262.3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220</v>
      </c>
      <c r="AU454" s="169" t="s">
        <v>80</v>
      </c>
      <c r="AV454" s="14" t="s">
        <v>80</v>
      </c>
      <c r="AW454" s="14" t="s">
        <v>27</v>
      </c>
      <c r="AX454" s="14" t="s">
        <v>71</v>
      </c>
      <c r="AY454" s="169" t="s">
        <v>212</v>
      </c>
    </row>
    <row r="455" spans="1:65" s="14" customFormat="1" ht="11.25">
      <c r="B455" s="168"/>
      <c r="D455" s="162" t="s">
        <v>220</v>
      </c>
      <c r="E455" s="169" t="s">
        <v>1</v>
      </c>
      <c r="F455" s="170" t="s">
        <v>1247</v>
      </c>
      <c r="H455" s="171">
        <v>465.74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220</v>
      </c>
      <c r="AU455" s="169" t="s">
        <v>80</v>
      </c>
      <c r="AV455" s="14" t="s">
        <v>80</v>
      </c>
      <c r="AW455" s="14" t="s">
        <v>27</v>
      </c>
      <c r="AX455" s="14" t="s">
        <v>71</v>
      </c>
      <c r="AY455" s="169" t="s">
        <v>212</v>
      </c>
    </row>
    <row r="456" spans="1:65" s="14" customFormat="1" ht="11.25">
      <c r="B456" s="168"/>
      <c r="D456" s="162" t="s">
        <v>220</v>
      </c>
      <c r="E456" s="169" t="s">
        <v>1</v>
      </c>
      <c r="F456" s="170" t="s">
        <v>1248</v>
      </c>
      <c r="H456" s="171">
        <v>172.82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4" customFormat="1" ht="11.25">
      <c r="B457" s="168"/>
      <c r="D457" s="162" t="s">
        <v>220</v>
      </c>
      <c r="E457" s="169" t="s">
        <v>1</v>
      </c>
      <c r="F457" s="170" t="s">
        <v>1249</v>
      </c>
      <c r="H457" s="171">
        <v>151.46</v>
      </c>
      <c r="L457" s="168"/>
      <c r="M457" s="172"/>
      <c r="N457" s="173"/>
      <c r="O457" s="173"/>
      <c r="P457" s="173"/>
      <c r="Q457" s="173"/>
      <c r="R457" s="173"/>
      <c r="S457" s="173"/>
      <c r="T457" s="174"/>
      <c r="AT457" s="169" t="s">
        <v>220</v>
      </c>
      <c r="AU457" s="169" t="s">
        <v>80</v>
      </c>
      <c r="AV457" s="14" t="s">
        <v>80</v>
      </c>
      <c r="AW457" s="14" t="s">
        <v>27</v>
      </c>
      <c r="AX457" s="14" t="s">
        <v>71</v>
      </c>
      <c r="AY457" s="169" t="s">
        <v>212</v>
      </c>
    </row>
    <row r="458" spans="1:65" s="14" customFormat="1" ht="11.25">
      <c r="B458" s="168"/>
      <c r="D458" s="162" t="s">
        <v>220</v>
      </c>
      <c r="E458" s="169" t="s">
        <v>1</v>
      </c>
      <c r="F458" s="170" t="s">
        <v>1250</v>
      </c>
      <c r="H458" s="171">
        <v>449.13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220</v>
      </c>
      <c r="AU458" s="169" t="s">
        <v>80</v>
      </c>
      <c r="AV458" s="14" t="s">
        <v>80</v>
      </c>
      <c r="AW458" s="14" t="s">
        <v>27</v>
      </c>
      <c r="AX458" s="14" t="s">
        <v>71</v>
      </c>
      <c r="AY458" s="169" t="s">
        <v>212</v>
      </c>
    </row>
    <row r="459" spans="1:65" s="14" customFormat="1" ht="11.25">
      <c r="B459" s="168"/>
      <c r="D459" s="162" t="s">
        <v>220</v>
      </c>
      <c r="E459" s="169" t="s">
        <v>1</v>
      </c>
      <c r="F459" s="170" t="s">
        <v>1251</v>
      </c>
      <c r="H459" s="171">
        <v>144.44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220</v>
      </c>
      <c r="AU459" s="169" t="s">
        <v>80</v>
      </c>
      <c r="AV459" s="14" t="s">
        <v>80</v>
      </c>
      <c r="AW459" s="14" t="s">
        <v>27</v>
      </c>
      <c r="AX459" s="14" t="s">
        <v>71</v>
      </c>
      <c r="AY459" s="169" t="s">
        <v>212</v>
      </c>
    </row>
    <row r="460" spans="1:65" s="14" customFormat="1" ht="11.25">
      <c r="B460" s="168"/>
      <c r="D460" s="162" t="s">
        <v>220</v>
      </c>
      <c r="E460" s="169" t="s">
        <v>1</v>
      </c>
      <c r="F460" s="170" t="s">
        <v>1252</v>
      </c>
      <c r="H460" s="171">
        <v>62.42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220</v>
      </c>
      <c r="AU460" s="169" t="s">
        <v>80</v>
      </c>
      <c r="AV460" s="14" t="s">
        <v>80</v>
      </c>
      <c r="AW460" s="14" t="s">
        <v>27</v>
      </c>
      <c r="AX460" s="14" t="s">
        <v>71</v>
      </c>
      <c r="AY460" s="169" t="s">
        <v>212</v>
      </c>
    </row>
    <row r="461" spans="1:65" s="14" customFormat="1" ht="11.25">
      <c r="B461" s="168"/>
      <c r="D461" s="162" t="s">
        <v>220</v>
      </c>
      <c r="E461" s="169" t="s">
        <v>1</v>
      </c>
      <c r="F461" s="170" t="s">
        <v>1253</v>
      </c>
      <c r="H461" s="171">
        <v>74.52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220</v>
      </c>
      <c r="AU461" s="169" t="s">
        <v>80</v>
      </c>
      <c r="AV461" s="14" t="s">
        <v>80</v>
      </c>
      <c r="AW461" s="14" t="s">
        <v>27</v>
      </c>
      <c r="AX461" s="14" t="s">
        <v>71</v>
      </c>
      <c r="AY461" s="169" t="s">
        <v>212</v>
      </c>
    </row>
    <row r="462" spans="1:65" s="14" customFormat="1" ht="11.25">
      <c r="B462" s="168"/>
      <c r="D462" s="162" t="s">
        <v>220</v>
      </c>
      <c r="E462" s="169" t="s">
        <v>1</v>
      </c>
      <c r="F462" s="170" t="s">
        <v>1254</v>
      </c>
      <c r="H462" s="171">
        <v>225.73</v>
      </c>
      <c r="L462" s="168"/>
      <c r="M462" s="172"/>
      <c r="N462" s="173"/>
      <c r="O462" s="173"/>
      <c r="P462" s="173"/>
      <c r="Q462" s="173"/>
      <c r="R462" s="173"/>
      <c r="S462" s="173"/>
      <c r="T462" s="174"/>
      <c r="AT462" s="169" t="s">
        <v>220</v>
      </c>
      <c r="AU462" s="169" t="s">
        <v>80</v>
      </c>
      <c r="AV462" s="14" t="s">
        <v>80</v>
      </c>
      <c r="AW462" s="14" t="s">
        <v>27</v>
      </c>
      <c r="AX462" s="14" t="s">
        <v>71</v>
      </c>
      <c r="AY462" s="169" t="s">
        <v>212</v>
      </c>
    </row>
    <row r="463" spans="1:65" s="15" customFormat="1" ht="11.25">
      <c r="B463" s="175"/>
      <c r="D463" s="162" t="s">
        <v>220</v>
      </c>
      <c r="E463" s="176" t="s">
        <v>1</v>
      </c>
      <c r="F463" s="177" t="s">
        <v>233</v>
      </c>
      <c r="H463" s="178">
        <v>3515.84</v>
      </c>
      <c r="L463" s="175"/>
      <c r="M463" s="179"/>
      <c r="N463" s="180"/>
      <c r="O463" s="180"/>
      <c r="P463" s="180"/>
      <c r="Q463" s="180"/>
      <c r="R463" s="180"/>
      <c r="S463" s="180"/>
      <c r="T463" s="181"/>
      <c r="AT463" s="176" t="s">
        <v>220</v>
      </c>
      <c r="AU463" s="176" t="s">
        <v>80</v>
      </c>
      <c r="AV463" s="15" t="s">
        <v>218</v>
      </c>
      <c r="AW463" s="15" t="s">
        <v>27</v>
      </c>
      <c r="AX463" s="15" t="s">
        <v>78</v>
      </c>
      <c r="AY463" s="176" t="s">
        <v>212</v>
      </c>
    </row>
    <row r="464" spans="1:65" s="2" customFormat="1" ht="33" customHeight="1">
      <c r="A464" s="30"/>
      <c r="B464" s="147"/>
      <c r="C464" s="148" t="s">
        <v>473</v>
      </c>
      <c r="D464" s="148" t="s">
        <v>214</v>
      </c>
      <c r="E464" s="149" t="s">
        <v>394</v>
      </c>
      <c r="F464" s="150" t="s">
        <v>395</v>
      </c>
      <c r="G464" s="151" t="s">
        <v>217</v>
      </c>
      <c r="H464" s="152">
        <v>2852.41</v>
      </c>
      <c r="I464" s="153"/>
      <c r="J464" s="153">
        <f>ROUND(I464*H464,2)</f>
        <v>0</v>
      </c>
      <c r="K464" s="154"/>
      <c r="L464" s="31"/>
      <c r="M464" s="155" t="s">
        <v>1</v>
      </c>
      <c r="N464" s="156" t="s">
        <v>36</v>
      </c>
      <c r="O464" s="157">
        <v>9.4E-2</v>
      </c>
      <c r="P464" s="157">
        <f>O464*H464</f>
        <v>268.12653999999998</v>
      </c>
      <c r="Q464" s="157">
        <v>0</v>
      </c>
      <c r="R464" s="157">
        <f>Q464*H464</f>
        <v>0</v>
      </c>
      <c r="S464" s="157">
        <v>0</v>
      </c>
      <c r="T464" s="158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9" t="s">
        <v>218</v>
      </c>
      <c r="AT464" s="159" t="s">
        <v>214</v>
      </c>
      <c r="AU464" s="159" t="s">
        <v>80</v>
      </c>
      <c r="AY464" s="18" t="s">
        <v>212</v>
      </c>
      <c r="BE464" s="160">
        <f>IF(N464="základní",J464,0)</f>
        <v>0</v>
      </c>
      <c r="BF464" s="160">
        <f>IF(N464="snížená",J464,0)</f>
        <v>0</v>
      </c>
      <c r="BG464" s="160">
        <f>IF(N464="zákl. přenesená",J464,0)</f>
        <v>0</v>
      </c>
      <c r="BH464" s="160">
        <f>IF(N464="sníž. přenesená",J464,0)</f>
        <v>0</v>
      </c>
      <c r="BI464" s="160">
        <f>IF(N464="nulová",J464,0)</f>
        <v>0</v>
      </c>
      <c r="BJ464" s="18" t="s">
        <v>78</v>
      </c>
      <c r="BK464" s="160">
        <f>ROUND(I464*H464,2)</f>
        <v>0</v>
      </c>
      <c r="BL464" s="18" t="s">
        <v>218</v>
      </c>
      <c r="BM464" s="159" t="s">
        <v>1412</v>
      </c>
    </row>
    <row r="465" spans="1:65" s="14" customFormat="1" ht="11.25">
      <c r="B465" s="168"/>
      <c r="D465" s="162" t="s">
        <v>220</v>
      </c>
      <c r="E465" s="169" t="s">
        <v>1</v>
      </c>
      <c r="F465" s="170" t="s">
        <v>1233</v>
      </c>
      <c r="H465" s="171">
        <v>497.53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220</v>
      </c>
      <c r="AU465" s="169" t="s">
        <v>80</v>
      </c>
      <c r="AV465" s="14" t="s">
        <v>80</v>
      </c>
      <c r="AW465" s="14" t="s">
        <v>27</v>
      </c>
      <c r="AX465" s="14" t="s">
        <v>71</v>
      </c>
      <c r="AY465" s="169" t="s">
        <v>212</v>
      </c>
    </row>
    <row r="466" spans="1:65" s="14" customFormat="1" ht="11.25">
      <c r="B466" s="168"/>
      <c r="D466" s="162" t="s">
        <v>220</v>
      </c>
      <c r="E466" s="169" t="s">
        <v>1</v>
      </c>
      <c r="F466" s="170" t="s">
        <v>1413</v>
      </c>
      <c r="H466" s="171">
        <v>1243.55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220</v>
      </c>
      <c r="AU466" s="169" t="s">
        <v>80</v>
      </c>
      <c r="AV466" s="14" t="s">
        <v>80</v>
      </c>
      <c r="AW466" s="14" t="s">
        <v>27</v>
      </c>
      <c r="AX466" s="14" t="s">
        <v>71</v>
      </c>
      <c r="AY466" s="169" t="s">
        <v>212</v>
      </c>
    </row>
    <row r="467" spans="1:65" s="14" customFormat="1" ht="11.25">
      <c r="B467" s="168"/>
      <c r="D467" s="162" t="s">
        <v>220</v>
      </c>
      <c r="E467" s="169" t="s">
        <v>1</v>
      </c>
      <c r="F467" s="170" t="s">
        <v>1414</v>
      </c>
      <c r="H467" s="171">
        <v>169.07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220</v>
      </c>
      <c r="AU467" s="169" t="s">
        <v>80</v>
      </c>
      <c r="AV467" s="14" t="s">
        <v>80</v>
      </c>
      <c r="AW467" s="14" t="s">
        <v>27</v>
      </c>
      <c r="AX467" s="14" t="s">
        <v>71</v>
      </c>
      <c r="AY467" s="169" t="s">
        <v>212</v>
      </c>
    </row>
    <row r="468" spans="1:65" s="14" customFormat="1" ht="11.25">
      <c r="B468" s="168"/>
      <c r="D468" s="162" t="s">
        <v>220</v>
      </c>
      <c r="E468" s="169" t="s">
        <v>1</v>
      </c>
      <c r="F468" s="170" t="s">
        <v>1415</v>
      </c>
      <c r="H468" s="171">
        <v>146.96</v>
      </c>
      <c r="L468" s="168"/>
      <c r="M468" s="172"/>
      <c r="N468" s="173"/>
      <c r="O468" s="173"/>
      <c r="P468" s="173"/>
      <c r="Q468" s="173"/>
      <c r="R468" s="173"/>
      <c r="S468" s="173"/>
      <c r="T468" s="174"/>
      <c r="AT468" s="169" t="s">
        <v>220</v>
      </c>
      <c r="AU468" s="169" t="s">
        <v>80</v>
      </c>
      <c r="AV468" s="14" t="s">
        <v>80</v>
      </c>
      <c r="AW468" s="14" t="s">
        <v>27</v>
      </c>
      <c r="AX468" s="14" t="s">
        <v>71</v>
      </c>
      <c r="AY468" s="169" t="s">
        <v>212</v>
      </c>
    </row>
    <row r="469" spans="1:65" s="14" customFormat="1" ht="11.25">
      <c r="B469" s="168"/>
      <c r="D469" s="162" t="s">
        <v>220</v>
      </c>
      <c r="E469" s="169" t="s">
        <v>1</v>
      </c>
      <c r="F469" s="170" t="s">
        <v>1416</v>
      </c>
      <c r="H469" s="171">
        <v>440.88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220</v>
      </c>
      <c r="AU469" s="169" t="s">
        <v>80</v>
      </c>
      <c r="AV469" s="14" t="s">
        <v>80</v>
      </c>
      <c r="AW469" s="14" t="s">
        <v>27</v>
      </c>
      <c r="AX469" s="14" t="s">
        <v>71</v>
      </c>
      <c r="AY469" s="169" t="s">
        <v>212</v>
      </c>
    </row>
    <row r="470" spans="1:65" s="14" customFormat="1" ht="11.25">
      <c r="B470" s="168"/>
      <c r="D470" s="162" t="s">
        <v>220</v>
      </c>
      <c r="E470" s="169" t="s">
        <v>1</v>
      </c>
      <c r="F470" s="170" t="s">
        <v>1417</v>
      </c>
      <c r="H470" s="171">
        <v>60.17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220</v>
      </c>
      <c r="AU470" s="169" t="s">
        <v>80</v>
      </c>
      <c r="AV470" s="14" t="s">
        <v>80</v>
      </c>
      <c r="AW470" s="14" t="s">
        <v>27</v>
      </c>
      <c r="AX470" s="14" t="s">
        <v>71</v>
      </c>
      <c r="AY470" s="169" t="s">
        <v>212</v>
      </c>
    </row>
    <row r="471" spans="1:65" s="14" customFormat="1" ht="11.25">
      <c r="B471" s="168"/>
      <c r="D471" s="162" t="s">
        <v>220</v>
      </c>
      <c r="E471" s="169" t="s">
        <v>1</v>
      </c>
      <c r="F471" s="170" t="s">
        <v>1418</v>
      </c>
      <c r="H471" s="171">
        <v>72.27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4" customFormat="1" ht="11.25">
      <c r="B472" s="168"/>
      <c r="D472" s="162" t="s">
        <v>220</v>
      </c>
      <c r="E472" s="169" t="s">
        <v>1</v>
      </c>
      <c r="F472" s="170" t="s">
        <v>1419</v>
      </c>
      <c r="H472" s="171">
        <v>221.98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220</v>
      </c>
      <c r="AU472" s="169" t="s">
        <v>80</v>
      </c>
      <c r="AV472" s="14" t="s">
        <v>80</v>
      </c>
      <c r="AW472" s="14" t="s">
        <v>27</v>
      </c>
      <c r="AX472" s="14" t="s">
        <v>71</v>
      </c>
      <c r="AY472" s="169" t="s">
        <v>212</v>
      </c>
    </row>
    <row r="473" spans="1:65" s="15" customFormat="1" ht="11.25">
      <c r="B473" s="175"/>
      <c r="D473" s="162" t="s">
        <v>220</v>
      </c>
      <c r="E473" s="176" t="s">
        <v>1</v>
      </c>
      <c r="F473" s="177" t="s">
        <v>233</v>
      </c>
      <c r="H473" s="178">
        <v>2852.41</v>
      </c>
      <c r="L473" s="175"/>
      <c r="M473" s="179"/>
      <c r="N473" s="180"/>
      <c r="O473" s="180"/>
      <c r="P473" s="180"/>
      <c r="Q473" s="180"/>
      <c r="R473" s="180"/>
      <c r="S473" s="180"/>
      <c r="T473" s="181"/>
      <c r="AT473" s="176" t="s">
        <v>220</v>
      </c>
      <c r="AU473" s="176" t="s">
        <v>80</v>
      </c>
      <c r="AV473" s="15" t="s">
        <v>218</v>
      </c>
      <c r="AW473" s="15" t="s">
        <v>27</v>
      </c>
      <c r="AX473" s="15" t="s">
        <v>78</v>
      </c>
      <c r="AY473" s="176" t="s">
        <v>212</v>
      </c>
    </row>
    <row r="474" spans="1:65" s="2" customFormat="1" ht="33" customHeight="1">
      <c r="A474" s="30"/>
      <c r="B474" s="147"/>
      <c r="C474" s="148" t="s">
        <v>477</v>
      </c>
      <c r="D474" s="148" t="s">
        <v>214</v>
      </c>
      <c r="E474" s="149" t="s">
        <v>399</v>
      </c>
      <c r="F474" s="150" t="s">
        <v>400</v>
      </c>
      <c r="G474" s="151" t="s">
        <v>217</v>
      </c>
      <c r="H474" s="152">
        <v>2852.41</v>
      </c>
      <c r="I474" s="153"/>
      <c r="J474" s="153">
        <f>ROUND(I474*H474,2)</f>
        <v>0</v>
      </c>
      <c r="K474" s="154"/>
      <c r="L474" s="31"/>
      <c r="M474" s="155" t="s">
        <v>1</v>
      </c>
      <c r="N474" s="156" t="s">
        <v>36</v>
      </c>
      <c r="O474" s="157">
        <v>2.5999999999999999E-2</v>
      </c>
      <c r="P474" s="157">
        <f>O474*H474</f>
        <v>74.162659999999988</v>
      </c>
      <c r="Q474" s="157">
        <v>0</v>
      </c>
      <c r="R474" s="157">
        <f>Q474*H474</f>
        <v>0</v>
      </c>
      <c r="S474" s="157">
        <v>0</v>
      </c>
      <c r="T474" s="158">
        <f>S474*H474</f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59" t="s">
        <v>218</v>
      </c>
      <c r="AT474" s="159" t="s">
        <v>214</v>
      </c>
      <c r="AU474" s="159" t="s">
        <v>80</v>
      </c>
      <c r="AY474" s="18" t="s">
        <v>212</v>
      </c>
      <c r="BE474" s="160">
        <f>IF(N474="základní",J474,0)</f>
        <v>0</v>
      </c>
      <c r="BF474" s="160">
        <f>IF(N474="snížená",J474,0)</f>
        <v>0</v>
      </c>
      <c r="BG474" s="160">
        <f>IF(N474="zákl. přenesená",J474,0)</f>
        <v>0</v>
      </c>
      <c r="BH474" s="160">
        <f>IF(N474="sníž. přenesená",J474,0)</f>
        <v>0</v>
      </c>
      <c r="BI474" s="160">
        <f>IF(N474="nulová",J474,0)</f>
        <v>0</v>
      </c>
      <c r="BJ474" s="18" t="s">
        <v>78</v>
      </c>
      <c r="BK474" s="160">
        <f>ROUND(I474*H474,2)</f>
        <v>0</v>
      </c>
      <c r="BL474" s="18" t="s">
        <v>218</v>
      </c>
      <c r="BM474" s="159" t="s">
        <v>1420</v>
      </c>
    </row>
    <row r="475" spans="1:65" s="14" customFormat="1" ht="11.25">
      <c r="B475" s="168"/>
      <c r="D475" s="162" t="s">
        <v>220</v>
      </c>
      <c r="E475" s="169" t="s">
        <v>1</v>
      </c>
      <c r="F475" s="170" t="s">
        <v>1233</v>
      </c>
      <c r="H475" s="171">
        <v>497.53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1:65" s="14" customFormat="1" ht="11.25">
      <c r="B476" s="168"/>
      <c r="D476" s="162" t="s">
        <v>220</v>
      </c>
      <c r="E476" s="169" t="s">
        <v>1</v>
      </c>
      <c r="F476" s="170" t="s">
        <v>1413</v>
      </c>
      <c r="H476" s="171">
        <v>1243.55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220</v>
      </c>
      <c r="AU476" s="169" t="s">
        <v>80</v>
      </c>
      <c r="AV476" s="14" t="s">
        <v>80</v>
      </c>
      <c r="AW476" s="14" t="s">
        <v>27</v>
      </c>
      <c r="AX476" s="14" t="s">
        <v>71</v>
      </c>
      <c r="AY476" s="169" t="s">
        <v>212</v>
      </c>
    </row>
    <row r="477" spans="1:65" s="14" customFormat="1" ht="11.25">
      <c r="B477" s="168"/>
      <c r="D477" s="162" t="s">
        <v>220</v>
      </c>
      <c r="E477" s="169" t="s">
        <v>1</v>
      </c>
      <c r="F477" s="170" t="s">
        <v>1414</v>
      </c>
      <c r="H477" s="171">
        <v>169.07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 ht="11.25">
      <c r="B478" s="168"/>
      <c r="D478" s="162" t="s">
        <v>220</v>
      </c>
      <c r="E478" s="169" t="s">
        <v>1</v>
      </c>
      <c r="F478" s="170" t="s">
        <v>1415</v>
      </c>
      <c r="H478" s="171">
        <v>146.96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4" customFormat="1" ht="11.25">
      <c r="B479" s="168"/>
      <c r="D479" s="162" t="s">
        <v>220</v>
      </c>
      <c r="E479" s="169" t="s">
        <v>1</v>
      </c>
      <c r="F479" s="170" t="s">
        <v>1416</v>
      </c>
      <c r="H479" s="171">
        <v>440.88</v>
      </c>
      <c r="L479" s="168"/>
      <c r="M479" s="172"/>
      <c r="N479" s="173"/>
      <c r="O479" s="173"/>
      <c r="P479" s="173"/>
      <c r="Q479" s="173"/>
      <c r="R479" s="173"/>
      <c r="S479" s="173"/>
      <c r="T479" s="174"/>
      <c r="AT479" s="169" t="s">
        <v>220</v>
      </c>
      <c r="AU479" s="169" t="s">
        <v>80</v>
      </c>
      <c r="AV479" s="14" t="s">
        <v>80</v>
      </c>
      <c r="AW479" s="14" t="s">
        <v>27</v>
      </c>
      <c r="AX479" s="14" t="s">
        <v>71</v>
      </c>
      <c r="AY479" s="169" t="s">
        <v>212</v>
      </c>
    </row>
    <row r="480" spans="1:65" s="14" customFormat="1" ht="11.25">
      <c r="B480" s="168"/>
      <c r="D480" s="162" t="s">
        <v>220</v>
      </c>
      <c r="E480" s="169" t="s">
        <v>1</v>
      </c>
      <c r="F480" s="170" t="s">
        <v>1417</v>
      </c>
      <c r="H480" s="171">
        <v>60.17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220</v>
      </c>
      <c r="AU480" s="169" t="s">
        <v>80</v>
      </c>
      <c r="AV480" s="14" t="s">
        <v>80</v>
      </c>
      <c r="AW480" s="14" t="s">
        <v>27</v>
      </c>
      <c r="AX480" s="14" t="s">
        <v>71</v>
      </c>
      <c r="AY480" s="169" t="s">
        <v>212</v>
      </c>
    </row>
    <row r="481" spans="1:65" s="14" customFormat="1" ht="11.25">
      <c r="B481" s="168"/>
      <c r="D481" s="162" t="s">
        <v>220</v>
      </c>
      <c r="E481" s="169" t="s">
        <v>1</v>
      </c>
      <c r="F481" s="170" t="s">
        <v>1418</v>
      </c>
      <c r="H481" s="171">
        <v>72.27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220</v>
      </c>
      <c r="AU481" s="169" t="s">
        <v>80</v>
      </c>
      <c r="AV481" s="14" t="s">
        <v>80</v>
      </c>
      <c r="AW481" s="14" t="s">
        <v>27</v>
      </c>
      <c r="AX481" s="14" t="s">
        <v>71</v>
      </c>
      <c r="AY481" s="169" t="s">
        <v>212</v>
      </c>
    </row>
    <row r="482" spans="1:65" s="14" customFormat="1" ht="11.25">
      <c r="B482" s="168"/>
      <c r="D482" s="162" t="s">
        <v>220</v>
      </c>
      <c r="E482" s="169" t="s">
        <v>1</v>
      </c>
      <c r="F482" s="170" t="s">
        <v>1419</v>
      </c>
      <c r="H482" s="171">
        <v>221.98</v>
      </c>
      <c r="L482" s="168"/>
      <c r="M482" s="172"/>
      <c r="N482" s="173"/>
      <c r="O482" s="173"/>
      <c r="P482" s="173"/>
      <c r="Q482" s="173"/>
      <c r="R482" s="173"/>
      <c r="S482" s="173"/>
      <c r="T482" s="174"/>
      <c r="AT482" s="169" t="s">
        <v>220</v>
      </c>
      <c r="AU482" s="169" t="s">
        <v>80</v>
      </c>
      <c r="AV482" s="14" t="s">
        <v>80</v>
      </c>
      <c r="AW482" s="14" t="s">
        <v>27</v>
      </c>
      <c r="AX482" s="14" t="s">
        <v>71</v>
      </c>
      <c r="AY482" s="169" t="s">
        <v>212</v>
      </c>
    </row>
    <row r="483" spans="1:65" s="15" customFormat="1" ht="11.25">
      <c r="B483" s="175"/>
      <c r="D483" s="162" t="s">
        <v>220</v>
      </c>
      <c r="E483" s="176" t="s">
        <v>1</v>
      </c>
      <c r="F483" s="177" t="s">
        <v>233</v>
      </c>
      <c r="H483" s="178">
        <v>2852.41</v>
      </c>
      <c r="L483" s="175"/>
      <c r="M483" s="179"/>
      <c r="N483" s="180"/>
      <c r="O483" s="180"/>
      <c r="P483" s="180"/>
      <c r="Q483" s="180"/>
      <c r="R483" s="180"/>
      <c r="S483" s="180"/>
      <c r="T483" s="181"/>
      <c r="AT483" s="176" t="s">
        <v>220</v>
      </c>
      <c r="AU483" s="176" t="s">
        <v>80</v>
      </c>
      <c r="AV483" s="15" t="s">
        <v>218</v>
      </c>
      <c r="AW483" s="15" t="s">
        <v>27</v>
      </c>
      <c r="AX483" s="15" t="s">
        <v>78</v>
      </c>
      <c r="AY483" s="176" t="s">
        <v>212</v>
      </c>
    </row>
    <row r="484" spans="1:65" s="2" customFormat="1" ht="49.15" customHeight="1">
      <c r="A484" s="30"/>
      <c r="B484" s="147"/>
      <c r="C484" s="148" t="s">
        <v>482</v>
      </c>
      <c r="D484" s="148" t="s">
        <v>214</v>
      </c>
      <c r="E484" s="149" t="s">
        <v>403</v>
      </c>
      <c r="F484" s="150" t="s">
        <v>404</v>
      </c>
      <c r="G484" s="151" t="s">
        <v>217</v>
      </c>
      <c r="H484" s="152">
        <v>2852.41</v>
      </c>
      <c r="I484" s="153"/>
      <c r="J484" s="153">
        <f>ROUND(I484*H484,2)</f>
        <v>0</v>
      </c>
      <c r="K484" s="154"/>
      <c r="L484" s="31"/>
      <c r="M484" s="155" t="s">
        <v>1</v>
      </c>
      <c r="N484" s="156" t="s">
        <v>36</v>
      </c>
      <c r="O484" s="157">
        <v>2.5000000000000001E-2</v>
      </c>
      <c r="P484" s="157">
        <f>O484*H484</f>
        <v>71.310249999999996</v>
      </c>
      <c r="Q484" s="157">
        <v>0</v>
      </c>
      <c r="R484" s="157">
        <f>Q484*H484</f>
        <v>0</v>
      </c>
      <c r="S484" s="157">
        <v>0</v>
      </c>
      <c r="T484" s="158">
        <f>S484*H484</f>
        <v>0</v>
      </c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R484" s="159" t="s">
        <v>218</v>
      </c>
      <c r="AT484" s="159" t="s">
        <v>214</v>
      </c>
      <c r="AU484" s="159" t="s">
        <v>80</v>
      </c>
      <c r="AY484" s="18" t="s">
        <v>212</v>
      </c>
      <c r="BE484" s="160">
        <f>IF(N484="základní",J484,0)</f>
        <v>0</v>
      </c>
      <c r="BF484" s="160">
        <f>IF(N484="snížená",J484,0)</f>
        <v>0</v>
      </c>
      <c r="BG484" s="160">
        <f>IF(N484="zákl. přenesená",J484,0)</f>
        <v>0</v>
      </c>
      <c r="BH484" s="160">
        <f>IF(N484="sníž. přenesená",J484,0)</f>
        <v>0</v>
      </c>
      <c r="BI484" s="160">
        <f>IF(N484="nulová",J484,0)</f>
        <v>0</v>
      </c>
      <c r="BJ484" s="18" t="s">
        <v>78</v>
      </c>
      <c r="BK484" s="160">
        <f>ROUND(I484*H484,2)</f>
        <v>0</v>
      </c>
      <c r="BL484" s="18" t="s">
        <v>218</v>
      </c>
      <c r="BM484" s="159" t="s">
        <v>1421</v>
      </c>
    </row>
    <row r="485" spans="1:65" s="14" customFormat="1" ht="11.25">
      <c r="B485" s="168"/>
      <c r="D485" s="162" t="s">
        <v>220</v>
      </c>
      <c r="E485" s="169" t="s">
        <v>1</v>
      </c>
      <c r="F485" s="170" t="s">
        <v>1233</v>
      </c>
      <c r="H485" s="171">
        <v>497.53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220</v>
      </c>
      <c r="AU485" s="169" t="s">
        <v>80</v>
      </c>
      <c r="AV485" s="14" t="s">
        <v>80</v>
      </c>
      <c r="AW485" s="14" t="s">
        <v>27</v>
      </c>
      <c r="AX485" s="14" t="s">
        <v>71</v>
      </c>
      <c r="AY485" s="169" t="s">
        <v>212</v>
      </c>
    </row>
    <row r="486" spans="1:65" s="14" customFormat="1" ht="11.25">
      <c r="B486" s="168"/>
      <c r="D486" s="162" t="s">
        <v>220</v>
      </c>
      <c r="E486" s="169" t="s">
        <v>1</v>
      </c>
      <c r="F486" s="170" t="s">
        <v>1413</v>
      </c>
      <c r="H486" s="171">
        <v>1243.55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220</v>
      </c>
      <c r="AU486" s="169" t="s">
        <v>80</v>
      </c>
      <c r="AV486" s="14" t="s">
        <v>80</v>
      </c>
      <c r="AW486" s="14" t="s">
        <v>27</v>
      </c>
      <c r="AX486" s="14" t="s">
        <v>71</v>
      </c>
      <c r="AY486" s="169" t="s">
        <v>212</v>
      </c>
    </row>
    <row r="487" spans="1:65" s="14" customFormat="1" ht="11.25">
      <c r="B487" s="168"/>
      <c r="D487" s="162" t="s">
        <v>220</v>
      </c>
      <c r="E487" s="169" t="s">
        <v>1</v>
      </c>
      <c r="F487" s="170" t="s">
        <v>1414</v>
      </c>
      <c r="H487" s="171">
        <v>169.07</v>
      </c>
      <c r="L487" s="168"/>
      <c r="M487" s="172"/>
      <c r="N487" s="173"/>
      <c r="O487" s="173"/>
      <c r="P487" s="173"/>
      <c r="Q487" s="173"/>
      <c r="R487" s="173"/>
      <c r="S487" s="173"/>
      <c r="T487" s="174"/>
      <c r="AT487" s="169" t="s">
        <v>220</v>
      </c>
      <c r="AU487" s="169" t="s">
        <v>80</v>
      </c>
      <c r="AV487" s="14" t="s">
        <v>80</v>
      </c>
      <c r="AW487" s="14" t="s">
        <v>27</v>
      </c>
      <c r="AX487" s="14" t="s">
        <v>71</v>
      </c>
      <c r="AY487" s="169" t="s">
        <v>212</v>
      </c>
    </row>
    <row r="488" spans="1:65" s="14" customFormat="1" ht="11.25">
      <c r="B488" s="168"/>
      <c r="D488" s="162" t="s">
        <v>220</v>
      </c>
      <c r="E488" s="169" t="s">
        <v>1</v>
      </c>
      <c r="F488" s="170" t="s">
        <v>1415</v>
      </c>
      <c r="H488" s="171">
        <v>146.96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220</v>
      </c>
      <c r="AU488" s="169" t="s">
        <v>80</v>
      </c>
      <c r="AV488" s="14" t="s">
        <v>80</v>
      </c>
      <c r="AW488" s="14" t="s">
        <v>27</v>
      </c>
      <c r="AX488" s="14" t="s">
        <v>71</v>
      </c>
      <c r="AY488" s="169" t="s">
        <v>212</v>
      </c>
    </row>
    <row r="489" spans="1:65" s="14" customFormat="1" ht="11.25">
      <c r="B489" s="168"/>
      <c r="D489" s="162" t="s">
        <v>220</v>
      </c>
      <c r="E489" s="169" t="s">
        <v>1</v>
      </c>
      <c r="F489" s="170" t="s">
        <v>1416</v>
      </c>
      <c r="H489" s="171">
        <v>440.88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1:65" s="14" customFormat="1" ht="11.25">
      <c r="B490" s="168"/>
      <c r="D490" s="162" t="s">
        <v>220</v>
      </c>
      <c r="E490" s="169" t="s">
        <v>1</v>
      </c>
      <c r="F490" s="170" t="s">
        <v>1417</v>
      </c>
      <c r="H490" s="171">
        <v>60.17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1:65" s="14" customFormat="1" ht="11.25">
      <c r="B491" s="168"/>
      <c r="D491" s="162" t="s">
        <v>220</v>
      </c>
      <c r="E491" s="169" t="s">
        <v>1</v>
      </c>
      <c r="F491" s="170" t="s">
        <v>1418</v>
      </c>
      <c r="H491" s="171">
        <v>72.27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1:65" s="14" customFormat="1" ht="11.25">
      <c r="B492" s="168"/>
      <c r="D492" s="162" t="s">
        <v>220</v>
      </c>
      <c r="E492" s="169" t="s">
        <v>1</v>
      </c>
      <c r="F492" s="170" t="s">
        <v>1419</v>
      </c>
      <c r="H492" s="171">
        <v>221.98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1:65" s="15" customFormat="1" ht="11.25">
      <c r="B493" s="175"/>
      <c r="D493" s="162" t="s">
        <v>220</v>
      </c>
      <c r="E493" s="176" t="s">
        <v>1</v>
      </c>
      <c r="F493" s="177" t="s">
        <v>233</v>
      </c>
      <c r="H493" s="178">
        <v>2852.41</v>
      </c>
      <c r="L493" s="175"/>
      <c r="M493" s="179"/>
      <c r="N493" s="180"/>
      <c r="O493" s="180"/>
      <c r="P493" s="180"/>
      <c r="Q493" s="180"/>
      <c r="R493" s="180"/>
      <c r="S493" s="180"/>
      <c r="T493" s="181"/>
      <c r="AT493" s="176" t="s">
        <v>220</v>
      </c>
      <c r="AU493" s="176" t="s">
        <v>80</v>
      </c>
      <c r="AV493" s="15" t="s">
        <v>218</v>
      </c>
      <c r="AW493" s="15" t="s">
        <v>27</v>
      </c>
      <c r="AX493" s="15" t="s">
        <v>78</v>
      </c>
      <c r="AY493" s="176" t="s">
        <v>212</v>
      </c>
    </row>
    <row r="494" spans="1:65" s="2" customFormat="1" ht="49.15" customHeight="1">
      <c r="A494" s="30"/>
      <c r="B494" s="147"/>
      <c r="C494" s="148" t="s">
        <v>486</v>
      </c>
      <c r="D494" s="148" t="s">
        <v>214</v>
      </c>
      <c r="E494" s="149" t="s">
        <v>750</v>
      </c>
      <c r="F494" s="150" t="s">
        <v>751</v>
      </c>
      <c r="G494" s="151" t="s">
        <v>217</v>
      </c>
      <c r="H494" s="152">
        <v>57</v>
      </c>
      <c r="I494" s="153"/>
      <c r="J494" s="153">
        <f>ROUND(I494*H494,2)</f>
        <v>0</v>
      </c>
      <c r="K494" s="154"/>
      <c r="L494" s="31"/>
      <c r="M494" s="155" t="s">
        <v>1</v>
      </c>
      <c r="N494" s="156" t="s">
        <v>36</v>
      </c>
      <c r="O494" s="157">
        <v>7.0999999999999994E-2</v>
      </c>
      <c r="P494" s="157">
        <f>O494*H494</f>
        <v>4.0469999999999997</v>
      </c>
      <c r="Q494" s="157">
        <v>0</v>
      </c>
      <c r="R494" s="157">
        <f>Q494*H494</f>
        <v>0</v>
      </c>
      <c r="S494" s="157">
        <v>0</v>
      </c>
      <c r="T494" s="158">
        <f>S494*H494</f>
        <v>0</v>
      </c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R494" s="159" t="s">
        <v>218</v>
      </c>
      <c r="AT494" s="159" t="s">
        <v>214</v>
      </c>
      <c r="AU494" s="159" t="s">
        <v>80</v>
      </c>
      <c r="AY494" s="18" t="s">
        <v>212</v>
      </c>
      <c r="BE494" s="160">
        <f>IF(N494="základní",J494,0)</f>
        <v>0</v>
      </c>
      <c r="BF494" s="160">
        <f>IF(N494="snížená",J494,0)</f>
        <v>0</v>
      </c>
      <c r="BG494" s="160">
        <f>IF(N494="zákl. přenesená",J494,0)</f>
        <v>0</v>
      </c>
      <c r="BH494" s="160">
        <f>IF(N494="sníž. přenesená",J494,0)</f>
        <v>0</v>
      </c>
      <c r="BI494" s="160">
        <f>IF(N494="nulová",J494,0)</f>
        <v>0</v>
      </c>
      <c r="BJ494" s="18" t="s">
        <v>78</v>
      </c>
      <c r="BK494" s="160">
        <f>ROUND(I494*H494,2)</f>
        <v>0</v>
      </c>
      <c r="BL494" s="18" t="s">
        <v>218</v>
      </c>
      <c r="BM494" s="159" t="s">
        <v>752</v>
      </c>
    </row>
    <row r="495" spans="1:65" s="13" customFormat="1" ht="11.25">
      <c r="B495" s="161"/>
      <c r="D495" s="162" t="s">
        <v>220</v>
      </c>
      <c r="E495" s="163" t="s">
        <v>1</v>
      </c>
      <c r="F495" s="164" t="s">
        <v>1279</v>
      </c>
      <c r="H495" s="163" t="s">
        <v>1</v>
      </c>
      <c r="L495" s="161"/>
      <c r="M495" s="165"/>
      <c r="N495" s="166"/>
      <c r="O495" s="166"/>
      <c r="P495" s="166"/>
      <c r="Q495" s="166"/>
      <c r="R495" s="166"/>
      <c r="S495" s="166"/>
      <c r="T495" s="167"/>
      <c r="AT495" s="163" t="s">
        <v>220</v>
      </c>
      <c r="AU495" s="163" t="s">
        <v>80</v>
      </c>
      <c r="AV495" s="13" t="s">
        <v>78</v>
      </c>
      <c r="AW495" s="13" t="s">
        <v>27</v>
      </c>
      <c r="AX495" s="13" t="s">
        <v>71</v>
      </c>
      <c r="AY495" s="163" t="s">
        <v>212</v>
      </c>
    </row>
    <row r="496" spans="1:65" s="14" customFormat="1" ht="11.25">
      <c r="B496" s="168"/>
      <c r="D496" s="162" t="s">
        <v>220</v>
      </c>
      <c r="E496" s="169" t="s">
        <v>1</v>
      </c>
      <c r="F496" s="170" t="s">
        <v>1280</v>
      </c>
      <c r="H496" s="171">
        <v>9.5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4" customFormat="1" ht="11.25">
      <c r="B497" s="168"/>
      <c r="D497" s="162" t="s">
        <v>220</v>
      </c>
      <c r="E497" s="169" t="s">
        <v>1</v>
      </c>
      <c r="F497" s="170" t="s">
        <v>1281</v>
      </c>
      <c r="H497" s="171">
        <v>9.5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220</v>
      </c>
      <c r="AU497" s="169" t="s">
        <v>80</v>
      </c>
      <c r="AV497" s="14" t="s">
        <v>80</v>
      </c>
      <c r="AW497" s="14" t="s">
        <v>27</v>
      </c>
      <c r="AX497" s="14" t="s">
        <v>71</v>
      </c>
      <c r="AY497" s="169" t="s">
        <v>212</v>
      </c>
    </row>
    <row r="498" spans="1:65" s="14" customFormat="1" ht="11.25">
      <c r="B498" s="168"/>
      <c r="D498" s="162" t="s">
        <v>220</v>
      </c>
      <c r="E498" s="169" t="s">
        <v>1</v>
      </c>
      <c r="F498" s="170" t="s">
        <v>1282</v>
      </c>
      <c r="H498" s="171">
        <v>9.5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220</v>
      </c>
      <c r="AU498" s="169" t="s">
        <v>80</v>
      </c>
      <c r="AV498" s="14" t="s">
        <v>80</v>
      </c>
      <c r="AW498" s="14" t="s">
        <v>27</v>
      </c>
      <c r="AX498" s="14" t="s">
        <v>71</v>
      </c>
      <c r="AY498" s="169" t="s">
        <v>212</v>
      </c>
    </row>
    <row r="499" spans="1:65" s="14" customFormat="1" ht="11.25">
      <c r="B499" s="168"/>
      <c r="D499" s="162" t="s">
        <v>220</v>
      </c>
      <c r="E499" s="169" t="s">
        <v>1</v>
      </c>
      <c r="F499" s="170" t="s">
        <v>1283</v>
      </c>
      <c r="H499" s="171">
        <v>9.5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4" customFormat="1" ht="11.25">
      <c r="B500" s="168"/>
      <c r="D500" s="162" t="s">
        <v>220</v>
      </c>
      <c r="E500" s="169" t="s">
        <v>1</v>
      </c>
      <c r="F500" s="170" t="s">
        <v>1284</v>
      </c>
      <c r="H500" s="171">
        <v>9.5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220</v>
      </c>
      <c r="AU500" s="169" t="s">
        <v>80</v>
      </c>
      <c r="AV500" s="14" t="s">
        <v>80</v>
      </c>
      <c r="AW500" s="14" t="s">
        <v>27</v>
      </c>
      <c r="AX500" s="14" t="s">
        <v>71</v>
      </c>
      <c r="AY500" s="169" t="s">
        <v>212</v>
      </c>
    </row>
    <row r="501" spans="1:65" s="14" customFormat="1" ht="11.25">
      <c r="B501" s="168"/>
      <c r="D501" s="162" t="s">
        <v>220</v>
      </c>
      <c r="E501" s="169" t="s">
        <v>1</v>
      </c>
      <c r="F501" s="170" t="s">
        <v>1285</v>
      </c>
      <c r="H501" s="171">
        <v>9.5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5" customFormat="1" ht="11.25">
      <c r="B502" s="175"/>
      <c r="D502" s="162" t="s">
        <v>220</v>
      </c>
      <c r="E502" s="176" t="s">
        <v>1</v>
      </c>
      <c r="F502" s="177" t="s">
        <v>233</v>
      </c>
      <c r="H502" s="178">
        <v>57</v>
      </c>
      <c r="L502" s="175"/>
      <c r="M502" s="179"/>
      <c r="N502" s="180"/>
      <c r="O502" s="180"/>
      <c r="P502" s="180"/>
      <c r="Q502" s="180"/>
      <c r="R502" s="180"/>
      <c r="S502" s="180"/>
      <c r="T502" s="181"/>
      <c r="AT502" s="176" t="s">
        <v>220</v>
      </c>
      <c r="AU502" s="176" t="s">
        <v>80</v>
      </c>
      <c r="AV502" s="15" t="s">
        <v>218</v>
      </c>
      <c r="AW502" s="15" t="s">
        <v>27</v>
      </c>
      <c r="AX502" s="15" t="s">
        <v>78</v>
      </c>
      <c r="AY502" s="176" t="s">
        <v>212</v>
      </c>
    </row>
    <row r="503" spans="1:65" s="2" customFormat="1" ht="37.9" customHeight="1">
      <c r="A503" s="30"/>
      <c r="B503" s="147"/>
      <c r="C503" s="148" t="s">
        <v>490</v>
      </c>
      <c r="D503" s="148" t="s">
        <v>214</v>
      </c>
      <c r="E503" s="149" t="s">
        <v>753</v>
      </c>
      <c r="F503" s="150" t="s">
        <v>754</v>
      </c>
      <c r="G503" s="151" t="s">
        <v>217</v>
      </c>
      <c r="H503" s="152">
        <v>45</v>
      </c>
      <c r="I503" s="153"/>
      <c r="J503" s="153">
        <f>ROUND(I503*H503,2)</f>
        <v>0</v>
      </c>
      <c r="K503" s="154"/>
      <c r="L503" s="31"/>
      <c r="M503" s="155" t="s">
        <v>1</v>
      </c>
      <c r="N503" s="156" t="s">
        <v>36</v>
      </c>
      <c r="O503" s="157">
        <v>2.7E-2</v>
      </c>
      <c r="P503" s="157">
        <f>O503*H503</f>
        <v>1.2150000000000001</v>
      </c>
      <c r="Q503" s="157">
        <v>0</v>
      </c>
      <c r="R503" s="157">
        <f>Q503*H503</f>
        <v>0</v>
      </c>
      <c r="S503" s="157">
        <v>0</v>
      </c>
      <c r="T503" s="158">
        <f>S503*H503</f>
        <v>0</v>
      </c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R503" s="159" t="s">
        <v>218</v>
      </c>
      <c r="AT503" s="159" t="s">
        <v>214</v>
      </c>
      <c r="AU503" s="159" t="s">
        <v>80</v>
      </c>
      <c r="AY503" s="18" t="s">
        <v>212</v>
      </c>
      <c r="BE503" s="160">
        <f>IF(N503="základní",J503,0)</f>
        <v>0</v>
      </c>
      <c r="BF503" s="160">
        <f>IF(N503="snížená",J503,0)</f>
        <v>0</v>
      </c>
      <c r="BG503" s="160">
        <f>IF(N503="zákl. přenesená",J503,0)</f>
        <v>0</v>
      </c>
      <c r="BH503" s="160">
        <f>IF(N503="sníž. přenesená",J503,0)</f>
        <v>0</v>
      </c>
      <c r="BI503" s="160">
        <f>IF(N503="nulová",J503,0)</f>
        <v>0</v>
      </c>
      <c r="BJ503" s="18" t="s">
        <v>78</v>
      </c>
      <c r="BK503" s="160">
        <f>ROUND(I503*H503,2)</f>
        <v>0</v>
      </c>
      <c r="BL503" s="18" t="s">
        <v>218</v>
      </c>
      <c r="BM503" s="159" t="s">
        <v>755</v>
      </c>
    </row>
    <row r="504" spans="1:65" s="13" customFormat="1" ht="11.25">
      <c r="B504" s="161"/>
      <c r="D504" s="162" t="s">
        <v>220</v>
      </c>
      <c r="E504" s="163" t="s">
        <v>1</v>
      </c>
      <c r="F504" s="164" t="s">
        <v>1422</v>
      </c>
      <c r="H504" s="163" t="s">
        <v>1</v>
      </c>
      <c r="L504" s="161"/>
      <c r="M504" s="165"/>
      <c r="N504" s="166"/>
      <c r="O504" s="166"/>
      <c r="P504" s="166"/>
      <c r="Q504" s="166"/>
      <c r="R504" s="166"/>
      <c r="S504" s="166"/>
      <c r="T504" s="167"/>
      <c r="AT504" s="163" t="s">
        <v>220</v>
      </c>
      <c r="AU504" s="163" t="s">
        <v>80</v>
      </c>
      <c r="AV504" s="13" t="s">
        <v>78</v>
      </c>
      <c r="AW504" s="13" t="s">
        <v>27</v>
      </c>
      <c r="AX504" s="13" t="s">
        <v>71</v>
      </c>
      <c r="AY504" s="163" t="s">
        <v>212</v>
      </c>
    </row>
    <row r="505" spans="1:65" s="14" customFormat="1" ht="11.25">
      <c r="B505" s="168"/>
      <c r="D505" s="162" t="s">
        <v>220</v>
      </c>
      <c r="E505" s="169" t="s">
        <v>1</v>
      </c>
      <c r="F505" s="170" t="s">
        <v>1260</v>
      </c>
      <c r="H505" s="171">
        <v>7.5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 ht="11.25">
      <c r="B506" s="168"/>
      <c r="D506" s="162" t="s">
        <v>220</v>
      </c>
      <c r="E506" s="169" t="s">
        <v>1</v>
      </c>
      <c r="F506" s="170" t="s">
        <v>1261</v>
      </c>
      <c r="H506" s="171">
        <v>7.5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4" customFormat="1" ht="11.25">
      <c r="B507" s="168"/>
      <c r="D507" s="162" t="s">
        <v>220</v>
      </c>
      <c r="E507" s="169" t="s">
        <v>1</v>
      </c>
      <c r="F507" s="170" t="s">
        <v>1262</v>
      </c>
      <c r="H507" s="171">
        <v>7.5</v>
      </c>
      <c r="L507" s="168"/>
      <c r="M507" s="172"/>
      <c r="N507" s="173"/>
      <c r="O507" s="173"/>
      <c r="P507" s="173"/>
      <c r="Q507" s="173"/>
      <c r="R507" s="173"/>
      <c r="S507" s="173"/>
      <c r="T507" s="174"/>
      <c r="AT507" s="169" t="s">
        <v>220</v>
      </c>
      <c r="AU507" s="169" t="s">
        <v>80</v>
      </c>
      <c r="AV507" s="14" t="s">
        <v>80</v>
      </c>
      <c r="AW507" s="14" t="s">
        <v>27</v>
      </c>
      <c r="AX507" s="14" t="s">
        <v>71</v>
      </c>
      <c r="AY507" s="169" t="s">
        <v>212</v>
      </c>
    </row>
    <row r="508" spans="1:65" s="14" customFormat="1" ht="11.25">
      <c r="B508" s="168"/>
      <c r="D508" s="162" t="s">
        <v>220</v>
      </c>
      <c r="E508" s="169" t="s">
        <v>1</v>
      </c>
      <c r="F508" s="170" t="s">
        <v>1263</v>
      </c>
      <c r="H508" s="171">
        <v>7.5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220</v>
      </c>
      <c r="AU508" s="169" t="s">
        <v>80</v>
      </c>
      <c r="AV508" s="14" t="s">
        <v>80</v>
      </c>
      <c r="AW508" s="14" t="s">
        <v>27</v>
      </c>
      <c r="AX508" s="14" t="s">
        <v>71</v>
      </c>
      <c r="AY508" s="169" t="s">
        <v>212</v>
      </c>
    </row>
    <row r="509" spans="1:65" s="14" customFormat="1" ht="11.25">
      <c r="B509" s="168"/>
      <c r="D509" s="162" t="s">
        <v>220</v>
      </c>
      <c r="E509" s="169" t="s">
        <v>1</v>
      </c>
      <c r="F509" s="170" t="s">
        <v>1264</v>
      </c>
      <c r="H509" s="171">
        <v>7.5</v>
      </c>
      <c r="L509" s="168"/>
      <c r="M509" s="172"/>
      <c r="N509" s="173"/>
      <c r="O509" s="173"/>
      <c r="P509" s="173"/>
      <c r="Q509" s="173"/>
      <c r="R509" s="173"/>
      <c r="S509" s="173"/>
      <c r="T509" s="174"/>
      <c r="AT509" s="169" t="s">
        <v>220</v>
      </c>
      <c r="AU509" s="169" t="s">
        <v>80</v>
      </c>
      <c r="AV509" s="14" t="s">
        <v>80</v>
      </c>
      <c r="AW509" s="14" t="s">
        <v>27</v>
      </c>
      <c r="AX509" s="14" t="s">
        <v>71</v>
      </c>
      <c r="AY509" s="169" t="s">
        <v>212</v>
      </c>
    </row>
    <row r="510" spans="1:65" s="14" customFormat="1" ht="11.25">
      <c r="B510" s="168"/>
      <c r="D510" s="162" t="s">
        <v>220</v>
      </c>
      <c r="E510" s="169" t="s">
        <v>1</v>
      </c>
      <c r="F510" s="170" t="s">
        <v>1265</v>
      </c>
      <c r="H510" s="171">
        <v>7.5</v>
      </c>
      <c r="L510" s="168"/>
      <c r="M510" s="172"/>
      <c r="N510" s="173"/>
      <c r="O510" s="173"/>
      <c r="P510" s="173"/>
      <c r="Q510" s="173"/>
      <c r="R510" s="173"/>
      <c r="S510" s="173"/>
      <c r="T510" s="174"/>
      <c r="AT510" s="169" t="s">
        <v>220</v>
      </c>
      <c r="AU510" s="169" t="s">
        <v>80</v>
      </c>
      <c r="AV510" s="14" t="s">
        <v>80</v>
      </c>
      <c r="AW510" s="14" t="s">
        <v>27</v>
      </c>
      <c r="AX510" s="14" t="s">
        <v>71</v>
      </c>
      <c r="AY510" s="169" t="s">
        <v>212</v>
      </c>
    </row>
    <row r="511" spans="1:65" s="16" customFormat="1" ht="11.25">
      <c r="B511" s="195"/>
      <c r="D511" s="162" t="s">
        <v>220</v>
      </c>
      <c r="E511" s="196" t="s">
        <v>1</v>
      </c>
      <c r="F511" s="197" t="s">
        <v>674</v>
      </c>
      <c r="H511" s="198">
        <v>45</v>
      </c>
      <c r="L511" s="195"/>
      <c r="M511" s="199"/>
      <c r="N511" s="200"/>
      <c r="O511" s="200"/>
      <c r="P511" s="200"/>
      <c r="Q511" s="200"/>
      <c r="R511" s="200"/>
      <c r="S511" s="200"/>
      <c r="T511" s="201"/>
      <c r="AT511" s="196" t="s">
        <v>220</v>
      </c>
      <c r="AU511" s="196" t="s">
        <v>80</v>
      </c>
      <c r="AV511" s="16" t="s">
        <v>226</v>
      </c>
      <c r="AW511" s="16" t="s">
        <v>27</v>
      </c>
      <c r="AX511" s="16" t="s">
        <v>71</v>
      </c>
      <c r="AY511" s="196" t="s">
        <v>212</v>
      </c>
    </row>
    <row r="512" spans="1:65" s="15" customFormat="1" ht="11.25">
      <c r="B512" s="175"/>
      <c r="D512" s="162" t="s">
        <v>220</v>
      </c>
      <c r="E512" s="176" t="s">
        <v>1</v>
      </c>
      <c r="F512" s="177" t="s">
        <v>233</v>
      </c>
      <c r="H512" s="178">
        <v>45</v>
      </c>
      <c r="L512" s="175"/>
      <c r="M512" s="179"/>
      <c r="N512" s="180"/>
      <c r="O512" s="180"/>
      <c r="P512" s="180"/>
      <c r="Q512" s="180"/>
      <c r="R512" s="180"/>
      <c r="S512" s="180"/>
      <c r="T512" s="181"/>
      <c r="AT512" s="176" t="s">
        <v>220</v>
      </c>
      <c r="AU512" s="176" t="s">
        <v>80</v>
      </c>
      <c r="AV512" s="15" t="s">
        <v>218</v>
      </c>
      <c r="AW512" s="15" t="s">
        <v>27</v>
      </c>
      <c r="AX512" s="15" t="s">
        <v>78</v>
      </c>
      <c r="AY512" s="176" t="s">
        <v>212</v>
      </c>
    </row>
    <row r="513" spans="1:65" s="2" customFormat="1" ht="24.2" customHeight="1">
      <c r="A513" s="30"/>
      <c r="B513" s="147"/>
      <c r="C513" s="148" t="s">
        <v>494</v>
      </c>
      <c r="D513" s="148" t="s">
        <v>214</v>
      </c>
      <c r="E513" s="149" t="s">
        <v>407</v>
      </c>
      <c r="F513" s="150" t="s">
        <v>408</v>
      </c>
      <c r="G513" s="151" t="s">
        <v>217</v>
      </c>
      <c r="H513" s="152">
        <v>2909.41</v>
      </c>
      <c r="I513" s="153"/>
      <c r="J513" s="153">
        <f>ROUND(I513*H513,2)</f>
        <v>0</v>
      </c>
      <c r="K513" s="154"/>
      <c r="L513" s="31"/>
      <c r="M513" s="155" t="s">
        <v>1</v>
      </c>
      <c r="N513" s="156" t="s">
        <v>36</v>
      </c>
      <c r="O513" s="157">
        <v>4.0000000000000001E-3</v>
      </c>
      <c r="P513" s="157">
        <f>O513*H513</f>
        <v>11.637639999999999</v>
      </c>
      <c r="Q513" s="157">
        <v>0</v>
      </c>
      <c r="R513" s="157">
        <f>Q513*H513</f>
        <v>0</v>
      </c>
      <c r="S513" s="157">
        <v>0</v>
      </c>
      <c r="T513" s="158">
        <f>S513*H513</f>
        <v>0</v>
      </c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R513" s="159" t="s">
        <v>218</v>
      </c>
      <c r="AT513" s="159" t="s">
        <v>214</v>
      </c>
      <c r="AU513" s="159" t="s">
        <v>80</v>
      </c>
      <c r="AY513" s="18" t="s">
        <v>212</v>
      </c>
      <c r="BE513" s="160">
        <f>IF(N513="základní",J513,0)</f>
        <v>0</v>
      </c>
      <c r="BF513" s="160">
        <f>IF(N513="snížená",J513,0)</f>
        <v>0</v>
      </c>
      <c r="BG513" s="160">
        <f>IF(N513="zákl. přenesená",J513,0)</f>
        <v>0</v>
      </c>
      <c r="BH513" s="160">
        <f>IF(N513="sníž. přenesená",J513,0)</f>
        <v>0</v>
      </c>
      <c r="BI513" s="160">
        <f>IF(N513="nulová",J513,0)</f>
        <v>0</v>
      </c>
      <c r="BJ513" s="18" t="s">
        <v>78</v>
      </c>
      <c r="BK513" s="160">
        <f>ROUND(I513*H513,2)</f>
        <v>0</v>
      </c>
      <c r="BL513" s="18" t="s">
        <v>218</v>
      </c>
      <c r="BM513" s="159" t="s">
        <v>409</v>
      </c>
    </row>
    <row r="514" spans="1:65" s="13" customFormat="1" ht="11.25">
      <c r="B514" s="161"/>
      <c r="D514" s="162" t="s">
        <v>220</v>
      </c>
      <c r="E514" s="163" t="s">
        <v>1</v>
      </c>
      <c r="F514" s="164" t="s">
        <v>1279</v>
      </c>
      <c r="H514" s="163" t="s">
        <v>1</v>
      </c>
      <c r="L514" s="161"/>
      <c r="M514" s="165"/>
      <c r="N514" s="166"/>
      <c r="O514" s="166"/>
      <c r="P514" s="166"/>
      <c r="Q514" s="166"/>
      <c r="R514" s="166"/>
      <c r="S514" s="166"/>
      <c r="T514" s="167"/>
      <c r="AT514" s="163" t="s">
        <v>220</v>
      </c>
      <c r="AU514" s="163" t="s">
        <v>80</v>
      </c>
      <c r="AV514" s="13" t="s">
        <v>78</v>
      </c>
      <c r="AW514" s="13" t="s">
        <v>27</v>
      </c>
      <c r="AX514" s="13" t="s">
        <v>71</v>
      </c>
      <c r="AY514" s="163" t="s">
        <v>212</v>
      </c>
    </row>
    <row r="515" spans="1:65" s="14" customFormat="1" ht="11.25">
      <c r="B515" s="168"/>
      <c r="D515" s="162" t="s">
        <v>220</v>
      </c>
      <c r="E515" s="169" t="s">
        <v>1</v>
      </c>
      <c r="F515" s="170" t="s">
        <v>1280</v>
      </c>
      <c r="H515" s="171">
        <v>9.5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220</v>
      </c>
      <c r="AU515" s="169" t="s">
        <v>80</v>
      </c>
      <c r="AV515" s="14" t="s">
        <v>80</v>
      </c>
      <c r="AW515" s="14" t="s">
        <v>27</v>
      </c>
      <c r="AX515" s="14" t="s">
        <v>71</v>
      </c>
      <c r="AY515" s="169" t="s">
        <v>212</v>
      </c>
    </row>
    <row r="516" spans="1:65" s="14" customFormat="1" ht="11.25">
      <c r="B516" s="168"/>
      <c r="D516" s="162" t="s">
        <v>220</v>
      </c>
      <c r="E516" s="169" t="s">
        <v>1</v>
      </c>
      <c r="F516" s="170" t="s">
        <v>1281</v>
      </c>
      <c r="H516" s="171">
        <v>9.5</v>
      </c>
      <c r="L516" s="168"/>
      <c r="M516" s="172"/>
      <c r="N516" s="173"/>
      <c r="O516" s="173"/>
      <c r="P516" s="173"/>
      <c r="Q516" s="173"/>
      <c r="R516" s="173"/>
      <c r="S516" s="173"/>
      <c r="T516" s="174"/>
      <c r="AT516" s="169" t="s">
        <v>220</v>
      </c>
      <c r="AU516" s="169" t="s">
        <v>80</v>
      </c>
      <c r="AV516" s="14" t="s">
        <v>80</v>
      </c>
      <c r="AW516" s="14" t="s">
        <v>27</v>
      </c>
      <c r="AX516" s="14" t="s">
        <v>71</v>
      </c>
      <c r="AY516" s="169" t="s">
        <v>212</v>
      </c>
    </row>
    <row r="517" spans="1:65" s="14" customFormat="1" ht="11.25">
      <c r="B517" s="168"/>
      <c r="D517" s="162" t="s">
        <v>220</v>
      </c>
      <c r="E517" s="169" t="s">
        <v>1</v>
      </c>
      <c r="F517" s="170" t="s">
        <v>1282</v>
      </c>
      <c r="H517" s="171">
        <v>9.5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220</v>
      </c>
      <c r="AU517" s="169" t="s">
        <v>80</v>
      </c>
      <c r="AV517" s="14" t="s">
        <v>80</v>
      </c>
      <c r="AW517" s="14" t="s">
        <v>27</v>
      </c>
      <c r="AX517" s="14" t="s">
        <v>71</v>
      </c>
      <c r="AY517" s="169" t="s">
        <v>212</v>
      </c>
    </row>
    <row r="518" spans="1:65" s="14" customFormat="1" ht="11.25">
      <c r="B518" s="168"/>
      <c r="D518" s="162" t="s">
        <v>220</v>
      </c>
      <c r="E518" s="169" t="s">
        <v>1</v>
      </c>
      <c r="F518" s="170" t="s">
        <v>1283</v>
      </c>
      <c r="H518" s="171">
        <v>9.5</v>
      </c>
      <c r="L518" s="168"/>
      <c r="M518" s="172"/>
      <c r="N518" s="173"/>
      <c r="O518" s="173"/>
      <c r="P518" s="173"/>
      <c r="Q518" s="173"/>
      <c r="R518" s="173"/>
      <c r="S518" s="173"/>
      <c r="T518" s="174"/>
      <c r="AT518" s="169" t="s">
        <v>220</v>
      </c>
      <c r="AU518" s="169" t="s">
        <v>80</v>
      </c>
      <c r="AV518" s="14" t="s">
        <v>80</v>
      </c>
      <c r="AW518" s="14" t="s">
        <v>27</v>
      </c>
      <c r="AX518" s="14" t="s">
        <v>71</v>
      </c>
      <c r="AY518" s="169" t="s">
        <v>212</v>
      </c>
    </row>
    <row r="519" spans="1:65" s="14" customFormat="1" ht="11.25">
      <c r="B519" s="168"/>
      <c r="D519" s="162" t="s">
        <v>220</v>
      </c>
      <c r="E519" s="169" t="s">
        <v>1</v>
      </c>
      <c r="F519" s="170" t="s">
        <v>1284</v>
      </c>
      <c r="H519" s="171">
        <v>9.5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220</v>
      </c>
      <c r="AU519" s="169" t="s">
        <v>80</v>
      </c>
      <c r="AV519" s="14" t="s">
        <v>80</v>
      </c>
      <c r="AW519" s="14" t="s">
        <v>27</v>
      </c>
      <c r="AX519" s="14" t="s">
        <v>71</v>
      </c>
      <c r="AY519" s="169" t="s">
        <v>212</v>
      </c>
    </row>
    <row r="520" spans="1:65" s="14" customFormat="1" ht="11.25">
      <c r="B520" s="168"/>
      <c r="D520" s="162" t="s">
        <v>220</v>
      </c>
      <c r="E520" s="169" t="s">
        <v>1</v>
      </c>
      <c r="F520" s="170" t="s">
        <v>1285</v>
      </c>
      <c r="H520" s="171">
        <v>9.5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220</v>
      </c>
      <c r="AU520" s="169" t="s">
        <v>80</v>
      </c>
      <c r="AV520" s="14" t="s">
        <v>80</v>
      </c>
      <c r="AW520" s="14" t="s">
        <v>27</v>
      </c>
      <c r="AX520" s="14" t="s">
        <v>71</v>
      </c>
      <c r="AY520" s="169" t="s">
        <v>212</v>
      </c>
    </row>
    <row r="521" spans="1:65" s="13" customFormat="1" ht="11.25">
      <c r="B521" s="161"/>
      <c r="D521" s="162" t="s">
        <v>220</v>
      </c>
      <c r="E521" s="163" t="s">
        <v>1</v>
      </c>
      <c r="F521" s="164" t="s">
        <v>1423</v>
      </c>
      <c r="H521" s="163" t="s">
        <v>1</v>
      </c>
      <c r="L521" s="161"/>
      <c r="M521" s="165"/>
      <c r="N521" s="166"/>
      <c r="O521" s="166"/>
      <c r="P521" s="166"/>
      <c r="Q521" s="166"/>
      <c r="R521" s="166"/>
      <c r="S521" s="166"/>
      <c r="T521" s="167"/>
      <c r="AT521" s="163" t="s">
        <v>220</v>
      </c>
      <c r="AU521" s="163" t="s">
        <v>80</v>
      </c>
      <c r="AV521" s="13" t="s">
        <v>78</v>
      </c>
      <c r="AW521" s="13" t="s">
        <v>27</v>
      </c>
      <c r="AX521" s="13" t="s">
        <v>71</v>
      </c>
      <c r="AY521" s="163" t="s">
        <v>212</v>
      </c>
    </row>
    <row r="522" spans="1:65" s="14" customFormat="1" ht="11.25">
      <c r="B522" s="168"/>
      <c r="D522" s="162" t="s">
        <v>220</v>
      </c>
      <c r="E522" s="169" t="s">
        <v>1</v>
      </c>
      <c r="F522" s="170" t="s">
        <v>1233</v>
      </c>
      <c r="H522" s="171">
        <v>497.53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220</v>
      </c>
      <c r="AU522" s="169" t="s">
        <v>80</v>
      </c>
      <c r="AV522" s="14" t="s">
        <v>80</v>
      </c>
      <c r="AW522" s="14" t="s">
        <v>27</v>
      </c>
      <c r="AX522" s="14" t="s">
        <v>71</v>
      </c>
      <c r="AY522" s="169" t="s">
        <v>212</v>
      </c>
    </row>
    <row r="523" spans="1:65" s="14" customFormat="1" ht="11.25">
      <c r="B523" s="168"/>
      <c r="D523" s="162" t="s">
        <v>220</v>
      </c>
      <c r="E523" s="169" t="s">
        <v>1</v>
      </c>
      <c r="F523" s="170" t="s">
        <v>1413</v>
      </c>
      <c r="H523" s="171">
        <v>1243.55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220</v>
      </c>
      <c r="AU523" s="169" t="s">
        <v>80</v>
      </c>
      <c r="AV523" s="14" t="s">
        <v>80</v>
      </c>
      <c r="AW523" s="14" t="s">
        <v>27</v>
      </c>
      <c r="AX523" s="14" t="s">
        <v>71</v>
      </c>
      <c r="AY523" s="169" t="s">
        <v>212</v>
      </c>
    </row>
    <row r="524" spans="1:65" s="14" customFormat="1" ht="11.25">
      <c r="B524" s="168"/>
      <c r="D524" s="162" t="s">
        <v>220</v>
      </c>
      <c r="E524" s="169" t="s">
        <v>1</v>
      </c>
      <c r="F524" s="170" t="s">
        <v>1414</v>
      </c>
      <c r="H524" s="171">
        <v>169.07</v>
      </c>
      <c r="L524" s="168"/>
      <c r="M524" s="172"/>
      <c r="N524" s="173"/>
      <c r="O524" s="173"/>
      <c r="P524" s="173"/>
      <c r="Q524" s="173"/>
      <c r="R524" s="173"/>
      <c r="S524" s="173"/>
      <c r="T524" s="174"/>
      <c r="AT524" s="169" t="s">
        <v>220</v>
      </c>
      <c r="AU524" s="169" t="s">
        <v>80</v>
      </c>
      <c r="AV524" s="14" t="s">
        <v>80</v>
      </c>
      <c r="AW524" s="14" t="s">
        <v>27</v>
      </c>
      <c r="AX524" s="14" t="s">
        <v>71</v>
      </c>
      <c r="AY524" s="169" t="s">
        <v>212</v>
      </c>
    </row>
    <row r="525" spans="1:65" s="14" customFormat="1" ht="11.25">
      <c r="B525" s="168"/>
      <c r="D525" s="162" t="s">
        <v>220</v>
      </c>
      <c r="E525" s="169" t="s">
        <v>1</v>
      </c>
      <c r="F525" s="170" t="s">
        <v>1415</v>
      </c>
      <c r="H525" s="171">
        <v>146.96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220</v>
      </c>
      <c r="AU525" s="169" t="s">
        <v>80</v>
      </c>
      <c r="AV525" s="14" t="s">
        <v>80</v>
      </c>
      <c r="AW525" s="14" t="s">
        <v>27</v>
      </c>
      <c r="AX525" s="14" t="s">
        <v>71</v>
      </c>
      <c r="AY525" s="169" t="s">
        <v>212</v>
      </c>
    </row>
    <row r="526" spans="1:65" s="14" customFormat="1" ht="11.25">
      <c r="B526" s="168"/>
      <c r="D526" s="162" t="s">
        <v>220</v>
      </c>
      <c r="E526" s="169" t="s">
        <v>1</v>
      </c>
      <c r="F526" s="170" t="s">
        <v>1416</v>
      </c>
      <c r="H526" s="171">
        <v>440.88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220</v>
      </c>
      <c r="AU526" s="169" t="s">
        <v>80</v>
      </c>
      <c r="AV526" s="14" t="s">
        <v>80</v>
      </c>
      <c r="AW526" s="14" t="s">
        <v>27</v>
      </c>
      <c r="AX526" s="14" t="s">
        <v>71</v>
      </c>
      <c r="AY526" s="169" t="s">
        <v>212</v>
      </c>
    </row>
    <row r="527" spans="1:65" s="14" customFormat="1" ht="11.25">
      <c r="B527" s="168"/>
      <c r="D527" s="162" t="s">
        <v>220</v>
      </c>
      <c r="E527" s="169" t="s">
        <v>1</v>
      </c>
      <c r="F527" s="170" t="s">
        <v>1417</v>
      </c>
      <c r="H527" s="171">
        <v>60.17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4" customFormat="1" ht="11.25">
      <c r="B528" s="168"/>
      <c r="D528" s="162" t="s">
        <v>220</v>
      </c>
      <c r="E528" s="169" t="s">
        <v>1</v>
      </c>
      <c r="F528" s="170" t="s">
        <v>1418</v>
      </c>
      <c r="H528" s="171">
        <v>72.27</v>
      </c>
      <c r="L528" s="168"/>
      <c r="M528" s="172"/>
      <c r="N528" s="173"/>
      <c r="O528" s="173"/>
      <c r="P528" s="173"/>
      <c r="Q528" s="173"/>
      <c r="R528" s="173"/>
      <c r="S528" s="173"/>
      <c r="T528" s="174"/>
      <c r="AT528" s="169" t="s">
        <v>220</v>
      </c>
      <c r="AU528" s="169" t="s">
        <v>80</v>
      </c>
      <c r="AV528" s="14" t="s">
        <v>80</v>
      </c>
      <c r="AW528" s="14" t="s">
        <v>27</v>
      </c>
      <c r="AX528" s="14" t="s">
        <v>71</v>
      </c>
      <c r="AY528" s="169" t="s">
        <v>212</v>
      </c>
    </row>
    <row r="529" spans="1:65" s="14" customFormat="1" ht="11.25">
      <c r="B529" s="168"/>
      <c r="D529" s="162" t="s">
        <v>220</v>
      </c>
      <c r="E529" s="169" t="s">
        <v>1</v>
      </c>
      <c r="F529" s="170" t="s">
        <v>1419</v>
      </c>
      <c r="H529" s="171">
        <v>221.98</v>
      </c>
      <c r="L529" s="168"/>
      <c r="M529" s="172"/>
      <c r="N529" s="173"/>
      <c r="O529" s="173"/>
      <c r="P529" s="173"/>
      <c r="Q529" s="173"/>
      <c r="R529" s="173"/>
      <c r="S529" s="173"/>
      <c r="T529" s="174"/>
      <c r="AT529" s="169" t="s">
        <v>220</v>
      </c>
      <c r="AU529" s="169" t="s">
        <v>80</v>
      </c>
      <c r="AV529" s="14" t="s">
        <v>80</v>
      </c>
      <c r="AW529" s="14" t="s">
        <v>27</v>
      </c>
      <c r="AX529" s="14" t="s">
        <v>71</v>
      </c>
      <c r="AY529" s="169" t="s">
        <v>212</v>
      </c>
    </row>
    <row r="530" spans="1:65" s="15" customFormat="1" ht="11.25">
      <c r="B530" s="175"/>
      <c r="D530" s="162" t="s">
        <v>220</v>
      </c>
      <c r="E530" s="176" t="s">
        <v>1</v>
      </c>
      <c r="F530" s="177" t="s">
        <v>233</v>
      </c>
      <c r="H530" s="178">
        <v>2909.41</v>
      </c>
      <c r="L530" s="175"/>
      <c r="M530" s="179"/>
      <c r="N530" s="180"/>
      <c r="O530" s="180"/>
      <c r="P530" s="180"/>
      <c r="Q530" s="180"/>
      <c r="R530" s="180"/>
      <c r="S530" s="180"/>
      <c r="T530" s="181"/>
      <c r="AT530" s="176" t="s">
        <v>220</v>
      </c>
      <c r="AU530" s="176" t="s">
        <v>80</v>
      </c>
      <c r="AV530" s="15" t="s">
        <v>218</v>
      </c>
      <c r="AW530" s="15" t="s">
        <v>27</v>
      </c>
      <c r="AX530" s="15" t="s">
        <v>78</v>
      </c>
      <c r="AY530" s="176" t="s">
        <v>212</v>
      </c>
    </row>
    <row r="531" spans="1:65" s="2" customFormat="1" ht="24.2" customHeight="1">
      <c r="A531" s="30"/>
      <c r="B531" s="147"/>
      <c r="C531" s="148" t="s">
        <v>498</v>
      </c>
      <c r="D531" s="148" t="s">
        <v>214</v>
      </c>
      <c r="E531" s="149" t="s">
        <v>411</v>
      </c>
      <c r="F531" s="150" t="s">
        <v>412</v>
      </c>
      <c r="G531" s="151" t="s">
        <v>217</v>
      </c>
      <c r="H531" s="152">
        <v>2957.41</v>
      </c>
      <c r="I531" s="153"/>
      <c r="J531" s="153">
        <f>ROUND(I531*H531,2)</f>
        <v>0</v>
      </c>
      <c r="K531" s="154"/>
      <c r="L531" s="31"/>
      <c r="M531" s="155" t="s">
        <v>1</v>
      </c>
      <c r="N531" s="156" t="s">
        <v>36</v>
      </c>
      <c r="O531" s="157">
        <v>2E-3</v>
      </c>
      <c r="P531" s="157">
        <f>O531*H531</f>
        <v>5.9148199999999997</v>
      </c>
      <c r="Q531" s="157">
        <v>0</v>
      </c>
      <c r="R531" s="157">
        <f>Q531*H531</f>
        <v>0</v>
      </c>
      <c r="S531" s="157">
        <v>0</v>
      </c>
      <c r="T531" s="158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59" t="s">
        <v>218</v>
      </c>
      <c r="AT531" s="159" t="s">
        <v>214</v>
      </c>
      <c r="AU531" s="159" t="s">
        <v>80</v>
      </c>
      <c r="AY531" s="18" t="s">
        <v>212</v>
      </c>
      <c r="BE531" s="160">
        <f>IF(N531="základní",J531,0)</f>
        <v>0</v>
      </c>
      <c r="BF531" s="160">
        <f>IF(N531="snížená",J531,0)</f>
        <v>0</v>
      </c>
      <c r="BG531" s="160">
        <f>IF(N531="zákl. přenesená",J531,0)</f>
        <v>0</v>
      </c>
      <c r="BH531" s="160">
        <f>IF(N531="sníž. přenesená",J531,0)</f>
        <v>0</v>
      </c>
      <c r="BI531" s="160">
        <f>IF(N531="nulová",J531,0)</f>
        <v>0</v>
      </c>
      <c r="BJ531" s="18" t="s">
        <v>78</v>
      </c>
      <c r="BK531" s="160">
        <f>ROUND(I531*H531,2)</f>
        <v>0</v>
      </c>
      <c r="BL531" s="18" t="s">
        <v>218</v>
      </c>
      <c r="BM531" s="159" t="s">
        <v>413</v>
      </c>
    </row>
    <row r="532" spans="1:65" s="13" customFormat="1" ht="11.25">
      <c r="B532" s="161"/>
      <c r="D532" s="162" t="s">
        <v>220</v>
      </c>
      <c r="E532" s="163" t="s">
        <v>1</v>
      </c>
      <c r="F532" s="164" t="s">
        <v>1287</v>
      </c>
      <c r="H532" s="163" t="s">
        <v>1</v>
      </c>
      <c r="L532" s="161"/>
      <c r="M532" s="165"/>
      <c r="N532" s="166"/>
      <c r="O532" s="166"/>
      <c r="P532" s="166"/>
      <c r="Q532" s="166"/>
      <c r="R532" s="166"/>
      <c r="S532" s="166"/>
      <c r="T532" s="167"/>
      <c r="AT532" s="163" t="s">
        <v>220</v>
      </c>
      <c r="AU532" s="163" t="s">
        <v>80</v>
      </c>
      <c r="AV532" s="13" t="s">
        <v>78</v>
      </c>
      <c r="AW532" s="13" t="s">
        <v>27</v>
      </c>
      <c r="AX532" s="13" t="s">
        <v>71</v>
      </c>
      <c r="AY532" s="163" t="s">
        <v>212</v>
      </c>
    </row>
    <row r="533" spans="1:65" s="14" customFormat="1" ht="11.25">
      <c r="B533" s="168"/>
      <c r="D533" s="162" t="s">
        <v>220</v>
      </c>
      <c r="E533" s="169" t="s">
        <v>1</v>
      </c>
      <c r="F533" s="170" t="s">
        <v>1288</v>
      </c>
      <c r="H533" s="171">
        <v>17.5</v>
      </c>
      <c r="L533" s="168"/>
      <c r="M533" s="172"/>
      <c r="N533" s="173"/>
      <c r="O533" s="173"/>
      <c r="P533" s="173"/>
      <c r="Q533" s="173"/>
      <c r="R533" s="173"/>
      <c r="S533" s="173"/>
      <c r="T533" s="174"/>
      <c r="AT533" s="169" t="s">
        <v>220</v>
      </c>
      <c r="AU533" s="169" t="s">
        <v>80</v>
      </c>
      <c r="AV533" s="14" t="s">
        <v>80</v>
      </c>
      <c r="AW533" s="14" t="s">
        <v>27</v>
      </c>
      <c r="AX533" s="14" t="s">
        <v>71</v>
      </c>
      <c r="AY533" s="169" t="s">
        <v>212</v>
      </c>
    </row>
    <row r="534" spans="1:65" s="14" customFormat="1" ht="11.25">
      <c r="B534" s="168"/>
      <c r="D534" s="162" t="s">
        <v>220</v>
      </c>
      <c r="E534" s="169" t="s">
        <v>1</v>
      </c>
      <c r="F534" s="170" t="s">
        <v>1289</v>
      </c>
      <c r="H534" s="171">
        <v>17.5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27</v>
      </c>
      <c r="AX534" s="14" t="s">
        <v>71</v>
      </c>
      <c r="AY534" s="169" t="s">
        <v>212</v>
      </c>
    </row>
    <row r="535" spans="1:65" s="14" customFormat="1" ht="11.25">
      <c r="B535" s="168"/>
      <c r="D535" s="162" t="s">
        <v>220</v>
      </c>
      <c r="E535" s="169" t="s">
        <v>1</v>
      </c>
      <c r="F535" s="170" t="s">
        <v>1290</v>
      </c>
      <c r="H535" s="171">
        <v>17.5</v>
      </c>
      <c r="L535" s="168"/>
      <c r="M535" s="172"/>
      <c r="N535" s="173"/>
      <c r="O535" s="173"/>
      <c r="P535" s="173"/>
      <c r="Q535" s="173"/>
      <c r="R535" s="173"/>
      <c r="S535" s="173"/>
      <c r="T535" s="174"/>
      <c r="AT535" s="169" t="s">
        <v>220</v>
      </c>
      <c r="AU535" s="169" t="s">
        <v>80</v>
      </c>
      <c r="AV535" s="14" t="s">
        <v>80</v>
      </c>
      <c r="AW535" s="14" t="s">
        <v>27</v>
      </c>
      <c r="AX535" s="14" t="s">
        <v>71</v>
      </c>
      <c r="AY535" s="169" t="s">
        <v>212</v>
      </c>
    </row>
    <row r="536" spans="1:65" s="14" customFormat="1" ht="11.25">
      <c r="B536" s="168"/>
      <c r="D536" s="162" t="s">
        <v>220</v>
      </c>
      <c r="E536" s="169" t="s">
        <v>1</v>
      </c>
      <c r="F536" s="170" t="s">
        <v>1291</v>
      </c>
      <c r="H536" s="171">
        <v>17.5</v>
      </c>
      <c r="L536" s="168"/>
      <c r="M536" s="172"/>
      <c r="N536" s="173"/>
      <c r="O536" s="173"/>
      <c r="P536" s="173"/>
      <c r="Q536" s="173"/>
      <c r="R536" s="173"/>
      <c r="S536" s="173"/>
      <c r="T536" s="174"/>
      <c r="AT536" s="169" t="s">
        <v>220</v>
      </c>
      <c r="AU536" s="169" t="s">
        <v>80</v>
      </c>
      <c r="AV536" s="14" t="s">
        <v>80</v>
      </c>
      <c r="AW536" s="14" t="s">
        <v>27</v>
      </c>
      <c r="AX536" s="14" t="s">
        <v>71</v>
      </c>
      <c r="AY536" s="169" t="s">
        <v>212</v>
      </c>
    </row>
    <row r="537" spans="1:65" s="14" customFormat="1" ht="11.25">
      <c r="B537" s="168"/>
      <c r="D537" s="162" t="s">
        <v>220</v>
      </c>
      <c r="E537" s="169" t="s">
        <v>1</v>
      </c>
      <c r="F537" s="170" t="s">
        <v>1292</v>
      </c>
      <c r="H537" s="171">
        <v>17.5</v>
      </c>
      <c r="L537" s="168"/>
      <c r="M537" s="172"/>
      <c r="N537" s="173"/>
      <c r="O537" s="173"/>
      <c r="P537" s="173"/>
      <c r="Q537" s="173"/>
      <c r="R537" s="173"/>
      <c r="S537" s="173"/>
      <c r="T537" s="174"/>
      <c r="AT537" s="169" t="s">
        <v>220</v>
      </c>
      <c r="AU537" s="169" t="s">
        <v>80</v>
      </c>
      <c r="AV537" s="14" t="s">
        <v>80</v>
      </c>
      <c r="AW537" s="14" t="s">
        <v>27</v>
      </c>
      <c r="AX537" s="14" t="s">
        <v>71</v>
      </c>
      <c r="AY537" s="169" t="s">
        <v>212</v>
      </c>
    </row>
    <row r="538" spans="1:65" s="14" customFormat="1" ht="11.25">
      <c r="B538" s="168"/>
      <c r="D538" s="162" t="s">
        <v>220</v>
      </c>
      <c r="E538" s="169" t="s">
        <v>1</v>
      </c>
      <c r="F538" s="170" t="s">
        <v>1293</v>
      </c>
      <c r="H538" s="171">
        <v>17.5</v>
      </c>
      <c r="L538" s="168"/>
      <c r="M538" s="172"/>
      <c r="N538" s="173"/>
      <c r="O538" s="173"/>
      <c r="P538" s="173"/>
      <c r="Q538" s="173"/>
      <c r="R538" s="173"/>
      <c r="S538" s="173"/>
      <c r="T538" s="174"/>
      <c r="AT538" s="169" t="s">
        <v>220</v>
      </c>
      <c r="AU538" s="169" t="s">
        <v>80</v>
      </c>
      <c r="AV538" s="14" t="s">
        <v>80</v>
      </c>
      <c r="AW538" s="14" t="s">
        <v>27</v>
      </c>
      <c r="AX538" s="14" t="s">
        <v>71</v>
      </c>
      <c r="AY538" s="169" t="s">
        <v>212</v>
      </c>
    </row>
    <row r="539" spans="1:65" s="13" customFormat="1" ht="11.25">
      <c r="B539" s="161"/>
      <c r="D539" s="162" t="s">
        <v>220</v>
      </c>
      <c r="E539" s="163" t="s">
        <v>1</v>
      </c>
      <c r="F539" s="164" t="s">
        <v>1424</v>
      </c>
      <c r="H539" s="163" t="s">
        <v>1</v>
      </c>
      <c r="L539" s="161"/>
      <c r="M539" s="165"/>
      <c r="N539" s="166"/>
      <c r="O539" s="166"/>
      <c r="P539" s="166"/>
      <c r="Q539" s="166"/>
      <c r="R539" s="166"/>
      <c r="S539" s="166"/>
      <c r="T539" s="167"/>
      <c r="AT539" s="163" t="s">
        <v>220</v>
      </c>
      <c r="AU539" s="163" t="s">
        <v>80</v>
      </c>
      <c r="AV539" s="13" t="s">
        <v>78</v>
      </c>
      <c r="AW539" s="13" t="s">
        <v>27</v>
      </c>
      <c r="AX539" s="13" t="s">
        <v>71</v>
      </c>
      <c r="AY539" s="163" t="s">
        <v>212</v>
      </c>
    </row>
    <row r="540" spans="1:65" s="14" customFormat="1" ht="11.25">
      <c r="B540" s="168"/>
      <c r="D540" s="162" t="s">
        <v>220</v>
      </c>
      <c r="E540" s="169" t="s">
        <v>1</v>
      </c>
      <c r="F540" s="170" t="s">
        <v>1233</v>
      </c>
      <c r="H540" s="171">
        <v>497.53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27</v>
      </c>
      <c r="AX540" s="14" t="s">
        <v>71</v>
      </c>
      <c r="AY540" s="169" t="s">
        <v>212</v>
      </c>
    </row>
    <row r="541" spans="1:65" s="14" customFormat="1" ht="11.25">
      <c r="B541" s="168"/>
      <c r="D541" s="162" t="s">
        <v>220</v>
      </c>
      <c r="E541" s="169" t="s">
        <v>1</v>
      </c>
      <c r="F541" s="170" t="s">
        <v>1413</v>
      </c>
      <c r="H541" s="171">
        <v>1243.55</v>
      </c>
      <c r="L541" s="168"/>
      <c r="M541" s="172"/>
      <c r="N541" s="173"/>
      <c r="O541" s="173"/>
      <c r="P541" s="173"/>
      <c r="Q541" s="173"/>
      <c r="R541" s="173"/>
      <c r="S541" s="173"/>
      <c r="T541" s="174"/>
      <c r="AT541" s="169" t="s">
        <v>220</v>
      </c>
      <c r="AU541" s="169" t="s">
        <v>80</v>
      </c>
      <c r="AV541" s="14" t="s">
        <v>80</v>
      </c>
      <c r="AW541" s="14" t="s">
        <v>27</v>
      </c>
      <c r="AX541" s="14" t="s">
        <v>71</v>
      </c>
      <c r="AY541" s="169" t="s">
        <v>212</v>
      </c>
    </row>
    <row r="542" spans="1:65" s="14" customFormat="1" ht="11.25">
      <c r="B542" s="168"/>
      <c r="D542" s="162" t="s">
        <v>220</v>
      </c>
      <c r="E542" s="169" t="s">
        <v>1</v>
      </c>
      <c r="F542" s="170" t="s">
        <v>1414</v>
      </c>
      <c r="H542" s="171">
        <v>169.07</v>
      </c>
      <c r="L542" s="168"/>
      <c r="M542" s="172"/>
      <c r="N542" s="173"/>
      <c r="O542" s="173"/>
      <c r="P542" s="173"/>
      <c r="Q542" s="173"/>
      <c r="R542" s="173"/>
      <c r="S542" s="173"/>
      <c r="T542" s="174"/>
      <c r="AT542" s="169" t="s">
        <v>220</v>
      </c>
      <c r="AU542" s="169" t="s">
        <v>80</v>
      </c>
      <c r="AV542" s="14" t="s">
        <v>80</v>
      </c>
      <c r="AW542" s="14" t="s">
        <v>27</v>
      </c>
      <c r="AX542" s="14" t="s">
        <v>71</v>
      </c>
      <c r="AY542" s="169" t="s">
        <v>212</v>
      </c>
    </row>
    <row r="543" spans="1:65" s="14" customFormat="1" ht="11.25">
      <c r="B543" s="168"/>
      <c r="D543" s="162" t="s">
        <v>220</v>
      </c>
      <c r="E543" s="169" t="s">
        <v>1</v>
      </c>
      <c r="F543" s="170" t="s">
        <v>1415</v>
      </c>
      <c r="H543" s="171">
        <v>146.96</v>
      </c>
      <c r="L543" s="168"/>
      <c r="M543" s="172"/>
      <c r="N543" s="173"/>
      <c r="O543" s="173"/>
      <c r="P543" s="173"/>
      <c r="Q543" s="173"/>
      <c r="R543" s="173"/>
      <c r="S543" s="173"/>
      <c r="T543" s="174"/>
      <c r="AT543" s="169" t="s">
        <v>220</v>
      </c>
      <c r="AU543" s="169" t="s">
        <v>80</v>
      </c>
      <c r="AV543" s="14" t="s">
        <v>80</v>
      </c>
      <c r="AW543" s="14" t="s">
        <v>27</v>
      </c>
      <c r="AX543" s="14" t="s">
        <v>71</v>
      </c>
      <c r="AY543" s="169" t="s">
        <v>212</v>
      </c>
    </row>
    <row r="544" spans="1:65" s="14" customFormat="1" ht="11.25">
      <c r="B544" s="168"/>
      <c r="D544" s="162" t="s">
        <v>220</v>
      </c>
      <c r="E544" s="169" t="s">
        <v>1</v>
      </c>
      <c r="F544" s="170" t="s">
        <v>1416</v>
      </c>
      <c r="H544" s="171">
        <v>440.88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220</v>
      </c>
      <c r="AU544" s="169" t="s">
        <v>80</v>
      </c>
      <c r="AV544" s="14" t="s">
        <v>80</v>
      </c>
      <c r="AW544" s="14" t="s">
        <v>27</v>
      </c>
      <c r="AX544" s="14" t="s">
        <v>71</v>
      </c>
      <c r="AY544" s="169" t="s">
        <v>212</v>
      </c>
    </row>
    <row r="545" spans="1:65" s="14" customFormat="1" ht="11.25">
      <c r="B545" s="168"/>
      <c r="D545" s="162" t="s">
        <v>220</v>
      </c>
      <c r="E545" s="169" t="s">
        <v>1</v>
      </c>
      <c r="F545" s="170" t="s">
        <v>1417</v>
      </c>
      <c r="H545" s="171">
        <v>60.17</v>
      </c>
      <c r="L545" s="168"/>
      <c r="M545" s="172"/>
      <c r="N545" s="173"/>
      <c r="O545" s="173"/>
      <c r="P545" s="173"/>
      <c r="Q545" s="173"/>
      <c r="R545" s="173"/>
      <c r="S545" s="173"/>
      <c r="T545" s="174"/>
      <c r="AT545" s="169" t="s">
        <v>220</v>
      </c>
      <c r="AU545" s="169" t="s">
        <v>80</v>
      </c>
      <c r="AV545" s="14" t="s">
        <v>80</v>
      </c>
      <c r="AW545" s="14" t="s">
        <v>27</v>
      </c>
      <c r="AX545" s="14" t="s">
        <v>71</v>
      </c>
      <c r="AY545" s="169" t="s">
        <v>212</v>
      </c>
    </row>
    <row r="546" spans="1:65" s="14" customFormat="1" ht="11.25">
      <c r="B546" s="168"/>
      <c r="D546" s="162" t="s">
        <v>220</v>
      </c>
      <c r="E546" s="169" t="s">
        <v>1</v>
      </c>
      <c r="F546" s="170" t="s">
        <v>1418</v>
      </c>
      <c r="H546" s="171">
        <v>72.27</v>
      </c>
      <c r="L546" s="168"/>
      <c r="M546" s="172"/>
      <c r="N546" s="173"/>
      <c r="O546" s="173"/>
      <c r="P546" s="173"/>
      <c r="Q546" s="173"/>
      <c r="R546" s="173"/>
      <c r="S546" s="173"/>
      <c r="T546" s="174"/>
      <c r="AT546" s="169" t="s">
        <v>220</v>
      </c>
      <c r="AU546" s="169" t="s">
        <v>80</v>
      </c>
      <c r="AV546" s="14" t="s">
        <v>80</v>
      </c>
      <c r="AW546" s="14" t="s">
        <v>27</v>
      </c>
      <c r="AX546" s="14" t="s">
        <v>71</v>
      </c>
      <c r="AY546" s="169" t="s">
        <v>212</v>
      </c>
    </row>
    <row r="547" spans="1:65" s="14" customFormat="1" ht="11.25">
      <c r="B547" s="168"/>
      <c r="D547" s="162" t="s">
        <v>220</v>
      </c>
      <c r="E547" s="169" t="s">
        <v>1</v>
      </c>
      <c r="F547" s="170" t="s">
        <v>1419</v>
      </c>
      <c r="H547" s="171">
        <v>221.98</v>
      </c>
      <c r="L547" s="168"/>
      <c r="M547" s="172"/>
      <c r="N547" s="173"/>
      <c r="O547" s="173"/>
      <c r="P547" s="173"/>
      <c r="Q547" s="173"/>
      <c r="R547" s="173"/>
      <c r="S547" s="173"/>
      <c r="T547" s="174"/>
      <c r="AT547" s="169" t="s">
        <v>220</v>
      </c>
      <c r="AU547" s="169" t="s">
        <v>80</v>
      </c>
      <c r="AV547" s="14" t="s">
        <v>80</v>
      </c>
      <c r="AW547" s="14" t="s">
        <v>27</v>
      </c>
      <c r="AX547" s="14" t="s">
        <v>71</v>
      </c>
      <c r="AY547" s="169" t="s">
        <v>212</v>
      </c>
    </row>
    <row r="548" spans="1:65" s="15" customFormat="1" ht="11.25">
      <c r="B548" s="175"/>
      <c r="D548" s="162" t="s">
        <v>220</v>
      </c>
      <c r="E548" s="176" t="s">
        <v>1</v>
      </c>
      <c r="F548" s="177" t="s">
        <v>233</v>
      </c>
      <c r="H548" s="178">
        <v>2957.41</v>
      </c>
      <c r="L548" s="175"/>
      <c r="M548" s="179"/>
      <c r="N548" s="180"/>
      <c r="O548" s="180"/>
      <c r="P548" s="180"/>
      <c r="Q548" s="180"/>
      <c r="R548" s="180"/>
      <c r="S548" s="180"/>
      <c r="T548" s="181"/>
      <c r="AT548" s="176" t="s">
        <v>220</v>
      </c>
      <c r="AU548" s="176" t="s">
        <v>80</v>
      </c>
      <c r="AV548" s="15" t="s">
        <v>218</v>
      </c>
      <c r="AW548" s="15" t="s">
        <v>27</v>
      </c>
      <c r="AX548" s="15" t="s">
        <v>78</v>
      </c>
      <c r="AY548" s="176" t="s">
        <v>212</v>
      </c>
    </row>
    <row r="549" spans="1:65" s="2" customFormat="1" ht="44.25" customHeight="1">
      <c r="A549" s="30"/>
      <c r="B549" s="147"/>
      <c r="C549" s="148" t="s">
        <v>502</v>
      </c>
      <c r="D549" s="148" t="s">
        <v>214</v>
      </c>
      <c r="E549" s="149" t="s">
        <v>415</v>
      </c>
      <c r="F549" s="150" t="s">
        <v>416</v>
      </c>
      <c r="G549" s="151" t="s">
        <v>217</v>
      </c>
      <c r="H549" s="152">
        <v>2852.41</v>
      </c>
      <c r="I549" s="153"/>
      <c r="J549" s="153">
        <f>ROUND(I549*H549,2)</f>
        <v>0</v>
      </c>
      <c r="K549" s="154"/>
      <c r="L549" s="31"/>
      <c r="M549" s="155" t="s">
        <v>1</v>
      </c>
      <c r="N549" s="156" t="s">
        <v>36</v>
      </c>
      <c r="O549" s="157">
        <v>1.2999999999999999E-2</v>
      </c>
      <c r="P549" s="157">
        <f>O549*H549</f>
        <v>37.081329999999994</v>
      </c>
      <c r="Q549" s="157">
        <v>0</v>
      </c>
      <c r="R549" s="157">
        <f>Q549*H549</f>
        <v>0</v>
      </c>
      <c r="S549" s="157">
        <v>0</v>
      </c>
      <c r="T549" s="158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9" t="s">
        <v>218</v>
      </c>
      <c r="AT549" s="159" t="s">
        <v>214</v>
      </c>
      <c r="AU549" s="159" t="s">
        <v>80</v>
      </c>
      <c r="AY549" s="18" t="s">
        <v>212</v>
      </c>
      <c r="BE549" s="160">
        <f>IF(N549="základní",J549,0)</f>
        <v>0</v>
      </c>
      <c r="BF549" s="160">
        <f>IF(N549="snížená",J549,0)</f>
        <v>0</v>
      </c>
      <c r="BG549" s="160">
        <f>IF(N549="zákl. přenesená",J549,0)</f>
        <v>0</v>
      </c>
      <c r="BH549" s="160">
        <f>IF(N549="sníž. přenesená",J549,0)</f>
        <v>0</v>
      </c>
      <c r="BI549" s="160">
        <f>IF(N549="nulová",J549,0)</f>
        <v>0</v>
      </c>
      <c r="BJ549" s="18" t="s">
        <v>78</v>
      </c>
      <c r="BK549" s="160">
        <f>ROUND(I549*H549,2)</f>
        <v>0</v>
      </c>
      <c r="BL549" s="18" t="s">
        <v>218</v>
      </c>
      <c r="BM549" s="159" t="s">
        <v>1425</v>
      </c>
    </row>
    <row r="550" spans="1:65" s="14" customFormat="1" ht="11.25">
      <c r="B550" s="168"/>
      <c r="D550" s="162" t="s">
        <v>220</v>
      </c>
      <c r="E550" s="169" t="s">
        <v>1</v>
      </c>
      <c r="F550" s="170" t="s">
        <v>1233</v>
      </c>
      <c r="H550" s="171">
        <v>497.53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220</v>
      </c>
      <c r="AU550" s="169" t="s">
        <v>80</v>
      </c>
      <c r="AV550" s="14" t="s">
        <v>80</v>
      </c>
      <c r="AW550" s="14" t="s">
        <v>27</v>
      </c>
      <c r="AX550" s="14" t="s">
        <v>71</v>
      </c>
      <c r="AY550" s="169" t="s">
        <v>212</v>
      </c>
    </row>
    <row r="551" spans="1:65" s="14" customFormat="1" ht="11.25">
      <c r="B551" s="168"/>
      <c r="D551" s="162" t="s">
        <v>220</v>
      </c>
      <c r="E551" s="169" t="s">
        <v>1</v>
      </c>
      <c r="F551" s="170" t="s">
        <v>1413</v>
      </c>
      <c r="H551" s="171">
        <v>1243.55</v>
      </c>
      <c r="L551" s="168"/>
      <c r="M551" s="172"/>
      <c r="N551" s="173"/>
      <c r="O551" s="173"/>
      <c r="P551" s="173"/>
      <c r="Q551" s="173"/>
      <c r="R551" s="173"/>
      <c r="S551" s="173"/>
      <c r="T551" s="174"/>
      <c r="AT551" s="169" t="s">
        <v>220</v>
      </c>
      <c r="AU551" s="169" t="s">
        <v>80</v>
      </c>
      <c r="AV551" s="14" t="s">
        <v>80</v>
      </c>
      <c r="AW551" s="14" t="s">
        <v>27</v>
      </c>
      <c r="AX551" s="14" t="s">
        <v>71</v>
      </c>
      <c r="AY551" s="169" t="s">
        <v>212</v>
      </c>
    </row>
    <row r="552" spans="1:65" s="14" customFormat="1" ht="11.25">
      <c r="B552" s="168"/>
      <c r="D552" s="162" t="s">
        <v>220</v>
      </c>
      <c r="E552" s="169" t="s">
        <v>1</v>
      </c>
      <c r="F552" s="170" t="s">
        <v>1414</v>
      </c>
      <c r="H552" s="171">
        <v>169.07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220</v>
      </c>
      <c r="AU552" s="169" t="s">
        <v>80</v>
      </c>
      <c r="AV552" s="14" t="s">
        <v>80</v>
      </c>
      <c r="AW552" s="14" t="s">
        <v>27</v>
      </c>
      <c r="AX552" s="14" t="s">
        <v>71</v>
      </c>
      <c r="AY552" s="169" t="s">
        <v>212</v>
      </c>
    </row>
    <row r="553" spans="1:65" s="14" customFormat="1" ht="11.25">
      <c r="B553" s="168"/>
      <c r="D553" s="162" t="s">
        <v>220</v>
      </c>
      <c r="E553" s="169" t="s">
        <v>1</v>
      </c>
      <c r="F553" s="170" t="s">
        <v>1415</v>
      </c>
      <c r="H553" s="171">
        <v>146.96</v>
      </c>
      <c r="L553" s="168"/>
      <c r="M553" s="172"/>
      <c r="N553" s="173"/>
      <c r="O553" s="173"/>
      <c r="P553" s="173"/>
      <c r="Q553" s="173"/>
      <c r="R553" s="173"/>
      <c r="S553" s="173"/>
      <c r="T553" s="174"/>
      <c r="AT553" s="169" t="s">
        <v>220</v>
      </c>
      <c r="AU553" s="169" t="s">
        <v>80</v>
      </c>
      <c r="AV553" s="14" t="s">
        <v>80</v>
      </c>
      <c r="AW553" s="14" t="s">
        <v>27</v>
      </c>
      <c r="AX553" s="14" t="s">
        <v>71</v>
      </c>
      <c r="AY553" s="169" t="s">
        <v>212</v>
      </c>
    </row>
    <row r="554" spans="1:65" s="14" customFormat="1" ht="11.25">
      <c r="B554" s="168"/>
      <c r="D554" s="162" t="s">
        <v>220</v>
      </c>
      <c r="E554" s="169" t="s">
        <v>1</v>
      </c>
      <c r="F554" s="170" t="s">
        <v>1416</v>
      </c>
      <c r="H554" s="171">
        <v>440.88</v>
      </c>
      <c r="L554" s="168"/>
      <c r="M554" s="172"/>
      <c r="N554" s="173"/>
      <c r="O554" s="173"/>
      <c r="P554" s="173"/>
      <c r="Q554" s="173"/>
      <c r="R554" s="173"/>
      <c r="S554" s="173"/>
      <c r="T554" s="174"/>
      <c r="AT554" s="169" t="s">
        <v>220</v>
      </c>
      <c r="AU554" s="169" t="s">
        <v>80</v>
      </c>
      <c r="AV554" s="14" t="s">
        <v>80</v>
      </c>
      <c r="AW554" s="14" t="s">
        <v>27</v>
      </c>
      <c r="AX554" s="14" t="s">
        <v>71</v>
      </c>
      <c r="AY554" s="169" t="s">
        <v>212</v>
      </c>
    </row>
    <row r="555" spans="1:65" s="14" customFormat="1" ht="11.25">
      <c r="B555" s="168"/>
      <c r="D555" s="162" t="s">
        <v>220</v>
      </c>
      <c r="E555" s="169" t="s">
        <v>1</v>
      </c>
      <c r="F555" s="170" t="s">
        <v>1417</v>
      </c>
      <c r="H555" s="171">
        <v>60.17</v>
      </c>
      <c r="L555" s="168"/>
      <c r="M555" s="172"/>
      <c r="N555" s="173"/>
      <c r="O555" s="173"/>
      <c r="P555" s="173"/>
      <c r="Q555" s="173"/>
      <c r="R555" s="173"/>
      <c r="S555" s="173"/>
      <c r="T555" s="174"/>
      <c r="AT555" s="169" t="s">
        <v>220</v>
      </c>
      <c r="AU555" s="169" t="s">
        <v>80</v>
      </c>
      <c r="AV555" s="14" t="s">
        <v>80</v>
      </c>
      <c r="AW555" s="14" t="s">
        <v>27</v>
      </c>
      <c r="AX555" s="14" t="s">
        <v>71</v>
      </c>
      <c r="AY555" s="169" t="s">
        <v>212</v>
      </c>
    </row>
    <row r="556" spans="1:65" s="14" customFormat="1" ht="11.25">
      <c r="B556" s="168"/>
      <c r="D556" s="162" t="s">
        <v>220</v>
      </c>
      <c r="E556" s="169" t="s">
        <v>1</v>
      </c>
      <c r="F556" s="170" t="s">
        <v>1418</v>
      </c>
      <c r="H556" s="171">
        <v>72.27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220</v>
      </c>
      <c r="AU556" s="169" t="s">
        <v>80</v>
      </c>
      <c r="AV556" s="14" t="s">
        <v>80</v>
      </c>
      <c r="AW556" s="14" t="s">
        <v>27</v>
      </c>
      <c r="AX556" s="14" t="s">
        <v>71</v>
      </c>
      <c r="AY556" s="169" t="s">
        <v>212</v>
      </c>
    </row>
    <row r="557" spans="1:65" s="14" customFormat="1" ht="11.25">
      <c r="B557" s="168"/>
      <c r="D557" s="162" t="s">
        <v>220</v>
      </c>
      <c r="E557" s="169" t="s">
        <v>1</v>
      </c>
      <c r="F557" s="170" t="s">
        <v>1419</v>
      </c>
      <c r="H557" s="171">
        <v>221.98</v>
      </c>
      <c r="L557" s="168"/>
      <c r="M557" s="172"/>
      <c r="N557" s="173"/>
      <c r="O557" s="173"/>
      <c r="P557" s="173"/>
      <c r="Q557" s="173"/>
      <c r="R557" s="173"/>
      <c r="S557" s="173"/>
      <c r="T557" s="174"/>
      <c r="AT557" s="169" t="s">
        <v>220</v>
      </c>
      <c r="AU557" s="169" t="s">
        <v>80</v>
      </c>
      <c r="AV557" s="14" t="s">
        <v>80</v>
      </c>
      <c r="AW557" s="14" t="s">
        <v>27</v>
      </c>
      <c r="AX557" s="14" t="s">
        <v>71</v>
      </c>
      <c r="AY557" s="169" t="s">
        <v>212</v>
      </c>
    </row>
    <row r="558" spans="1:65" s="15" customFormat="1" ht="11.25">
      <c r="B558" s="175"/>
      <c r="D558" s="162" t="s">
        <v>220</v>
      </c>
      <c r="E558" s="176" t="s">
        <v>1</v>
      </c>
      <c r="F558" s="177" t="s">
        <v>233</v>
      </c>
      <c r="H558" s="178">
        <v>2852.41</v>
      </c>
      <c r="L558" s="175"/>
      <c r="M558" s="179"/>
      <c r="N558" s="180"/>
      <c r="O558" s="180"/>
      <c r="P558" s="180"/>
      <c r="Q558" s="180"/>
      <c r="R558" s="180"/>
      <c r="S558" s="180"/>
      <c r="T558" s="181"/>
      <c r="AT558" s="176" t="s">
        <v>220</v>
      </c>
      <c r="AU558" s="176" t="s">
        <v>80</v>
      </c>
      <c r="AV558" s="15" t="s">
        <v>218</v>
      </c>
      <c r="AW558" s="15" t="s">
        <v>27</v>
      </c>
      <c r="AX558" s="15" t="s">
        <v>78</v>
      </c>
      <c r="AY558" s="176" t="s">
        <v>212</v>
      </c>
    </row>
    <row r="559" spans="1:65" s="2" customFormat="1" ht="44.25" customHeight="1">
      <c r="A559" s="30"/>
      <c r="B559" s="147"/>
      <c r="C559" s="148" t="s">
        <v>506</v>
      </c>
      <c r="D559" s="148" t="s">
        <v>214</v>
      </c>
      <c r="E559" s="149" t="s">
        <v>756</v>
      </c>
      <c r="F559" s="150" t="s">
        <v>757</v>
      </c>
      <c r="G559" s="151" t="s">
        <v>217</v>
      </c>
      <c r="H559" s="152">
        <v>105</v>
      </c>
      <c r="I559" s="153"/>
      <c r="J559" s="153">
        <f>ROUND(I559*H559,2)</f>
        <v>0</v>
      </c>
      <c r="K559" s="154"/>
      <c r="L559" s="31"/>
      <c r="M559" s="155" t="s">
        <v>1</v>
      </c>
      <c r="N559" s="156" t="s">
        <v>36</v>
      </c>
      <c r="O559" s="157">
        <v>1.6E-2</v>
      </c>
      <c r="P559" s="157">
        <f>O559*H559</f>
        <v>1.68</v>
      </c>
      <c r="Q559" s="157">
        <v>0</v>
      </c>
      <c r="R559" s="157">
        <f>Q559*H559</f>
        <v>0</v>
      </c>
      <c r="S559" s="157">
        <v>0</v>
      </c>
      <c r="T559" s="158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59" t="s">
        <v>218</v>
      </c>
      <c r="AT559" s="159" t="s">
        <v>214</v>
      </c>
      <c r="AU559" s="159" t="s">
        <v>80</v>
      </c>
      <c r="AY559" s="18" t="s">
        <v>212</v>
      </c>
      <c r="BE559" s="160">
        <f>IF(N559="základní",J559,0)</f>
        <v>0</v>
      </c>
      <c r="BF559" s="160">
        <f>IF(N559="snížená",J559,0)</f>
        <v>0</v>
      </c>
      <c r="BG559" s="160">
        <f>IF(N559="zákl. přenesená",J559,0)</f>
        <v>0</v>
      </c>
      <c r="BH559" s="160">
        <f>IF(N559="sníž. přenesená",J559,0)</f>
        <v>0</v>
      </c>
      <c r="BI559" s="160">
        <f>IF(N559="nulová",J559,0)</f>
        <v>0</v>
      </c>
      <c r="BJ559" s="18" t="s">
        <v>78</v>
      </c>
      <c r="BK559" s="160">
        <f>ROUND(I559*H559,2)</f>
        <v>0</v>
      </c>
      <c r="BL559" s="18" t="s">
        <v>218</v>
      </c>
      <c r="BM559" s="159" t="s">
        <v>758</v>
      </c>
    </row>
    <row r="560" spans="1:65" s="13" customFormat="1" ht="11.25">
      <c r="B560" s="161"/>
      <c r="D560" s="162" t="s">
        <v>220</v>
      </c>
      <c r="E560" s="163" t="s">
        <v>1</v>
      </c>
      <c r="F560" s="164" t="s">
        <v>1287</v>
      </c>
      <c r="H560" s="163" t="s">
        <v>1</v>
      </c>
      <c r="L560" s="161"/>
      <c r="M560" s="165"/>
      <c r="N560" s="166"/>
      <c r="O560" s="166"/>
      <c r="P560" s="166"/>
      <c r="Q560" s="166"/>
      <c r="R560" s="166"/>
      <c r="S560" s="166"/>
      <c r="T560" s="167"/>
      <c r="AT560" s="163" t="s">
        <v>220</v>
      </c>
      <c r="AU560" s="163" t="s">
        <v>80</v>
      </c>
      <c r="AV560" s="13" t="s">
        <v>78</v>
      </c>
      <c r="AW560" s="13" t="s">
        <v>27</v>
      </c>
      <c r="AX560" s="13" t="s">
        <v>71</v>
      </c>
      <c r="AY560" s="163" t="s">
        <v>212</v>
      </c>
    </row>
    <row r="561" spans="1:65" s="14" customFormat="1" ht="11.25">
      <c r="B561" s="168"/>
      <c r="D561" s="162" t="s">
        <v>220</v>
      </c>
      <c r="E561" s="169" t="s">
        <v>1</v>
      </c>
      <c r="F561" s="170" t="s">
        <v>1288</v>
      </c>
      <c r="H561" s="171">
        <v>17.5</v>
      </c>
      <c r="L561" s="168"/>
      <c r="M561" s="172"/>
      <c r="N561" s="173"/>
      <c r="O561" s="173"/>
      <c r="P561" s="173"/>
      <c r="Q561" s="173"/>
      <c r="R561" s="173"/>
      <c r="S561" s="173"/>
      <c r="T561" s="174"/>
      <c r="AT561" s="169" t="s">
        <v>220</v>
      </c>
      <c r="AU561" s="169" t="s">
        <v>80</v>
      </c>
      <c r="AV561" s="14" t="s">
        <v>80</v>
      </c>
      <c r="AW561" s="14" t="s">
        <v>27</v>
      </c>
      <c r="AX561" s="14" t="s">
        <v>71</v>
      </c>
      <c r="AY561" s="169" t="s">
        <v>212</v>
      </c>
    </row>
    <row r="562" spans="1:65" s="14" customFormat="1" ht="11.25">
      <c r="B562" s="168"/>
      <c r="D562" s="162" t="s">
        <v>220</v>
      </c>
      <c r="E562" s="169" t="s">
        <v>1</v>
      </c>
      <c r="F562" s="170" t="s">
        <v>1289</v>
      </c>
      <c r="H562" s="171">
        <v>17.5</v>
      </c>
      <c r="L562" s="168"/>
      <c r="M562" s="172"/>
      <c r="N562" s="173"/>
      <c r="O562" s="173"/>
      <c r="P562" s="173"/>
      <c r="Q562" s="173"/>
      <c r="R562" s="173"/>
      <c r="S562" s="173"/>
      <c r="T562" s="174"/>
      <c r="AT562" s="169" t="s">
        <v>220</v>
      </c>
      <c r="AU562" s="169" t="s">
        <v>80</v>
      </c>
      <c r="AV562" s="14" t="s">
        <v>80</v>
      </c>
      <c r="AW562" s="14" t="s">
        <v>27</v>
      </c>
      <c r="AX562" s="14" t="s">
        <v>71</v>
      </c>
      <c r="AY562" s="169" t="s">
        <v>212</v>
      </c>
    </row>
    <row r="563" spans="1:65" s="14" customFormat="1" ht="11.25">
      <c r="B563" s="168"/>
      <c r="D563" s="162" t="s">
        <v>220</v>
      </c>
      <c r="E563" s="169" t="s">
        <v>1</v>
      </c>
      <c r="F563" s="170" t="s">
        <v>1290</v>
      </c>
      <c r="H563" s="171">
        <v>17.5</v>
      </c>
      <c r="L563" s="168"/>
      <c r="M563" s="172"/>
      <c r="N563" s="173"/>
      <c r="O563" s="173"/>
      <c r="P563" s="173"/>
      <c r="Q563" s="173"/>
      <c r="R563" s="173"/>
      <c r="S563" s="173"/>
      <c r="T563" s="174"/>
      <c r="AT563" s="169" t="s">
        <v>220</v>
      </c>
      <c r="AU563" s="169" t="s">
        <v>80</v>
      </c>
      <c r="AV563" s="14" t="s">
        <v>80</v>
      </c>
      <c r="AW563" s="14" t="s">
        <v>27</v>
      </c>
      <c r="AX563" s="14" t="s">
        <v>71</v>
      </c>
      <c r="AY563" s="169" t="s">
        <v>212</v>
      </c>
    </row>
    <row r="564" spans="1:65" s="14" customFormat="1" ht="11.25">
      <c r="B564" s="168"/>
      <c r="D564" s="162" t="s">
        <v>220</v>
      </c>
      <c r="E564" s="169" t="s">
        <v>1</v>
      </c>
      <c r="F564" s="170" t="s">
        <v>1291</v>
      </c>
      <c r="H564" s="171">
        <v>17.5</v>
      </c>
      <c r="L564" s="168"/>
      <c r="M564" s="172"/>
      <c r="N564" s="173"/>
      <c r="O564" s="173"/>
      <c r="P564" s="173"/>
      <c r="Q564" s="173"/>
      <c r="R564" s="173"/>
      <c r="S564" s="173"/>
      <c r="T564" s="174"/>
      <c r="AT564" s="169" t="s">
        <v>220</v>
      </c>
      <c r="AU564" s="169" t="s">
        <v>80</v>
      </c>
      <c r="AV564" s="14" t="s">
        <v>80</v>
      </c>
      <c r="AW564" s="14" t="s">
        <v>27</v>
      </c>
      <c r="AX564" s="14" t="s">
        <v>71</v>
      </c>
      <c r="AY564" s="169" t="s">
        <v>212</v>
      </c>
    </row>
    <row r="565" spans="1:65" s="14" customFormat="1" ht="11.25">
      <c r="B565" s="168"/>
      <c r="D565" s="162" t="s">
        <v>220</v>
      </c>
      <c r="E565" s="169" t="s">
        <v>1</v>
      </c>
      <c r="F565" s="170" t="s">
        <v>1292</v>
      </c>
      <c r="H565" s="171">
        <v>17.5</v>
      </c>
      <c r="L565" s="168"/>
      <c r="M565" s="172"/>
      <c r="N565" s="173"/>
      <c r="O565" s="173"/>
      <c r="P565" s="173"/>
      <c r="Q565" s="173"/>
      <c r="R565" s="173"/>
      <c r="S565" s="173"/>
      <c r="T565" s="174"/>
      <c r="AT565" s="169" t="s">
        <v>220</v>
      </c>
      <c r="AU565" s="169" t="s">
        <v>80</v>
      </c>
      <c r="AV565" s="14" t="s">
        <v>80</v>
      </c>
      <c r="AW565" s="14" t="s">
        <v>27</v>
      </c>
      <c r="AX565" s="14" t="s">
        <v>71</v>
      </c>
      <c r="AY565" s="169" t="s">
        <v>212</v>
      </c>
    </row>
    <row r="566" spans="1:65" s="14" customFormat="1" ht="11.25">
      <c r="B566" s="168"/>
      <c r="D566" s="162" t="s">
        <v>220</v>
      </c>
      <c r="E566" s="169" t="s">
        <v>1</v>
      </c>
      <c r="F566" s="170" t="s">
        <v>1293</v>
      </c>
      <c r="H566" s="171">
        <v>17.5</v>
      </c>
      <c r="L566" s="168"/>
      <c r="M566" s="172"/>
      <c r="N566" s="173"/>
      <c r="O566" s="173"/>
      <c r="P566" s="173"/>
      <c r="Q566" s="173"/>
      <c r="R566" s="173"/>
      <c r="S566" s="173"/>
      <c r="T566" s="174"/>
      <c r="AT566" s="169" t="s">
        <v>220</v>
      </c>
      <c r="AU566" s="169" t="s">
        <v>80</v>
      </c>
      <c r="AV566" s="14" t="s">
        <v>80</v>
      </c>
      <c r="AW566" s="14" t="s">
        <v>27</v>
      </c>
      <c r="AX566" s="14" t="s">
        <v>71</v>
      </c>
      <c r="AY566" s="169" t="s">
        <v>212</v>
      </c>
    </row>
    <row r="567" spans="1:65" s="15" customFormat="1" ht="11.25">
      <c r="B567" s="175"/>
      <c r="D567" s="162" t="s">
        <v>220</v>
      </c>
      <c r="E567" s="176" t="s">
        <v>1</v>
      </c>
      <c r="F567" s="177" t="s">
        <v>233</v>
      </c>
      <c r="H567" s="178">
        <v>105</v>
      </c>
      <c r="L567" s="175"/>
      <c r="M567" s="179"/>
      <c r="N567" s="180"/>
      <c r="O567" s="180"/>
      <c r="P567" s="180"/>
      <c r="Q567" s="180"/>
      <c r="R567" s="180"/>
      <c r="S567" s="180"/>
      <c r="T567" s="181"/>
      <c r="AT567" s="176" t="s">
        <v>220</v>
      </c>
      <c r="AU567" s="176" t="s">
        <v>80</v>
      </c>
      <c r="AV567" s="15" t="s">
        <v>218</v>
      </c>
      <c r="AW567" s="15" t="s">
        <v>27</v>
      </c>
      <c r="AX567" s="15" t="s">
        <v>78</v>
      </c>
      <c r="AY567" s="176" t="s">
        <v>212</v>
      </c>
    </row>
    <row r="568" spans="1:65" s="2" customFormat="1" ht="44.25" customHeight="1">
      <c r="A568" s="30"/>
      <c r="B568" s="147"/>
      <c r="C568" s="148" t="s">
        <v>511</v>
      </c>
      <c r="D568" s="148" t="s">
        <v>214</v>
      </c>
      <c r="E568" s="149" t="s">
        <v>759</v>
      </c>
      <c r="F568" s="150" t="s">
        <v>760</v>
      </c>
      <c r="G568" s="151" t="s">
        <v>217</v>
      </c>
      <c r="H568" s="152">
        <v>69</v>
      </c>
      <c r="I568" s="153"/>
      <c r="J568" s="153">
        <f>ROUND(I568*H568,2)</f>
        <v>0</v>
      </c>
      <c r="K568" s="154"/>
      <c r="L568" s="31"/>
      <c r="M568" s="155" t="s">
        <v>1</v>
      </c>
      <c r="N568" s="156" t="s">
        <v>36</v>
      </c>
      <c r="O568" s="157">
        <v>0.09</v>
      </c>
      <c r="P568" s="157">
        <f>O568*H568</f>
        <v>6.21</v>
      </c>
      <c r="Q568" s="157">
        <v>0</v>
      </c>
      <c r="R568" s="157">
        <f>Q568*H568</f>
        <v>0</v>
      </c>
      <c r="S568" s="157">
        <v>0</v>
      </c>
      <c r="T568" s="158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>IF(N568="základní",J568,0)</f>
        <v>0</v>
      </c>
      <c r="BF568" s="160">
        <f>IF(N568="snížená",J568,0)</f>
        <v>0</v>
      </c>
      <c r="BG568" s="160">
        <f>IF(N568="zákl. přenesená",J568,0)</f>
        <v>0</v>
      </c>
      <c r="BH568" s="160">
        <f>IF(N568="sníž. přenesená",J568,0)</f>
        <v>0</v>
      </c>
      <c r="BI568" s="160">
        <f>IF(N568="nulová",J568,0)</f>
        <v>0</v>
      </c>
      <c r="BJ568" s="18" t="s">
        <v>78</v>
      </c>
      <c r="BK568" s="160">
        <f>ROUND(I568*H568,2)</f>
        <v>0</v>
      </c>
      <c r="BL568" s="18" t="s">
        <v>218</v>
      </c>
      <c r="BM568" s="159" t="s">
        <v>761</v>
      </c>
    </row>
    <row r="569" spans="1:65" s="13" customFormat="1" ht="11.25">
      <c r="B569" s="161"/>
      <c r="D569" s="162" t="s">
        <v>220</v>
      </c>
      <c r="E569" s="163" t="s">
        <v>1</v>
      </c>
      <c r="F569" s="164" t="s">
        <v>1272</v>
      </c>
      <c r="H569" s="163" t="s">
        <v>1</v>
      </c>
      <c r="L569" s="161"/>
      <c r="M569" s="165"/>
      <c r="N569" s="166"/>
      <c r="O569" s="166"/>
      <c r="P569" s="166"/>
      <c r="Q569" s="166"/>
      <c r="R569" s="166"/>
      <c r="S569" s="166"/>
      <c r="T569" s="167"/>
      <c r="AT569" s="163" t="s">
        <v>220</v>
      </c>
      <c r="AU569" s="163" t="s">
        <v>80</v>
      </c>
      <c r="AV569" s="13" t="s">
        <v>78</v>
      </c>
      <c r="AW569" s="13" t="s">
        <v>27</v>
      </c>
      <c r="AX569" s="13" t="s">
        <v>71</v>
      </c>
      <c r="AY569" s="163" t="s">
        <v>212</v>
      </c>
    </row>
    <row r="570" spans="1:65" s="14" customFormat="1" ht="11.25">
      <c r="B570" s="168"/>
      <c r="D570" s="162" t="s">
        <v>220</v>
      </c>
      <c r="E570" s="169" t="s">
        <v>1</v>
      </c>
      <c r="F570" s="170" t="s">
        <v>1273</v>
      </c>
      <c r="H570" s="171">
        <v>11.5</v>
      </c>
      <c r="L570" s="168"/>
      <c r="M570" s="172"/>
      <c r="N570" s="173"/>
      <c r="O570" s="173"/>
      <c r="P570" s="173"/>
      <c r="Q570" s="173"/>
      <c r="R570" s="173"/>
      <c r="S570" s="173"/>
      <c r="T570" s="174"/>
      <c r="AT570" s="169" t="s">
        <v>220</v>
      </c>
      <c r="AU570" s="169" t="s">
        <v>80</v>
      </c>
      <c r="AV570" s="14" t="s">
        <v>80</v>
      </c>
      <c r="AW570" s="14" t="s">
        <v>27</v>
      </c>
      <c r="AX570" s="14" t="s">
        <v>71</v>
      </c>
      <c r="AY570" s="169" t="s">
        <v>212</v>
      </c>
    </row>
    <row r="571" spans="1:65" s="14" customFormat="1" ht="11.25">
      <c r="B571" s="168"/>
      <c r="D571" s="162" t="s">
        <v>220</v>
      </c>
      <c r="E571" s="169" t="s">
        <v>1</v>
      </c>
      <c r="F571" s="170" t="s">
        <v>1274</v>
      </c>
      <c r="H571" s="171">
        <v>11.5</v>
      </c>
      <c r="L571" s="168"/>
      <c r="M571" s="172"/>
      <c r="N571" s="173"/>
      <c r="O571" s="173"/>
      <c r="P571" s="173"/>
      <c r="Q571" s="173"/>
      <c r="R571" s="173"/>
      <c r="S571" s="173"/>
      <c r="T571" s="174"/>
      <c r="AT571" s="169" t="s">
        <v>220</v>
      </c>
      <c r="AU571" s="169" t="s">
        <v>80</v>
      </c>
      <c r="AV571" s="14" t="s">
        <v>80</v>
      </c>
      <c r="AW571" s="14" t="s">
        <v>27</v>
      </c>
      <c r="AX571" s="14" t="s">
        <v>71</v>
      </c>
      <c r="AY571" s="169" t="s">
        <v>212</v>
      </c>
    </row>
    <row r="572" spans="1:65" s="14" customFormat="1" ht="11.25">
      <c r="B572" s="168"/>
      <c r="D572" s="162" t="s">
        <v>220</v>
      </c>
      <c r="E572" s="169" t="s">
        <v>1</v>
      </c>
      <c r="F572" s="170" t="s">
        <v>1275</v>
      </c>
      <c r="H572" s="171">
        <v>11.5</v>
      </c>
      <c r="L572" s="168"/>
      <c r="M572" s="172"/>
      <c r="N572" s="173"/>
      <c r="O572" s="173"/>
      <c r="P572" s="173"/>
      <c r="Q572" s="173"/>
      <c r="R572" s="173"/>
      <c r="S572" s="173"/>
      <c r="T572" s="174"/>
      <c r="AT572" s="169" t="s">
        <v>220</v>
      </c>
      <c r="AU572" s="169" t="s">
        <v>80</v>
      </c>
      <c r="AV572" s="14" t="s">
        <v>80</v>
      </c>
      <c r="AW572" s="14" t="s">
        <v>27</v>
      </c>
      <c r="AX572" s="14" t="s">
        <v>71</v>
      </c>
      <c r="AY572" s="169" t="s">
        <v>212</v>
      </c>
    </row>
    <row r="573" spans="1:65" s="14" customFormat="1" ht="11.25">
      <c r="B573" s="168"/>
      <c r="D573" s="162" t="s">
        <v>220</v>
      </c>
      <c r="E573" s="169" t="s">
        <v>1</v>
      </c>
      <c r="F573" s="170" t="s">
        <v>1276</v>
      </c>
      <c r="H573" s="171">
        <v>11.5</v>
      </c>
      <c r="L573" s="168"/>
      <c r="M573" s="172"/>
      <c r="N573" s="173"/>
      <c r="O573" s="173"/>
      <c r="P573" s="173"/>
      <c r="Q573" s="173"/>
      <c r="R573" s="173"/>
      <c r="S573" s="173"/>
      <c r="T573" s="174"/>
      <c r="AT573" s="169" t="s">
        <v>220</v>
      </c>
      <c r="AU573" s="169" t="s">
        <v>80</v>
      </c>
      <c r="AV573" s="14" t="s">
        <v>80</v>
      </c>
      <c r="AW573" s="14" t="s">
        <v>27</v>
      </c>
      <c r="AX573" s="14" t="s">
        <v>71</v>
      </c>
      <c r="AY573" s="169" t="s">
        <v>212</v>
      </c>
    </row>
    <row r="574" spans="1:65" s="14" customFormat="1" ht="11.25">
      <c r="B574" s="168"/>
      <c r="D574" s="162" t="s">
        <v>220</v>
      </c>
      <c r="E574" s="169" t="s">
        <v>1</v>
      </c>
      <c r="F574" s="170" t="s">
        <v>1277</v>
      </c>
      <c r="H574" s="171">
        <v>11.5</v>
      </c>
      <c r="L574" s="168"/>
      <c r="M574" s="172"/>
      <c r="N574" s="173"/>
      <c r="O574" s="173"/>
      <c r="P574" s="173"/>
      <c r="Q574" s="173"/>
      <c r="R574" s="173"/>
      <c r="S574" s="173"/>
      <c r="T574" s="174"/>
      <c r="AT574" s="169" t="s">
        <v>220</v>
      </c>
      <c r="AU574" s="169" t="s">
        <v>80</v>
      </c>
      <c r="AV574" s="14" t="s">
        <v>80</v>
      </c>
      <c r="AW574" s="14" t="s">
        <v>27</v>
      </c>
      <c r="AX574" s="14" t="s">
        <v>71</v>
      </c>
      <c r="AY574" s="169" t="s">
        <v>212</v>
      </c>
    </row>
    <row r="575" spans="1:65" s="14" customFormat="1" ht="11.25">
      <c r="B575" s="168"/>
      <c r="D575" s="162" t="s">
        <v>220</v>
      </c>
      <c r="E575" s="169" t="s">
        <v>1</v>
      </c>
      <c r="F575" s="170" t="s">
        <v>1278</v>
      </c>
      <c r="H575" s="171">
        <v>11.5</v>
      </c>
      <c r="L575" s="168"/>
      <c r="M575" s="172"/>
      <c r="N575" s="173"/>
      <c r="O575" s="173"/>
      <c r="P575" s="173"/>
      <c r="Q575" s="173"/>
      <c r="R575" s="173"/>
      <c r="S575" s="173"/>
      <c r="T575" s="174"/>
      <c r="AT575" s="169" t="s">
        <v>220</v>
      </c>
      <c r="AU575" s="169" t="s">
        <v>80</v>
      </c>
      <c r="AV575" s="14" t="s">
        <v>80</v>
      </c>
      <c r="AW575" s="14" t="s">
        <v>27</v>
      </c>
      <c r="AX575" s="14" t="s">
        <v>71</v>
      </c>
      <c r="AY575" s="169" t="s">
        <v>212</v>
      </c>
    </row>
    <row r="576" spans="1:65" s="15" customFormat="1" ht="11.25">
      <c r="B576" s="175"/>
      <c r="D576" s="162" t="s">
        <v>220</v>
      </c>
      <c r="E576" s="176" t="s">
        <v>1</v>
      </c>
      <c r="F576" s="177" t="s">
        <v>233</v>
      </c>
      <c r="H576" s="178">
        <v>69</v>
      </c>
      <c r="L576" s="175"/>
      <c r="M576" s="179"/>
      <c r="N576" s="180"/>
      <c r="O576" s="180"/>
      <c r="P576" s="180"/>
      <c r="Q576" s="180"/>
      <c r="R576" s="180"/>
      <c r="S576" s="180"/>
      <c r="T576" s="181"/>
      <c r="AT576" s="176" t="s">
        <v>220</v>
      </c>
      <c r="AU576" s="176" t="s">
        <v>80</v>
      </c>
      <c r="AV576" s="15" t="s">
        <v>218</v>
      </c>
      <c r="AW576" s="15" t="s">
        <v>27</v>
      </c>
      <c r="AX576" s="15" t="s">
        <v>78</v>
      </c>
      <c r="AY576" s="176" t="s">
        <v>212</v>
      </c>
    </row>
    <row r="577" spans="1:65" s="2" customFormat="1" ht="24.2" customHeight="1">
      <c r="A577" s="30"/>
      <c r="B577" s="147"/>
      <c r="C577" s="148" t="s">
        <v>515</v>
      </c>
      <c r="D577" s="148" t="s">
        <v>214</v>
      </c>
      <c r="E577" s="149" t="s">
        <v>419</v>
      </c>
      <c r="F577" s="150" t="s">
        <v>420</v>
      </c>
      <c r="G577" s="151" t="s">
        <v>249</v>
      </c>
      <c r="H577" s="152">
        <v>4269</v>
      </c>
      <c r="I577" s="153"/>
      <c r="J577" s="153">
        <f>ROUND(I577*H577,2)</f>
        <v>0</v>
      </c>
      <c r="K577" s="154"/>
      <c r="L577" s="31"/>
      <c r="M577" s="155" t="s">
        <v>1</v>
      </c>
      <c r="N577" s="156" t="s">
        <v>36</v>
      </c>
      <c r="O577" s="157">
        <v>4.5999999999999999E-2</v>
      </c>
      <c r="P577" s="157">
        <f>O577*H577</f>
        <v>196.374</v>
      </c>
      <c r="Q577" s="157">
        <v>3.5999999999999999E-3</v>
      </c>
      <c r="R577" s="157">
        <f>Q577*H577</f>
        <v>15.368399999999999</v>
      </c>
      <c r="S577" s="157">
        <v>0</v>
      </c>
      <c r="T577" s="158">
        <f>S577*H577</f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218</v>
      </c>
      <c r="AT577" s="159" t="s">
        <v>214</v>
      </c>
      <c r="AU577" s="159" t="s">
        <v>80</v>
      </c>
      <c r="AY577" s="18" t="s">
        <v>212</v>
      </c>
      <c r="BE577" s="160">
        <f>IF(N577="základní",J577,0)</f>
        <v>0</v>
      </c>
      <c r="BF577" s="160">
        <f>IF(N577="snížená",J577,0)</f>
        <v>0</v>
      </c>
      <c r="BG577" s="160">
        <f>IF(N577="zákl. přenesená",J577,0)</f>
        <v>0</v>
      </c>
      <c r="BH577" s="160">
        <f>IF(N577="sníž. přenesená",J577,0)</f>
        <v>0</v>
      </c>
      <c r="BI577" s="160">
        <f>IF(N577="nulová",J577,0)</f>
        <v>0</v>
      </c>
      <c r="BJ577" s="18" t="s">
        <v>78</v>
      </c>
      <c r="BK577" s="160">
        <f>ROUND(I577*H577,2)</f>
        <v>0</v>
      </c>
      <c r="BL577" s="18" t="s">
        <v>218</v>
      </c>
      <c r="BM577" s="159" t="s">
        <v>762</v>
      </c>
    </row>
    <row r="578" spans="1:65" s="14" customFormat="1" ht="11.25">
      <c r="B578" s="168"/>
      <c r="D578" s="162" t="s">
        <v>220</v>
      </c>
      <c r="E578" s="169" t="s">
        <v>1</v>
      </c>
      <c r="F578" s="170" t="s">
        <v>1426</v>
      </c>
      <c r="H578" s="171">
        <v>60</v>
      </c>
      <c r="L578" s="168"/>
      <c r="M578" s="172"/>
      <c r="N578" s="173"/>
      <c r="O578" s="173"/>
      <c r="P578" s="173"/>
      <c r="Q578" s="173"/>
      <c r="R578" s="173"/>
      <c r="S578" s="173"/>
      <c r="T578" s="174"/>
      <c r="AT578" s="169" t="s">
        <v>220</v>
      </c>
      <c r="AU578" s="169" t="s">
        <v>80</v>
      </c>
      <c r="AV578" s="14" t="s">
        <v>80</v>
      </c>
      <c r="AW578" s="14" t="s">
        <v>27</v>
      </c>
      <c r="AX578" s="14" t="s">
        <v>71</v>
      </c>
      <c r="AY578" s="169" t="s">
        <v>212</v>
      </c>
    </row>
    <row r="579" spans="1:65" s="14" customFormat="1" ht="11.25">
      <c r="B579" s="168"/>
      <c r="D579" s="162" t="s">
        <v>220</v>
      </c>
      <c r="E579" s="169" t="s">
        <v>1</v>
      </c>
      <c r="F579" s="170" t="s">
        <v>1427</v>
      </c>
      <c r="H579" s="171">
        <v>4209</v>
      </c>
      <c r="L579" s="168"/>
      <c r="M579" s="172"/>
      <c r="N579" s="173"/>
      <c r="O579" s="173"/>
      <c r="P579" s="173"/>
      <c r="Q579" s="173"/>
      <c r="R579" s="173"/>
      <c r="S579" s="173"/>
      <c r="T579" s="174"/>
      <c r="AT579" s="169" t="s">
        <v>220</v>
      </c>
      <c r="AU579" s="169" t="s">
        <v>80</v>
      </c>
      <c r="AV579" s="14" t="s">
        <v>80</v>
      </c>
      <c r="AW579" s="14" t="s">
        <v>27</v>
      </c>
      <c r="AX579" s="14" t="s">
        <v>71</v>
      </c>
      <c r="AY579" s="169" t="s">
        <v>212</v>
      </c>
    </row>
    <row r="580" spans="1:65" s="15" customFormat="1" ht="11.25">
      <c r="B580" s="175"/>
      <c r="D580" s="162" t="s">
        <v>220</v>
      </c>
      <c r="E580" s="176" t="s">
        <v>1</v>
      </c>
      <c r="F580" s="177" t="s">
        <v>233</v>
      </c>
      <c r="H580" s="178">
        <v>4269</v>
      </c>
      <c r="L580" s="175"/>
      <c r="M580" s="179"/>
      <c r="N580" s="180"/>
      <c r="O580" s="180"/>
      <c r="P580" s="180"/>
      <c r="Q580" s="180"/>
      <c r="R580" s="180"/>
      <c r="S580" s="180"/>
      <c r="T580" s="181"/>
      <c r="AT580" s="176" t="s">
        <v>220</v>
      </c>
      <c r="AU580" s="176" t="s">
        <v>80</v>
      </c>
      <c r="AV580" s="15" t="s">
        <v>218</v>
      </c>
      <c r="AW580" s="15" t="s">
        <v>27</v>
      </c>
      <c r="AX580" s="15" t="s">
        <v>78</v>
      </c>
      <c r="AY580" s="176" t="s">
        <v>212</v>
      </c>
    </row>
    <row r="581" spans="1:65" s="12" customFormat="1" ht="22.9" customHeight="1">
      <c r="B581" s="135"/>
      <c r="D581" s="136" t="s">
        <v>70</v>
      </c>
      <c r="E581" s="145" t="s">
        <v>252</v>
      </c>
      <c r="F581" s="145" t="s">
        <v>423</v>
      </c>
      <c r="J581" s="146">
        <f>BK581</f>
        <v>0</v>
      </c>
      <c r="L581" s="135"/>
      <c r="M581" s="139"/>
      <c r="N581" s="140"/>
      <c r="O581" s="140"/>
      <c r="P581" s="141">
        <f>SUM(P582:P629)</f>
        <v>2008.1751999999997</v>
      </c>
      <c r="Q581" s="140"/>
      <c r="R581" s="141">
        <f>SUM(R582:R629)</f>
        <v>315.64077383999995</v>
      </c>
      <c r="S581" s="140"/>
      <c r="T581" s="142">
        <f>SUM(T582:T629)</f>
        <v>0</v>
      </c>
      <c r="AR581" s="136" t="s">
        <v>78</v>
      </c>
      <c r="AT581" s="143" t="s">
        <v>70</v>
      </c>
      <c r="AU581" s="143" t="s">
        <v>78</v>
      </c>
      <c r="AY581" s="136" t="s">
        <v>212</v>
      </c>
      <c r="BK581" s="144">
        <f>SUM(BK582:BK629)</f>
        <v>0</v>
      </c>
    </row>
    <row r="582" spans="1:65" s="2" customFormat="1" ht="37.9" customHeight="1">
      <c r="A582" s="30"/>
      <c r="B582" s="147"/>
      <c r="C582" s="148" t="s">
        <v>520</v>
      </c>
      <c r="D582" s="148" t="s">
        <v>214</v>
      </c>
      <c r="E582" s="149" t="s">
        <v>1428</v>
      </c>
      <c r="F582" s="150" t="s">
        <v>1429</v>
      </c>
      <c r="G582" s="151" t="s">
        <v>249</v>
      </c>
      <c r="H582" s="152">
        <v>2924.5</v>
      </c>
      <c r="I582" s="153"/>
      <c r="J582" s="153">
        <f>ROUND(I582*H582,2)</f>
        <v>0</v>
      </c>
      <c r="K582" s="154"/>
      <c r="L582" s="31"/>
      <c r="M582" s="155" t="s">
        <v>1</v>
      </c>
      <c r="N582" s="156" t="s">
        <v>36</v>
      </c>
      <c r="O582" s="157">
        <v>0.32100000000000001</v>
      </c>
      <c r="P582" s="157">
        <f>O582*H582</f>
        <v>938.7645</v>
      </c>
      <c r="Q582" s="157">
        <v>2.0000000000000002E-5</v>
      </c>
      <c r="R582" s="157">
        <f>Q582*H582</f>
        <v>5.8490000000000007E-2</v>
      </c>
      <c r="S582" s="157">
        <v>0</v>
      </c>
      <c r="T582" s="158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>IF(N582="základní",J582,0)</f>
        <v>0</v>
      </c>
      <c r="BF582" s="160">
        <f>IF(N582="snížená",J582,0)</f>
        <v>0</v>
      </c>
      <c r="BG582" s="160">
        <f>IF(N582="zákl. přenesená",J582,0)</f>
        <v>0</v>
      </c>
      <c r="BH582" s="160">
        <f>IF(N582="sníž. přenesená",J582,0)</f>
        <v>0</v>
      </c>
      <c r="BI582" s="160">
        <f>IF(N582="nulová",J582,0)</f>
        <v>0</v>
      </c>
      <c r="BJ582" s="18" t="s">
        <v>78</v>
      </c>
      <c r="BK582" s="160">
        <f>ROUND(I582*H582,2)</f>
        <v>0</v>
      </c>
      <c r="BL582" s="18" t="s">
        <v>218</v>
      </c>
      <c r="BM582" s="159" t="s">
        <v>772</v>
      </c>
    </row>
    <row r="583" spans="1:65" s="14" customFormat="1" ht="22.5">
      <c r="B583" s="168"/>
      <c r="D583" s="162" t="s">
        <v>220</v>
      </c>
      <c r="E583" s="169" t="s">
        <v>1</v>
      </c>
      <c r="F583" s="170" t="s">
        <v>1430</v>
      </c>
      <c r="H583" s="171">
        <v>2924.5</v>
      </c>
      <c r="L583" s="168"/>
      <c r="M583" s="172"/>
      <c r="N583" s="173"/>
      <c r="O583" s="173"/>
      <c r="P583" s="173"/>
      <c r="Q583" s="173"/>
      <c r="R583" s="173"/>
      <c r="S583" s="173"/>
      <c r="T583" s="174"/>
      <c r="AT583" s="169" t="s">
        <v>220</v>
      </c>
      <c r="AU583" s="169" t="s">
        <v>80</v>
      </c>
      <c r="AV583" s="14" t="s">
        <v>80</v>
      </c>
      <c r="AW583" s="14" t="s">
        <v>27</v>
      </c>
      <c r="AX583" s="14" t="s">
        <v>78</v>
      </c>
      <c r="AY583" s="169" t="s">
        <v>212</v>
      </c>
    </row>
    <row r="584" spans="1:65" s="2" customFormat="1" ht="21.75" customHeight="1">
      <c r="A584" s="30"/>
      <c r="B584" s="147"/>
      <c r="C584" s="182" t="s">
        <v>526</v>
      </c>
      <c r="D584" s="182" t="s">
        <v>311</v>
      </c>
      <c r="E584" s="183" t="s">
        <v>1431</v>
      </c>
      <c r="F584" s="184" t="s">
        <v>1432</v>
      </c>
      <c r="G584" s="185" t="s">
        <v>249</v>
      </c>
      <c r="H584" s="186">
        <v>3012.2350000000001</v>
      </c>
      <c r="I584" s="187"/>
      <c r="J584" s="187">
        <f>ROUND(I584*H584,2)</f>
        <v>0</v>
      </c>
      <c r="K584" s="188"/>
      <c r="L584" s="189"/>
      <c r="M584" s="190" t="s">
        <v>1</v>
      </c>
      <c r="N584" s="191" t="s">
        <v>36</v>
      </c>
      <c r="O584" s="157">
        <v>0</v>
      </c>
      <c r="P584" s="157">
        <f>O584*H584</f>
        <v>0</v>
      </c>
      <c r="Q584" s="157">
        <v>1.052E-2</v>
      </c>
      <c r="R584" s="157">
        <f>Q584*H584</f>
        <v>31.688712200000001</v>
      </c>
      <c r="S584" s="157">
        <v>0</v>
      </c>
      <c r="T584" s="158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252</v>
      </c>
      <c r="AT584" s="159" t="s">
        <v>311</v>
      </c>
      <c r="AU584" s="159" t="s">
        <v>80</v>
      </c>
      <c r="AY584" s="18" t="s">
        <v>212</v>
      </c>
      <c r="BE584" s="160">
        <f>IF(N584="základní",J584,0)</f>
        <v>0</v>
      </c>
      <c r="BF584" s="160">
        <f>IF(N584="snížená",J584,0)</f>
        <v>0</v>
      </c>
      <c r="BG584" s="160">
        <f>IF(N584="zákl. přenesená",J584,0)</f>
        <v>0</v>
      </c>
      <c r="BH584" s="160">
        <f>IF(N584="sníž. přenesená",J584,0)</f>
        <v>0</v>
      </c>
      <c r="BI584" s="160">
        <f>IF(N584="nulová",J584,0)</f>
        <v>0</v>
      </c>
      <c r="BJ584" s="18" t="s">
        <v>78</v>
      </c>
      <c r="BK584" s="160">
        <f>ROUND(I584*H584,2)</f>
        <v>0</v>
      </c>
      <c r="BL584" s="18" t="s">
        <v>218</v>
      </c>
      <c r="BM584" s="159" t="s">
        <v>775</v>
      </c>
    </row>
    <row r="585" spans="1:65" s="14" customFormat="1" ht="11.25">
      <c r="B585" s="168"/>
      <c r="D585" s="162" t="s">
        <v>220</v>
      </c>
      <c r="F585" s="170" t="s">
        <v>1433</v>
      </c>
      <c r="H585" s="171">
        <v>3012.2350000000001</v>
      </c>
      <c r="L585" s="168"/>
      <c r="M585" s="172"/>
      <c r="N585" s="173"/>
      <c r="O585" s="173"/>
      <c r="P585" s="173"/>
      <c r="Q585" s="173"/>
      <c r="R585" s="173"/>
      <c r="S585" s="173"/>
      <c r="T585" s="174"/>
      <c r="AT585" s="169" t="s">
        <v>220</v>
      </c>
      <c r="AU585" s="169" t="s">
        <v>80</v>
      </c>
      <c r="AV585" s="14" t="s">
        <v>80</v>
      </c>
      <c r="AW585" s="14" t="s">
        <v>3</v>
      </c>
      <c r="AX585" s="14" t="s">
        <v>78</v>
      </c>
      <c r="AY585" s="169" t="s">
        <v>212</v>
      </c>
    </row>
    <row r="586" spans="1:65" s="2" customFormat="1" ht="37.9" customHeight="1">
      <c r="A586" s="30"/>
      <c r="B586" s="147"/>
      <c r="C586" s="148" t="s">
        <v>532</v>
      </c>
      <c r="D586" s="148" t="s">
        <v>214</v>
      </c>
      <c r="E586" s="149" t="s">
        <v>777</v>
      </c>
      <c r="F586" s="150" t="s">
        <v>778</v>
      </c>
      <c r="G586" s="151" t="s">
        <v>249</v>
      </c>
      <c r="H586" s="152">
        <v>212.4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0.36</v>
      </c>
      <c r="P586" s="157">
        <f>O586*H586</f>
        <v>76.463999999999999</v>
      </c>
      <c r="Q586" s="157">
        <v>2.0000000000000002E-5</v>
      </c>
      <c r="R586" s="157">
        <f>Q586*H586</f>
        <v>4.248E-3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427</v>
      </c>
    </row>
    <row r="587" spans="1:65" s="2" customFormat="1" ht="21.75" customHeight="1">
      <c r="A587" s="30"/>
      <c r="B587" s="147"/>
      <c r="C587" s="182" t="s">
        <v>546</v>
      </c>
      <c r="D587" s="182" t="s">
        <v>311</v>
      </c>
      <c r="E587" s="183" t="s">
        <v>780</v>
      </c>
      <c r="F587" s="184" t="s">
        <v>781</v>
      </c>
      <c r="G587" s="185" t="s">
        <v>249</v>
      </c>
      <c r="H587" s="186">
        <v>218.77199999999999</v>
      </c>
      <c r="I587" s="187"/>
      <c r="J587" s="187">
        <f>ROUND(I587*H587,2)</f>
        <v>0</v>
      </c>
      <c r="K587" s="188"/>
      <c r="L587" s="189"/>
      <c r="M587" s="190" t="s">
        <v>1</v>
      </c>
      <c r="N587" s="191" t="s">
        <v>36</v>
      </c>
      <c r="O587" s="157">
        <v>0</v>
      </c>
      <c r="P587" s="157">
        <f>O587*H587</f>
        <v>0</v>
      </c>
      <c r="Q587" s="157">
        <v>1.6619999999999999E-2</v>
      </c>
      <c r="R587" s="157">
        <f>Q587*H587</f>
        <v>3.6359906399999997</v>
      </c>
      <c r="S587" s="157">
        <v>0</v>
      </c>
      <c r="T587" s="158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252</v>
      </c>
      <c r="AT587" s="159" t="s">
        <v>311</v>
      </c>
      <c r="AU587" s="159" t="s">
        <v>80</v>
      </c>
      <c r="AY587" s="18" t="s">
        <v>212</v>
      </c>
      <c r="BE587" s="160">
        <f>IF(N587="základní",J587,0)</f>
        <v>0</v>
      </c>
      <c r="BF587" s="160">
        <f>IF(N587="snížená",J587,0)</f>
        <v>0</v>
      </c>
      <c r="BG587" s="160">
        <f>IF(N587="zákl. přenesená",J587,0)</f>
        <v>0</v>
      </c>
      <c r="BH587" s="160">
        <f>IF(N587="sníž. přenesená",J587,0)</f>
        <v>0</v>
      </c>
      <c r="BI587" s="160">
        <f>IF(N587="nulová",J587,0)</f>
        <v>0</v>
      </c>
      <c r="BJ587" s="18" t="s">
        <v>78</v>
      </c>
      <c r="BK587" s="160">
        <f>ROUND(I587*H587,2)</f>
        <v>0</v>
      </c>
      <c r="BL587" s="18" t="s">
        <v>218</v>
      </c>
      <c r="BM587" s="159" t="s">
        <v>782</v>
      </c>
    </row>
    <row r="588" spans="1:65" s="14" customFormat="1" ht="11.25">
      <c r="B588" s="168"/>
      <c r="D588" s="162" t="s">
        <v>220</v>
      </c>
      <c r="F588" s="170" t="s">
        <v>1434</v>
      </c>
      <c r="H588" s="171">
        <v>218.77199999999999</v>
      </c>
      <c r="L588" s="168"/>
      <c r="M588" s="172"/>
      <c r="N588" s="173"/>
      <c r="O588" s="173"/>
      <c r="P588" s="173"/>
      <c r="Q588" s="173"/>
      <c r="R588" s="173"/>
      <c r="S588" s="173"/>
      <c r="T588" s="174"/>
      <c r="AT588" s="169" t="s">
        <v>220</v>
      </c>
      <c r="AU588" s="169" t="s">
        <v>80</v>
      </c>
      <c r="AV588" s="14" t="s">
        <v>80</v>
      </c>
      <c r="AW588" s="14" t="s">
        <v>3</v>
      </c>
      <c r="AX588" s="14" t="s">
        <v>78</v>
      </c>
      <c r="AY588" s="169" t="s">
        <v>212</v>
      </c>
    </row>
    <row r="589" spans="1:65" s="2" customFormat="1" ht="24.2" customHeight="1">
      <c r="A589" s="30"/>
      <c r="B589" s="147"/>
      <c r="C589" s="148" t="s">
        <v>550</v>
      </c>
      <c r="D589" s="148" t="s">
        <v>214</v>
      </c>
      <c r="E589" s="149" t="s">
        <v>438</v>
      </c>
      <c r="F589" s="150" t="s">
        <v>439</v>
      </c>
      <c r="G589" s="151" t="s">
        <v>374</v>
      </c>
      <c r="H589" s="152">
        <v>100</v>
      </c>
      <c r="I589" s="153"/>
      <c r="J589" s="153">
        <f>ROUND(I589*H589,2)</f>
        <v>0</v>
      </c>
      <c r="K589" s="154"/>
      <c r="L589" s="31"/>
      <c r="M589" s="155" t="s">
        <v>1</v>
      </c>
      <c r="N589" s="156" t="s">
        <v>36</v>
      </c>
      <c r="O589" s="157">
        <v>1.5620000000000001</v>
      </c>
      <c r="P589" s="157">
        <f>O589*H589</f>
        <v>156.20000000000002</v>
      </c>
      <c r="Q589" s="157">
        <v>1.0189999999999999E-2</v>
      </c>
      <c r="R589" s="157">
        <f>Q589*H589</f>
        <v>1.0189999999999999</v>
      </c>
      <c r="S589" s="157">
        <v>0</v>
      </c>
      <c r="T589" s="158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9" t="s">
        <v>218</v>
      </c>
      <c r="AT589" s="159" t="s">
        <v>214</v>
      </c>
      <c r="AU589" s="159" t="s">
        <v>80</v>
      </c>
      <c r="AY589" s="18" t="s">
        <v>212</v>
      </c>
      <c r="BE589" s="160">
        <f>IF(N589="základní",J589,0)</f>
        <v>0</v>
      </c>
      <c r="BF589" s="160">
        <f>IF(N589="snížená",J589,0)</f>
        <v>0</v>
      </c>
      <c r="BG589" s="160">
        <f>IF(N589="zákl. přenesená",J589,0)</f>
        <v>0</v>
      </c>
      <c r="BH589" s="160">
        <f>IF(N589="sníž. přenesená",J589,0)</f>
        <v>0</v>
      </c>
      <c r="BI589" s="160">
        <f>IF(N589="nulová",J589,0)</f>
        <v>0</v>
      </c>
      <c r="BJ589" s="18" t="s">
        <v>78</v>
      </c>
      <c r="BK589" s="160">
        <f>ROUND(I589*H589,2)</f>
        <v>0</v>
      </c>
      <c r="BL589" s="18" t="s">
        <v>218</v>
      </c>
      <c r="BM589" s="159" t="s">
        <v>440</v>
      </c>
    </row>
    <row r="590" spans="1:65" s="2" customFormat="1" ht="21.75" customHeight="1">
      <c r="A590" s="30"/>
      <c r="B590" s="147"/>
      <c r="C590" s="182" t="s">
        <v>554</v>
      </c>
      <c r="D590" s="182" t="s">
        <v>311</v>
      </c>
      <c r="E590" s="183" t="s">
        <v>442</v>
      </c>
      <c r="F590" s="184" t="s">
        <v>443</v>
      </c>
      <c r="G590" s="185" t="s">
        <v>374</v>
      </c>
      <c r="H590" s="186">
        <v>18</v>
      </c>
      <c r="I590" s="187"/>
      <c r="J590" s="187">
        <f>ROUND(I590*H590,2)</f>
        <v>0</v>
      </c>
      <c r="K590" s="188"/>
      <c r="L590" s="189"/>
      <c r="M590" s="190" t="s">
        <v>1</v>
      </c>
      <c r="N590" s="191" t="s">
        <v>36</v>
      </c>
      <c r="O590" s="157">
        <v>0</v>
      </c>
      <c r="P590" s="157">
        <f>O590*H590</f>
        <v>0</v>
      </c>
      <c r="Q590" s="157">
        <v>0.254</v>
      </c>
      <c r="R590" s="157">
        <f>Q590*H590</f>
        <v>4.5720000000000001</v>
      </c>
      <c r="S590" s="157">
        <v>0</v>
      </c>
      <c r="T590" s="158">
        <f>S590*H590</f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252</v>
      </c>
      <c r="AT590" s="159" t="s">
        <v>311</v>
      </c>
      <c r="AU590" s="159" t="s">
        <v>80</v>
      </c>
      <c r="AY590" s="18" t="s">
        <v>212</v>
      </c>
      <c r="BE590" s="160">
        <f>IF(N590="základní",J590,0)</f>
        <v>0</v>
      </c>
      <c r="BF590" s="160">
        <f>IF(N590="snížená",J590,0)</f>
        <v>0</v>
      </c>
      <c r="BG590" s="160">
        <f>IF(N590="zákl. přenesená",J590,0)</f>
        <v>0</v>
      </c>
      <c r="BH590" s="160">
        <f>IF(N590="sníž. přenesená",J590,0)</f>
        <v>0</v>
      </c>
      <c r="BI590" s="160">
        <f>IF(N590="nulová",J590,0)</f>
        <v>0</v>
      </c>
      <c r="BJ590" s="18" t="s">
        <v>78</v>
      </c>
      <c r="BK590" s="160">
        <f>ROUND(I590*H590,2)</f>
        <v>0</v>
      </c>
      <c r="BL590" s="18" t="s">
        <v>218</v>
      </c>
      <c r="BM590" s="159" t="s">
        <v>444</v>
      </c>
    </row>
    <row r="591" spans="1:65" s="14" customFormat="1" ht="11.25">
      <c r="B591" s="168"/>
      <c r="D591" s="162" t="s">
        <v>220</v>
      </c>
      <c r="E591" s="169" t="s">
        <v>1</v>
      </c>
      <c r="F591" s="170" t="s">
        <v>1435</v>
      </c>
      <c r="H591" s="171">
        <v>18</v>
      </c>
      <c r="L591" s="168"/>
      <c r="M591" s="172"/>
      <c r="N591" s="173"/>
      <c r="O591" s="173"/>
      <c r="P591" s="173"/>
      <c r="Q591" s="173"/>
      <c r="R591" s="173"/>
      <c r="S591" s="173"/>
      <c r="T591" s="174"/>
      <c r="AT591" s="169" t="s">
        <v>220</v>
      </c>
      <c r="AU591" s="169" t="s">
        <v>80</v>
      </c>
      <c r="AV591" s="14" t="s">
        <v>80</v>
      </c>
      <c r="AW591" s="14" t="s">
        <v>27</v>
      </c>
      <c r="AX591" s="14" t="s">
        <v>78</v>
      </c>
      <c r="AY591" s="169" t="s">
        <v>212</v>
      </c>
    </row>
    <row r="592" spans="1:65" s="2" customFormat="1" ht="21.75" customHeight="1">
      <c r="A592" s="30"/>
      <c r="B592" s="147"/>
      <c r="C592" s="182" t="s">
        <v>559</v>
      </c>
      <c r="D592" s="182" t="s">
        <v>311</v>
      </c>
      <c r="E592" s="183" t="s">
        <v>805</v>
      </c>
      <c r="F592" s="184" t="s">
        <v>806</v>
      </c>
      <c r="G592" s="185" t="s">
        <v>374</v>
      </c>
      <c r="H592" s="186">
        <v>75</v>
      </c>
      <c r="I592" s="187"/>
      <c r="J592" s="187">
        <f>ROUND(I592*H592,2)</f>
        <v>0</v>
      </c>
      <c r="K592" s="188"/>
      <c r="L592" s="189"/>
      <c r="M592" s="190" t="s">
        <v>1</v>
      </c>
      <c r="N592" s="191" t="s">
        <v>36</v>
      </c>
      <c r="O592" s="157">
        <v>0</v>
      </c>
      <c r="P592" s="157">
        <f>O592*H592</f>
        <v>0</v>
      </c>
      <c r="Q592" s="157">
        <v>0.50600000000000001</v>
      </c>
      <c r="R592" s="157">
        <f>Q592*H592</f>
        <v>37.950000000000003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252</v>
      </c>
      <c r="AT592" s="159" t="s">
        <v>311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807</v>
      </c>
    </row>
    <row r="593" spans="1:65" s="14" customFormat="1" ht="11.25">
      <c r="B593" s="168"/>
      <c r="D593" s="162" t="s">
        <v>220</v>
      </c>
      <c r="E593" s="169" t="s">
        <v>1</v>
      </c>
      <c r="F593" s="170" t="s">
        <v>1436</v>
      </c>
      <c r="H593" s="171">
        <v>75</v>
      </c>
      <c r="L593" s="168"/>
      <c r="M593" s="172"/>
      <c r="N593" s="173"/>
      <c r="O593" s="173"/>
      <c r="P593" s="173"/>
      <c r="Q593" s="173"/>
      <c r="R593" s="173"/>
      <c r="S593" s="173"/>
      <c r="T593" s="174"/>
      <c r="AT593" s="169" t="s">
        <v>220</v>
      </c>
      <c r="AU593" s="169" t="s">
        <v>80</v>
      </c>
      <c r="AV593" s="14" t="s">
        <v>80</v>
      </c>
      <c r="AW593" s="14" t="s">
        <v>27</v>
      </c>
      <c r="AX593" s="14" t="s">
        <v>78</v>
      </c>
      <c r="AY593" s="169" t="s">
        <v>212</v>
      </c>
    </row>
    <row r="594" spans="1:65" s="2" customFormat="1" ht="21.75" customHeight="1">
      <c r="A594" s="30"/>
      <c r="B594" s="147"/>
      <c r="C594" s="182" t="s">
        <v>564</v>
      </c>
      <c r="D594" s="182" t="s">
        <v>311</v>
      </c>
      <c r="E594" s="183" t="s">
        <v>809</v>
      </c>
      <c r="F594" s="184" t="s">
        <v>810</v>
      </c>
      <c r="G594" s="185" t="s">
        <v>374</v>
      </c>
      <c r="H594" s="186">
        <v>7</v>
      </c>
      <c r="I594" s="187"/>
      <c r="J594" s="187">
        <f>ROUND(I594*H594,2)</f>
        <v>0</v>
      </c>
      <c r="K594" s="188"/>
      <c r="L594" s="189"/>
      <c r="M594" s="190" t="s">
        <v>1</v>
      </c>
      <c r="N594" s="191" t="s">
        <v>36</v>
      </c>
      <c r="O594" s="157">
        <v>0</v>
      </c>
      <c r="P594" s="157">
        <f>O594*H594</f>
        <v>0</v>
      </c>
      <c r="Q594" s="157">
        <v>1.0129999999999999</v>
      </c>
      <c r="R594" s="157">
        <f>Q594*H594</f>
        <v>7.0909999999999993</v>
      </c>
      <c r="S594" s="157">
        <v>0</v>
      </c>
      <c r="T594" s="158">
        <f>S594*H594</f>
        <v>0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59" t="s">
        <v>252</v>
      </c>
      <c r="AT594" s="159" t="s">
        <v>311</v>
      </c>
      <c r="AU594" s="159" t="s">
        <v>80</v>
      </c>
      <c r="AY594" s="18" t="s">
        <v>212</v>
      </c>
      <c r="BE594" s="160">
        <f>IF(N594="základní",J594,0)</f>
        <v>0</v>
      </c>
      <c r="BF594" s="160">
        <f>IF(N594="snížená",J594,0)</f>
        <v>0</v>
      </c>
      <c r="BG594" s="160">
        <f>IF(N594="zákl. přenesená",J594,0)</f>
        <v>0</v>
      </c>
      <c r="BH594" s="160">
        <f>IF(N594="sníž. přenesená",J594,0)</f>
        <v>0</v>
      </c>
      <c r="BI594" s="160">
        <f>IF(N594="nulová",J594,0)</f>
        <v>0</v>
      </c>
      <c r="BJ594" s="18" t="s">
        <v>78</v>
      </c>
      <c r="BK594" s="160">
        <f>ROUND(I594*H594,2)</f>
        <v>0</v>
      </c>
      <c r="BL594" s="18" t="s">
        <v>218</v>
      </c>
      <c r="BM594" s="159" t="s">
        <v>811</v>
      </c>
    </row>
    <row r="595" spans="1:65" s="14" customFormat="1" ht="11.25">
      <c r="B595" s="168"/>
      <c r="D595" s="162" t="s">
        <v>220</v>
      </c>
      <c r="E595" s="169" t="s">
        <v>1</v>
      </c>
      <c r="F595" s="170" t="s">
        <v>1437</v>
      </c>
      <c r="H595" s="171">
        <v>7</v>
      </c>
      <c r="L595" s="168"/>
      <c r="M595" s="172"/>
      <c r="N595" s="173"/>
      <c r="O595" s="173"/>
      <c r="P595" s="173"/>
      <c r="Q595" s="173"/>
      <c r="R595" s="173"/>
      <c r="S595" s="173"/>
      <c r="T595" s="174"/>
      <c r="AT595" s="169" t="s">
        <v>220</v>
      </c>
      <c r="AU595" s="169" t="s">
        <v>80</v>
      </c>
      <c r="AV595" s="14" t="s">
        <v>80</v>
      </c>
      <c r="AW595" s="14" t="s">
        <v>27</v>
      </c>
      <c r="AX595" s="14" t="s">
        <v>78</v>
      </c>
      <c r="AY595" s="169" t="s">
        <v>212</v>
      </c>
    </row>
    <row r="596" spans="1:65" s="2" customFormat="1" ht="24.2" customHeight="1">
      <c r="A596" s="30"/>
      <c r="B596" s="147"/>
      <c r="C596" s="148" t="s">
        <v>537</v>
      </c>
      <c r="D596" s="148" t="s">
        <v>214</v>
      </c>
      <c r="E596" s="149" t="s">
        <v>446</v>
      </c>
      <c r="F596" s="150" t="s">
        <v>447</v>
      </c>
      <c r="G596" s="151" t="s">
        <v>374</v>
      </c>
      <c r="H596" s="152">
        <v>89</v>
      </c>
      <c r="I596" s="153"/>
      <c r="J596" s="153">
        <f>ROUND(I596*H596,2)</f>
        <v>0</v>
      </c>
      <c r="K596" s="154"/>
      <c r="L596" s="31"/>
      <c r="M596" s="155" t="s">
        <v>1</v>
      </c>
      <c r="N596" s="156" t="s">
        <v>36</v>
      </c>
      <c r="O596" s="157">
        <v>1.6639999999999999</v>
      </c>
      <c r="P596" s="157">
        <f>O596*H596</f>
        <v>148.096</v>
      </c>
      <c r="Q596" s="157">
        <v>1.248E-2</v>
      </c>
      <c r="R596" s="157">
        <f>Q596*H596</f>
        <v>1.1107199999999999</v>
      </c>
      <c r="S596" s="157">
        <v>0</v>
      </c>
      <c r="T596" s="158">
        <f>S596*H596</f>
        <v>0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59" t="s">
        <v>218</v>
      </c>
      <c r="AT596" s="159" t="s">
        <v>214</v>
      </c>
      <c r="AU596" s="159" t="s">
        <v>80</v>
      </c>
      <c r="AY596" s="18" t="s">
        <v>212</v>
      </c>
      <c r="BE596" s="160">
        <f>IF(N596="základní",J596,0)</f>
        <v>0</v>
      </c>
      <c r="BF596" s="160">
        <f>IF(N596="snížená",J596,0)</f>
        <v>0</v>
      </c>
      <c r="BG596" s="160">
        <f>IF(N596="zákl. přenesená",J596,0)</f>
        <v>0</v>
      </c>
      <c r="BH596" s="160">
        <f>IF(N596="sníž. přenesená",J596,0)</f>
        <v>0</v>
      </c>
      <c r="BI596" s="160">
        <f>IF(N596="nulová",J596,0)</f>
        <v>0</v>
      </c>
      <c r="BJ596" s="18" t="s">
        <v>78</v>
      </c>
      <c r="BK596" s="160">
        <f>ROUND(I596*H596,2)</f>
        <v>0</v>
      </c>
      <c r="BL596" s="18" t="s">
        <v>218</v>
      </c>
      <c r="BM596" s="159" t="s">
        <v>448</v>
      </c>
    </row>
    <row r="597" spans="1:65" s="2" customFormat="1" ht="24.2" customHeight="1">
      <c r="A597" s="30"/>
      <c r="B597" s="147"/>
      <c r="C597" s="182" t="s">
        <v>541</v>
      </c>
      <c r="D597" s="182" t="s">
        <v>311</v>
      </c>
      <c r="E597" s="183" t="s">
        <v>450</v>
      </c>
      <c r="F597" s="184" t="s">
        <v>451</v>
      </c>
      <c r="G597" s="185" t="s">
        <v>374</v>
      </c>
      <c r="H597" s="186">
        <v>89</v>
      </c>
      <c r="I597" s="187"/>
      <c r="J597" s="187">
        <f>ROUND(I597*H597,2)</f>
        <v>0</v>
      </c>
      <c r="K597" s="188"/>
      <c r="L597" s="189"/>
      <c r="M597" s="190" t="s">
        <v>1</v>
      </c>
      <c r="N597" s="191" t="s">
        <v>36</v>
      </c>
      <c r="O597" s="157">
        <v>0</v>
      </c>
      <c r="P597" s="157">
        <f>O597*H597</f>
        <v>0</v>
      </c>
      <c r="Q597" s="157">
        <v>0.58499999999999996</v>
      </c>
      <c r="R597" s="157">
        <f>Q597*H597</f>
        <v>52.064999999999998</v>
      </c>
      <c r="S597" s="157">
        <v>0</v>
      </c>
      <c r="T597" s="158">
        <f>S597*H597</f>
        <v>0</v>
      </c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R597" s="159" t="s">
        <v>252</v>
      </c>
      <c r="AT597" s="159" t="s">
        <v>311</v>
      </c>
      <c r="AU597" s="159" t="s">
        <v>80</v>
      </c>
      <c r="AY597" s="18" t="s">
        <v>212</v>
      </c>
      <c r="BE597" s="160">
        <f>IF(N597="základní",J597,0)</f>
        <v>0</v>
      </c>
      <c r="BF597" s="160">
        <f>IF(N597="snížená",J597,0)</f>
        <v>0</v>
      </c>
      <c r="BG597" s="160">
        <f>IF(N597="zákl. přenesená",J597,0)</f>
        <v>0</v>
      </c>
      <c r="BH597" s="160">
        <f>IF(N597="sníž. přenesená",J597,0)</f>
        <v>0</v>
      </c>
      <c r="BI597" s="160">
        <f>IF(N597="nulová",J597,0)</f>
        <v>0</v>
      </c>
      <c r="BJ597" s="18" t="s">
        <v>78</v>
      </c>
      <c r="BK597" s="160">
        <f>ROUND(I597*H597,2)</f>
        <v>0</v>
      </c>
      <c r="BL597" s="18" t="s">
        <v>218</v>
      </c>
      <c r="BM597" s="159" t="s">
        <v>452</v>
      </c>
    </row>
    <row r="598" spans="1:65" s="14" customFormat="1" ht="11.25">
      <c r="B598" s="168"/>
      <c r="D598" s="162" t="s">
        <v>220</v>
      </c>
      <c r="E598" s="169" t="s">
        <v>1</v>
      </c>
      <c r="F598" s="170" t="s">
        <v>1438</v>
      </c>
      <c r="H598" s="171">
        <v>89</v>
      </c>
      <c r="L598" s="168"/>
      <c r="M598" s="172"/>
      <c r="N598" s="173"/>
      <c r="O598" s="173"/>
      <c r="P598" s="173"/>
      <c r="Q598" s="173"/>
      <c r="R598" s="173"/>
      <c r="S598" s="173"/>
      <c r="T598" s="174"/>
      <c r="AT598" s="169" t="s">
        <v>220</v>
      </c>
      <c r="AU598" s="169" t="s">
        <v>80</v>
      </c>
      <c r="AV598" s="14" t="s">
        <v>80</v>
      </c>
      <c r="AW598" s="14" t="s">
        <v>27</v>
      </c>
      <c r="AX598" s="14" t="s">
        <v>78</v>
      </c>
      <c r="AY598" s="169" t="s">
        <v>212</v>
      </c>
    </row>
    <row r="599" spans="1:65" s="2" customFormat="1" ht="24.2" customHeight="1">
      <c r="A599" s="30"/>
      <c r="B599" s="147"/>
      <c r="C599" s="148" t="s">
        <v>845</v>
      </c>
      <c r="D599" s="148" t="s">
        <v>214</v>
      </c>
      <c r="E599" s="149" t="s">
        <v>454</v>
      </c>
      <c r="F599" s="150" t="s">
        <v>455</v>
      </c>
      <c r="G599" s="151" t="s">
        <v>374</v>
      </c>
      <c r="H599" s="152">
        <v>89</v>
      </c>
      <c r="I599" s="153"/>
      <c r="J599" s="153">
        <f>ROUND(I599*H599,2)</f>
        <v>0</v>
      </c>
      <c r="K599" s="154"/>
      <c r="L599" s="31"/>
      <c r="M599" s="155" t="s">
        <v>1</v>
      </c>
      <c r="N599" s="156" t="s">
        <v>36</v>
      </c>
      <c r="O599" s="157">
        <v>2.08</v>
      </c>
      <c r="P599" s="157">
        <f>O599*H599</f>
        <v>185.12</v>
      </c>
      <c r="Q599" s="157">
        <v>2.8539999999999999E-2</v>
      </c>
      <c r="R599" s="157">
        <f>Q599*H599</f>
        <v>2.54006</v>
      </c>
      <c r="S599" s="157">
        <v>0</v>
      </c>
      <c r="T599" s="158">
        <f>S599*H599</f>
        <v>0</v>
      </c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R599" s="159" t="s">
        <v>218</v>
      </c>
      <c r="AT599" s="159" t="s">
        <v>214</v>
      </c>
      <c r="AU599" s="159" t="s">
        <v>80</v>
      </c>
      <c r="AY599" s="18" t="s">
        <v>212</v>
      </c>
      <c r="BE599" s="160">
        <f>IF(N599="základní",J599,0)</f>
        <v>0</v>
      </c>
      <c r="BF599" s="160">
        <f>IF(N599="snížená",J599,0)</f>
        <v>0</v>
      </c>
      <c r="BG599" s="160">
        <f>IF(N599="zákl. přenesená",J599,0)</f>
        <v>0</v>
      </c>
      <c r="BH599" s="160">
        <f>IF(N599="sníž. přenesená",J599,0)</f>
        <v>0</v>
      </c>
      <c r="BI599" s="160">
        <f>IF(N599="nulová",J599,0)</f>
        <v>0</v>
      </c>
      <c r="BJ599" s="18" t="s">
        <v>78</v>
      </c>
      <c r="BK599" s="160">
        <f>ROUND(I599*H599,2)</f>
        <v>0</v>
      </c>
      <c r="BL599" s="18" t="s">
        <v>218</v>
      </c>
      <c r="BM599" s="159" t="s">
        <v>456</v>
      </c>
    </row>
    <row r="600" spans="1:65" s="2" customFormat="1" ht="21.75" customHeight="1">
      <c r="A600" s="30"/>
      <c r="B600" s="147"/>
      <c r="C600" s="182" t="s">
        <v>327</v>
      </c>
      <c r="D600" s="182" t="s">
        <v>311</v>
      </c>
      <c r="E600" s="183" t="s">
        <v>458</v>
      </c>
      <c r="F600" s="184" t="s">
        <v>459</v>
      </c>
      <c r="G600" s="185" t="s">
        <v>374</v>
      </c>
      <c r="H600" s="186">
        <v>1</v>
      </c>
      <c r="I600" s="187"/>
      <c r="J600" s="187">
        <f>ROUND(I600*H600,2)</f>
        <v>0</v>
      </c>
      <c r="K600" s="188"/>
      <c r="L600" s="189"/>
      <c r="M600" s="190" t="s">
        <v>1</v>
      </c>
      <c r="N600" s="191" t="s">
        <v>36</v>
      </c>
      <c r="O600" s="157">
        <v>0</v>
      </c>
      <c r="P600" s="157">
        <f>O600*H600</f>
        <v>0</v>
      </c>
      <c r="Q600" s="157">
        <v>2.1</v>
      </c>
      <c r="R600" s="157">
        <f>Q600*H600</f>
        <v>2.1</v>
      </c>
      <c r="S600" s="157">
        <v>0</v>
      </c>
      <c r="T600" s="15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9" t="s">
        <v>252</v>
      </c>
      <c r="AT600" s="159" t="s">
        <v>311</v>
      </c>
      <c r="AU600" s="159" t="s">
        <v>80</v>
      </c>
      <c r="AY600" s="18" t="s">
        <v>212</v>
      </c>
      <c r="BE600" s="160">
        <f>IF(N600="základní",J600,0)</f>
        <v>0</v>
      </c>
      <c r="BF600" s="160">
        <f>IF(N600="snížená",J600,0)</f>
        <v>0</v>
      </c>
      <c r="BG600" s="160">
        <f>IF(N600="zákl. přenesená",J600,0)</f>
        <v>0</v>
      </c>
      <c r="BH600" s="160">
        <f>IF(N600="sníž. přenesená",J600,0)</f>
        <v>0</v>
      </c>
      <c r="BI600" s="160">
        <f>IF(N600="nulová",J600,0)</f>
        <v>0</v>
      </c>
      <c r="BJ600" s="18" t="s">
        <v>78</v>
      </c>
      <c r="BK600" s="160">
        <f>ROUND(I600*H600,2)</f>
        <v>0</v>
      </c>
      <c r="BL600" s="18" t="s">
        <v>218</v>
      </c>
      <c r="BM600" s="159" t="s">
        <v>460</v>
      </c>
    </row>
    <row r="601" spans="1:65" s="14" customFormat="1" ht="11.25">
      <c r="B601" s="168"/>
      <c r="D601" s="162" t="s">
        <v>220</v>
      </c>
      <c r="E601" s="169" t="s">
        <v>1</v>
      </c>
      <c r="F601" s="170" t="s">
        <v>78</v>
      </c>
      <c r="H601" s="171">
        <v>1</v>
      </c>
      <c r="L601" s="168"/>
      <c r="M601" s="172"/>
      <c r="N601" s="173"/>
      <c r="O601" s="173"/>
      <c r="P601" s="173"/>
      <c r="Q601" s="173"/>
      <c r="R601" s="173"/>
      <c r="S601" s="173"/>
      <c r="T601" s="174"/>
      <c r="AT601" s="169" t="s">
        <v>220</v>
      </c>
      <c r="AU601" s="169" t="s">
        <v>80</v>
      </c>
      <c r="AV601" s="14" t="s">
        <v>80</v>
      </c>
      <c r="AW601" s="14" t="s">
        <v>27</v>
      </c>
      <c r="AX601" s="14" t="s">
        <v>78</v>
      </c>
      <c r="AY601" s="169" t="s">
        <v>212</v>
      </c>
    </row>
    <row r="602" spans="1:65" s="2" customFormat="1" ht="21.75" customHeight="1">
      <c r="A602" s="30"/>
      <c r="B602" s="147"/>
      <c r="C602" s="182" t="s">
        <v>332</v>
      </c>
      <c r="D602" s="182" t="s">
        <v>311</v>
      </c>
      <c r="E602" s="183" t="s">
        <v>815</v>
      </c>
      <c r="F602" s="184" t="s">
        <v>816</v>
      </c>
      <c r="G602" s="185" t="s">
        <v>374</v>
      </c>
      <c r="H602" s="186">
        <v>1</v>
      </c>
      <c r="I602" s="187"/>
      <c r="J602" s="187">
        <f>ROUND(I602*H602,2)</f>
        <v>0</v>
      </c>
      <c r="K602" s="188"/>
      <c r="L602" s="189"/>
      <c r="M602" s="190" t="s">
        <v>1</v>
      </c>
      <c r="N602" s="191" t="s">
        <v>36</v>
      </c>
      <c r="O602" s="157">
        <v>0</v>
      </c>
      <c r="P602" s="157">
        <f>O602*H602</f>
        <v>0</v>
      </c>
      <c r="Q602" s="157">
        <v>1.87</v>
      </c>
      <c r="R602" s="157">
        <f>Q602*H602</f>
        <v>1.87</v>
      </c>
      <c r="S602" s="157">
        <v>0</v>
      </c>
      <c r="T602" s="158">
        <f>S602*H602</f>
        <v>0</v>
      </c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R602" s="159" t="s">
        <v>252</v>
      </c>
      <c r="AT602" s="159" t="s">
        <v>311</v>
      </c>
      <c r="AU602" s="159" t="s">
        <v>80</v>
      </c>
      <c r="AY602" s="18" t="s">
        <v>212</v>
      </c>
      <c r="BE602" s="160">
        <f>IF(N602="základní",J602,0)</f>
        <v>0</v>
      </c>
      <c r="BF602" s="160">
        <f>IF(N602="snížená",J602,0)</f>
        <v>0</v>
      </c>
      <c r="BG602" s="160">
        <f>IF(N602="zákl. přenesená",J602,0)</f>
        <v>0</v>
      </c>
      <c r="BH602" s="160">
        <f>IF(N602="sníž. přenesená",J602,0)</f>
        <v>0</v>
      </c>
      <c r="BI602" s="160">
        <f>IF(N602="nulová",J602,0)</f>
        <v>0</v>
      </c>
      <c r="BJ602" s="18" t="s">
        <v>78</v>
      </c>
      <c r="BK602" s="160">
        <f>ROUND(I602*H602,2)</f>
        <v>0</v>
      </c>
      <c r="BL602" s="18" t="s">
        <v>218</v>
      </c>
      <c r="BM602" s="159" t="s">
        <v>817</v>
      </c>
    </row>
    <row r="603" spans="1:65" s="14" customFormat="1" ht="11.25">
      <c r="B603" s="168"/>
      <c r="D603" s="162" t="s">
        <v>220</v>
      </c>
      <c r="E603" s="169" t="s">
        <v>1</v>
      </c>
      <c r="F603" s="170" t="s">
        <v>78</v>
      </c>
      <c r="H603" s="171">
        <v>1</v>
      </c>
      <c r="L603" s="168"/>
      <c r="M603" s="172"/>
      <c r="N603" s="173"/>
      <c r="O603" s="173"/>
      <c r="P603" s="173"/>
      <c r="Q603" s="173"/>
      <c r="R603" s="173"/>
      <c r="S603" s="173"/>
      <c r="T603" s="174"/>
      <c r="AT603" s="169" t="s">
        <v>220</v>
      </c>
      <c r="AU603" s="169" t="s">
        <v>80</v>
      </c>
      <c r="AV603" s="14" t="s">
        <v>80</v>
      </c>
      <c r="AW603" s="14" t="s">
        <v>27</v>
      </c>
      <c r="AX603" s="14" t="s">
        <v>78</v>
      </c>
      <c r="AY603" s="169" t="s">
        <v>212</v>
      </c>
    </row>
    <row r="604" spans="1:65" s="2" customFormat="1" ht="21.75" customHeight="1">
      <c r="A604" s="30"/>
      <c r="B604" s="147"/>
      <c r="C604" s="182" t="s">
        <v>854</v>
      </c>
      <c r="D604" s="182" t="s">
        <v>311</v>
      </c>
      <c r="E604" s="183" t="s">
        <v>819</v>
      </c>
      <c r="F604" s="184" t="s">
        <v>820</v>
      </c>
      <c r="G604" s="185" t="s">
        <v>374</v>
      </c>
      <c r="H604" s="186">
        <v>83</v>
      </c>
      <c r="I604" s="187"/>
      <c r="J604" s="187">
        <f>ROUND(I604*H604,2)</f>
        <v>0</v>
      </c>
      <c r="K604" s="188"/>
      <c r="L604" s="189"/>
      <c r="M604" s="190" t="s">
        <v>1</v>
      </c>
      <c r="N604" s="191" t="s">
        <v>36</v>
      </c>
      <c r="O604" s="157">
        <v>0</v>
      </c>
      <c r="P604" s="157">
        <f>O604*H604</f>
        <v>0</v>
      </c>
      <c r="Q604" s="157">
        <v>1.6</v>
      </c>
      <c r="R604" s="157">
        <f>Q604*H604</f>
        <v>132.80000000000001</v>
      </c>
      <c r="S604" s="157">
        <v>0</v>
      </c>
      <c r="T604" s="158">
        <f>S604*H604</f>
        <v>0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R604" s="159" t="s">
        <v>252</v>
      </c>
      <c r="AT604" s="159" t="s">
        <v>311</v>
      </c>
      <c r="AU604" s="159" t="s">
        <v>80</v>
      </c>
      <c r="AY604" s="18" t="s">
        <v>212</v>
      </c>
      <c r="BE604" s="160">
        <f>IF(N604="základní",J604,0)</f>
        <v>0</v>
      </c>
      <c r="BF604" s="160">
        <f>IF(N604="snížená",J604,0)</f>
        <v>0</v>
      </c>
      <c r="BG604" s="160">
        <f>IF(N604="zákl. přenesená",J604,0)</f>
        <v>0</v>
      </c>
      <c r="BH604" s="160">
        <f>IF(N604="sníž. přenesená",J604,0)</f>
        <v>0</v>
      </c>
      <c r="BI604" s="160">
        <f>IF(N604="nulová",J604,0)</f>
        <v>0</v>
      </c>
      <c r="BJ604" s="18" t="s">
        <v>78</v>
      </c>
      <c r="BK604" s="160">
        <f>ROUND(I604*H604,2)</f>
        <v>0</v>
      </c>
      <c r="BL604" s="18" t="s">
        <v>218</v>
      </c>
      <c r="BM604" s="159" t="s">
        <v>821</v>
      </c>
    </row>
    <row r="605" spans="1:65" s="14" customFormat="1" ht="11.25">
      <c r="B605" s="168"/>
      <c r="D605" s="162" t="s">
        <v>220</v>
      </c>
      <c r="E605" s="169" t="s">
        <v>1</v>
      </c>
      <c r="F605" s="170" t="s">
        <v>1439</v>
      </c>
      <c r="H605" s="171">
        <v>83</v>
      </c>
      <c r="L605" s="168"/>
      <c r="M605" s="172"/>
      <c r="N605" s="173"/>
      <c r="O605" s="173"/>
      <c r="P605" s="173"/>
      <c r="Q605" s="173"/>
      <c r="R605" s="173"/>
      <c r="S605" s="173"/>
      <c r="T605" s="174"/>
      <c r="AT605" s="169" t="s">
        <v>220</v>
      </c>
      <c r="AU605" s="169" t="s">
        <v>80</v>
      </c>
      <c r="AV605" s="14" t="s">
        <v>80</v>
      </c>
      <c r="AW605" s="14" t="s">
        <v>27</v>
      </c>
      <c r="AX605" s="14" t="s">
        <v>78</v>
      </c>
      <c r="AY605" s="169" t="s">
        <v>212</v>
      </c>
    </row>
    <row r="606" spans="1:65" s="2" customFormat="1" ht="24.2" customHeight="1">
      <c r="A606" s="30"/>
      <c r="B606" s="147"/>
      <c r="C606" s="182" t="s">
        <v>858</v>
      </c>
      <c r="D606" s="182" t="s">
        <v>311</v>
      </c>
      <c r="E606" s="183" t="s">
        <v>1440</v>
      </c>
      <c r="F606" s="184" t="s">
        <v>1441</v>
      </c>
      <c r="G606" s="185" t="s">
        <v>374</v>
      </c>
      <c r="H606" s="186">
        <v>1</v>
      </c>
      <c r="I606" s="187"/>
      <c r="J606" s="187">
        <f>ROUND(I606*H606,2)</f>
        <v>0</v>
      </c>
      <c r="K606" s="188"/>
      <c r="L606" s="189"/>
      <c r="M606" s="190" t="s">
        <v>1</v>
      </c>
      <c r="N606" s="191" t="s">
        <v>36</v>
      </c>
      <c r="O606" s="157">
        <v>0</v>
      </c>
      <c r="P606" s="157">
        <f>O606*H606</f>
        <v>0</v>
      </c>
      <c r="Q606" s="157">
        <v>1.1599999999999999</v>
      </c>
      <c r="R606" s="157">
        <f>Q606*H606</f>
        <v>1.1599999999999999</v>
      </c>
      <c r="S606" s="157">
        <v>0</v>
      </c>
      <c r="T606" s="158">
        <f>S606*H606</f>
        <v>0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R606" s="159" t="s">
        <v>252</v>
      </c>
      <c r="AT606" s="159" t="s">
        <v>311</v>
      </c>
      <c r="AU606" s="159" t="s">
        <v>80</v>
      </c>
      <c r="AY606" s="18" t="s">
        <v>212</v>
      </c>
      <c r="BE606" s="160">
        <f>IF(N606="základní",J606,0)</f>
        <v>0</v>
      </c>
      <c r="BF606" s="160">
        <f>IF(N606="snížená",J606,0)</f>
        <v>0</v>
      </c>
      <c r="BG606" s="160">
        <f>IF(N606="zákl. přenesená",J606,0)</f>
        <v>0</v>
      </c>
      <c r="BH606" s="160">
        <f>IF(N606="sníž. přenesená",J606,0)</f>
        <v>0</v>
      </c>
      <c r="BI606" s="160">
        <f>IF(N606="nulová",J606,0)</f>
        <v>0</v>
      </c>
      <c r="BJ606" s="18" t="s">
        <v>78</v>
      </c>
      <c r="BK606" s="160">
        <f>ROUND(I606*H606,2)</f>
        <v>0</v>
      </c>
      <c r="BL606" s="18" t="s">
        <v>218</v>
      </c>
      <c r="BM606" s="159" t="s">
        <v>1442</v>
      </c>
    </row>
    <row r="607" spans="1:65" s="2" customFormat="1" ht="24.2" customHeight="1">
      <c r="A607" s="30"/>
      <c r="B607" s="147"/>
      <c r="C607" s="182" t="s">
        <v>862</v>
      </c>
      <c r="D607" s="182" t="s">
        <v>311</v>
      </c>
      <c r="E607" s="183" t="s">
        <v>1443</v>
      </c>
      <c r="F607" s="184" t="s">
        <v>1441</v>
      </c>
      <c r="G607" s="185" t="s">
        <v>374</v>
      </c>
      <c r="H607" s="186">
        <v>3</v>
      </c>
      <c r="I607" s="187"/>
      <c r="J607" s="187">
        <f>ROUND(I607*H607,2)</f>
        <v>0</v>
      </c>
      <c r="K607" s="188"/>
      <c r="L607" s="189"/>
      <c r="M607" s="190" t="s">
        <v>1</v>
      </c>
      <c r="N607" s="191" t="s">
        <v>36</v>
      </c>
      <c r="O607" s="157">
        <v>0</v>
      </c>
      <c r="P607" s="157">
        <f>O607*H607</f>
        <v>0</v>
      </c>
      <c r="Q607" s="157">
        <v>1.1599999999999999</v>
      </c>
      <c r="R607" s="157">
        <f>Q607*H607</f>
        <v>3.4799999999999995</v>
      </c>
      <c r="S607" s="157">
        <v>0</v>
      </c>
      <c r="T607" s="158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59" t="s">
        <v>252</v>
      </c>
      <c r="AT607" s="159" t="s">
        <v>311</v>
      </c>
      <c r="AU607" s="159" t="s">
        <v>80</v>
      </c>
      <c r="AY607" s="18" t="s">
        <v>212</v>
      </c>
      <c r="BE607" s="160">
        <f>IF(N607="základní",J607,0)</f>
        <v>0</v>
      </c>
      <c r="BF607" s="160">
        <f>IF(N607="snížená",J607,0)</f>
        <v>0</v>
      </c>
      <c r="BG607" s="160">
        <f>IF(N607="zákl. přenesená",J607,0)</f>
        <v>0</v>
      </c>
      <c r="BH607" s="160">
        <f>IF(N607="sníž. přenesená",J607,0)</f>
        <v>0</v>
      </c>
      <c r="BI607" s="160">
        <f>IF(N607="nulová",J607,0)</f>
        <v>0</v>
      </c>
      <c r="BJ607" s="18" t="s">
        <v>78</v>
      </c>
      <c r="BK607" s="160">
        <f>ROUND(I607*H607,2)</f>
        <v>0</v>
      </c>
      <c r="BL607" s="18" t="s">
        <v>218</v>
      </c>
      <c r="BM607" s="159" t="s">
        <v>1444</v>
      </c>
    </row>
    <row r="608" spans="1:65" s="2" customFormat="1" ht="24.2" customHeight="1">
      <c r="A608" s="30"/>
      <c r="B608" s="147"/>
      <c r="C608" s="148" t="s">
        <v>867</v>
      </c>
      <c r="D608" s="148" t="s">
        <v>214</v>
      </c>
      <c r="E608" s="149" t="s">
        <v>462</v>
      </c>
      <c r="F608" s="150" t="s">
        <v>463</v>
      </c>
      <c r="G608" s="151" t="s">
        <v>374</v>
      </c>
      <c r="H608" s="152">
        <v>89</v>
      </c>
      <c r="I608" s="153"/>
      <c r="J608" s="153">
        <f>ROUND(I608*H608,2)</f>
        <v>0</v>
      </c>
      <c r="K608" s="154"/>
      <c r="L608" s="31"/>
      <c r="M608" s="155" t="s">
        <v>1</v>
      </c>
      <c r="N608" s="156" t="s">
        <v>36</v>
      </c>
      <c r="O608" s="157">
        <v>1.694</v>
      </c>
      <c r="P608" s="157">
        <f>O608*H608</f>
        <v>150.76599999999999</v>
      </c>
      <c r="Q608" s="157">
        <v>0.21734000000000001</v>
      </c>
      <c r="R608" s="157">
        <f>Q608*H608</f>
        <v>19.343260000000001</v>
      </c>
      <c r="S608" s="157">
        <v>0</v>
      </c>
      <c r="T608" s="158">
        <f>S608*H608</f>
        <v>0</v>
      </c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R608" s="159" t="s">
        <v>218</v>
      </c>
      <c r="AT608" s="159" t="s">
        <v>214</v>
      </c>
      <c r="AU608" s="159" t="s">
        <v>80</v>
      </c>
      <c r="AY608" s="18" t="s">
        <v>212</v>
      </c>
      <c r="BE608" s="160">
        <f>IF(N608="základní",J608,0)</f>
        <v>0</v>
      </c>
      <c r="BF608" s="160">
        <f>IF(N608="snížená",J608,0)</f>
        <v>0</v>
      </c>
      <c r="BG608" s="160">
        <f>IF(N608="zákl. přenesená",J608,0)</f>
        <v>0</v>
      </c>
      <c r="BH608" s="160">
        <f>IF(N608="sníž. přenesená",J608,0)</f>
        <v>0</v>
      </c>
      <c r="BI608" s="160">
        <f>IF(N608="nulová",J608,0)</f>
        <v>0</v>
      </c>
      <c r="BJ608" s="18" t="s">
        <v>78</v>
      </c>
      <c r="BK608" s="160">
        <f>ROUND(I608*H608,2)</f>
        <v>0</v>
      </c>
      <c r="BL608" s="18" t="s">
        <v>218</v>
      </c>
      <c r="BM608" s="159" t="s">
        <v>464</v>
      </c>
    </row>
    <row r="609" spans="1:65" s="2" customFormat="1" ht="24.2" customHeight="1">
      <c r="A609" s="30"/>
      <c r="B609" s="147"/>
      <c r="C609" s="182" t="s">
        <v>871</v>
      </c>
      <c r="D609" s="182" t="s">
        <v>311</v>
      </c>
      <c r="E609" s="183" t="s">
        <v>470</v>
      </c>
      <c r="F609" s="184" t="s">
        <v>471</v>
      </c>
      <c r="G609" s="185" t="s">
        <v>374</v>
      </c>
      <c r="H609" s="186">
        <v>45</v>
      </c>
      <c r="I609" s="187"/>
      <c r="J609" s="187">
        <f>ROUND(I609*H609,2)</f>
        <v>0</v>
      </c>
      <c r="K609" s="188"/>
      <c r="L609" s="189"/>
      <c r="M609" s="190" t="s">
        <v>1</v>
      </c>
      <c r="N609" s="191" t="s">
        <v>36</v>
      </c>
      <c r="O609" s="157">
        <v>0</v>
      </c>
      <c r="P609" s="157">
        <f>O609*H609</f>
        <v>0</v>
      </c>
      <c r="Q609" s="157">
        <v>0.112</v>
      </c>
      <c r="R609" s="157">
        <f>Q609*H609</f>
        <v>5.04</v>
      </c>
      <c r="S609" s="157">
        <v>0</v>
      </c>
      <c r="T609" s="158">
        <f>S609*H609</f>
        <v>0</v>
      </c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R609" s="159" t="s">
        <v>252</v>
      </c>
      <c r="AT609" s="159" t="s">
        <v>311</v>
      </c>
      <c r="AU609" s="159" t="s">
        <v>80</v>
      </c>
      <c r="AY609" s="18" t="s">
        <v>212</v>
      </c>
      <c r="BE609" s="160">
        <f>IF(N609="základní",J609,0)</f>
        <v>0</v>
      </c>
      <c r="BF609" s="160">
        <f>IF(N609="snížená",J609,0)</f>
        <v>0</v>
      </c>
      <c r="BG609" s="160">
        <f>IF(N609="zákl. přenesená",J609,0)</f>
        <v>0</v>
      </c>
      <c r="BH609" s="160">
        <f>IF(N609="sníž. přenesená",J609,0)</f>
        <v>0</v>
      </c>
      <c r="BI609" s="160">
        <f>IF(N609="nulová",J609,0)</f>
        <v>0</v>
      </c>
      <c r="BJ609" s="18" t="s">
        <v>78</v>
      </c>
      <c r="BK609" s="160">
        <f>ROUND(I609*H609,2)</f>
        <v>0</v>
      </c>
      <c r="BL609" s="18" t="s">
        <v>218</v>
      </c>
      <c r="BM609" s="159" t="s">
        <v>472</v>
      </c>
    </row>
    <row r="610" spans="1:65" s="14" customFormat="1" ht="11.25">
      <c r="B610" s="168"/>
      <c r="D610" s="162" t="s">
        <v>220</v>
      </c>
      <c r="E610" s="169" t="s">
        <v>1</v>
      </c>
      <c r="F610" s="170" t="s">
        <v>1445</v>
      </c>
      <c r="H610" s="171">
        <v>45</v>
      </c>
      <c r="L610" s="168"/>
      <c r="M610" s="172"/>
      <c r="N610" s="173"/>
      <c r="O610" s="173"/>
      <c r="P610" s="173"/>
      <c r="Q610" s="173"/>
      <c r="R610" s="173"/>
      <c r="S610" s="173"/>
      <c r="T610" s="174"/>
      <c r="AT610" s="169" t="s">
        <v>220</v>
      </c>
      <c r="AU610" s="169" t="s">
        <v>80</v>
      </c>
      <c r="AV610" s="14" t="s">
        <v>80</v>
      </c>
      <c r="AW610" s="14" t="s">
        <v>27</v>
      </c>
      <c r="AX610" s="14" t="s">
        <v>78</v>
      </c>
      <c r="AY610" s="169" t="s">
        <v>212</v>
      </c>
    </row>
    <row r="611" spans="1:65" s="2" customFormat="1" ht="24.2" customHeight="1">
      <c r="A611" s="30"/>
      <c r="B611" s="147"/>
      <c r="C611" s="182" t="s">
        <v>875</v>
      </c>
      <c r="D611" s="182" t="s">
        <v>311</v>
      </c>
      <c r="E611" s="183" t="s">
        <v>1446</v>
      </c>
      <c r="F611" s="184" t="s">
        <v>1447</v>
      </c>
      <c r="G611" s="185" t="s">
        <v>374</v>
      </c>
      <c r="H611" s="186">
        <v>44</v>
      </c>
      <c r="I611" s="187"/>
      <c r="J611" s="187">
        <f>ROUND(I611*H611,2)</f>
        <v>0</v>
      </c>
      <c r="K611" s="188"/>
      <c r="L611" s="189"/>
      <c r="M611" s="190" t="s">
        <v>1</v>
      </c>
      <c r="N611" s="191" t="s">
        <v>36</v>
      </c>
      <c r="O611" s="157">
        <v>0</v>
      </c>
      <c r="P611" s="157">
        <f>O611*H611</f>
        <v>0</v>
      </c>
      <c r="Q611" s="157">
        <v>0.16200000000000001</v>
      </c>
      <c r="R611" s="157">
        <f>Q611*H611</f>
        <v>7.1280000000000001</v>
      </c>
      <c r="S611" s="157">
        <v>0</v>
      </c>
      <c r="T611" s="158">
        <f>S611*H611</f>
        <v>0</v>
      </c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R611" s="159" t="s">
        <v>252</v>
      </c>
      <c r="AT611" s="159" t="s">
        <v>311</v>
      </c>
      <c r="AU611" s="159" t="s">
        <v>80</v>
      </c>
      <c r="AY611" s="18" t="s">
        <v>212</v>
      </c>
      <c r="BE611" s="160">
        <f>IF(N611="základní",J611,0)</f>
        <v>0</v>
      </c>
      <c r="BF611" s="160">
        <f>IF(N611="snížená",J611,0)</f>
        <v>0</v>
      </c>
      <c r="BG611" s="160">
        <f>IF(N611="zákl. přenesená",J611,0)</f>
        <v>0</v>
      </c>
      <c r="BH611" s="160">
        <f>IF(N611="sníž. přenesená",J611,0)</f>
        <v>0</v>
      </c>
      <c r="BI611" s="160">
        <f>IF(N611="nulová",J611,0)</f>
        <v>0</v>
      </c>
      <c r="BJ611" s="18" t="s">
        <v>78</v>
      </c>
      <c r="BK611" s="160">
        <f>ROUND(I611*H611,2)</f>
        <v>0</v>
      </c>
      <c r="BL611" s="18" t="s">
        <v>218</v>
      </c>
      <c r="BM611" s="159" t="s">
        <v>1448</v>
      </c>
    </row>
    <row r="612" spans="1:65" s="14" customFormat="1" ht="11.25">
      <c r="B612" s="168"/>
      <c r="D612" s="162" t="s">
        <v>220</v>
      </c>
      <c r="E612" s="169" t="s">
        <v>1</v>
      </c>
      <c r="F612" s="170" t="s">
        <v>1449</v>
      </c>
      <c r="H612" s="171">
        <v>44</v>
      </c>
      <c r="L612" s="168"/>
      <c r="M612" s="172"/>
      <c r="N612" s="173"/>
      <c r="O612" s="173"/>
      <c r="P612" s="173"/>
      <c r="Q612" s="173"/>
      <c r="R612" s="173"/>
      <c r="S612" s="173"/>
      <c r="T612" s="174"/>
      <c r="AT612" s="169" t="s">
        <v>220</v>
      </c>
      <c r="AU612" s="169" t="s">
        <v>80</v>
      </c>
      <c r="AV612" s="14" t="s">
        <v>80</v>
      </c>
      <c r="AW612" s="14" t="s">
        <v>27</v>
      </c>
      <c r="AX612" s="14" t="s">
        <v>78</v>
      </c>
      <c r="AY612" s="169" t="s">
        <v>212</v>
      </c>
    </row>
    <row r="613" spans="1:65" s="2" customFormat="1" ht="24.2" customHeight="1">
      <c r="A613" s="30"/>
      <c r="B613" s="147"/>
      <c r="C613" s="148" t="s">
        <v>1450</v>
      </c>
      <c r="D613" s="148" t="s">
        <v>214</v>
      </c>
      <c r="E613" s="149" t="s">
        <v>474</v>
      </c>
      <c r="F613" s="150" t="s">
        <v>475</v>
      </c>
      <c r="G613" s="151" t="s">
        <v>374</v>
      </c>
      <c r="H613" s="152">
        <v>190</v>
      </c>
      <c r="I613" s="153"/>
      <c r="J613" s="153">
        <f>ROUND(I613*H613,2)</f>
        <v>0</v>
      </c>
      <c r="K613" s="154"/>
      <c r="L613" s="31"/>
      <c r="M613" s="155" t="s">
        <v>1</v>
      </c>
      <c r="N613" s="156" t="s">
        <v>36</v>
      </c>
      <c r="O613" s="157">
        <v>0</v>
      </c>
      <c r="P613" s="157">
        <f>O613*H613</f>
        <v>0</v>
      </c>
      <c r="Q613" s="157">
        <v>2E-3</v>
      </c>
      <c r="R613" s="157">
        <f>Q613*H613</f>
        <v>0.38</v>
      </c>
      <c r="S613" s="157">
        <v>0</v>
      </c>
      <c r="T613" s="158">
        <f>S613*H613</f>
        <v>0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59" t="s">
        <v>218</v>
      </c>
      <c r="AT613" s="159" t="s">
        <v>214</v>
      </c>
      <c r="AU613" s="159" t="s">
        <v>80</v>
      </c>
      <c r="AY613" s="18" t="s">
        <v>212</v>
      </c>
      <c r="BE613" s="160">
        <f>IF(N613="základní",J613,0)</f>
        <v>0</v>
      </c>
      <c r="BF613" s="160">
        <f>IF(N613="snížená",J613,0)</f>
        <v>0</v>
      </c>
      <c r="BG613" s="160">
        <f>IF(N613="zákl. přenesená",J613,0)</f>
        <v>0</v>
      </c>
      <c r="BH613" s="160">
        <f>IF(N613="sníž. přenesená",J613,0)</f>
        <v>0</v>
      </c>
      <c r="BI613" s="160">
        <f>IF(N613="nulová",J613,0)</f>
        <v>0</v>
      </c>
      <c r="BJ613" s="18" t="s">
        <v>78</v>
      </c>
      <c r="BK613" s="160">
        <f>ROUND(I613*H613,2)</f>
        <v>0</v>
      </c>
      <c r="BL613" s="18" t="s">
        <v>218</v>
      </c>
      <c r="BM613" s="159" t="s">
        <v>476</v>
      </c>
    </row>
    <row r="614" spans="1:65" s="14" customFormat="1" ht="11.25">
      <c r="B614" s="168"/>
      <c r="D614" s="162" t="s">
        <v>220</v>
      </c>
      <c r="E614" s="169" t="s">
        <v>1</v>
      </c>
      <c r="F614" s="170" t="s">
        <v>1451</v>
      </c>
      <c r="H614" s="171">
        <v>190</v>
      </c>
      <c r="L614" s="168"/>
      <c r="M614" s="172"/>
      <c r="N614" s="173"/>
      <c r="O614" s="173"/>
      <c r="P614" s="173"/>
      <c r="Q614" s="173"/>
      <c r="R614" s="173"/>
      <c r="S614" s="173"/>
      <c r="T614" s="174"/>
      <c r="AT614" s="169" t="s">
        <v>220</v>
      </c>
      <c r="AU614" s="169" t="s">
        <v>80</v>
      </c>
      <c r="AV614" s="14" t="s">
        <v>80</v>
      </c>
      <c r="AW614" s="14" t="s">
        <v>27</v>
      </c>
      <c r="AX614" s="14" t="s">
        <v>78</v>
      </c>
      <c r="AY614" s="169" t="s">
        <v>212</v>
      </c>
    </row>
    <row r="615" spans="1:65" s="2" customFormat="1" ht="24.2" customHeight="1">
      <c r="A615" s="30"/>
      <c r="B615" s="147"/>
      <c r="C615" s="148" t="s">
        <v>879</v>
      </c>
      <c r="D615" s="148" t="s">
        <v>214</v>
      </c>
      <c r="E615" s="149" t="s">
        <v>824</v>
      </c>
      <c r="F615" s="150" t="s">
        <v>825</v>
      </c>
      <c r="G615" s="151" t="s">
        <v>480</v>
      </c>
      <c r="H615" s="152">
        <v>99</v>
      </c>
      <c r="I615" s="153"/>
      <c r="J615" s="153">
        <f t="shared" ref="J615:J629" si="0">ROUND(I615*H615,2)</f>
        <v>0</v>
      </c>
      <c r="K615" s="154"/>
      <c r="L615" s="31"/>
      <c r="M615" s="155" t="s">
        <v>1</v>
      </c>
      <c r="N615" s="156" t="s">
        <v>36</v>
      </c>
      <c r="O615" s="157">
        <v>0.84399999999999997</v>
      </c>
      <c r="P615" s="157">
        <f t="shared" ref="P615:P629" si="1">O615*H615</f>
        <v>83.555999999999997</v>
      </c>
      <c r="Q615" s="157">
        <v>3.1E-4</v>
      </c>
      <c r="R615" s="157">
        <f t="shared" ref="R615:R629" si="2">Q615*H615</f>
        <v>3.0689999999999999E-2</v>
      </c>
      <c r="S615" s="157">
        <v>0</v>
      </c>
      <c r="T615" s="158">
        <f t="shared" ref="T615:T629" si="3"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59" t="s">
        <v>218</v>
      </c>
      <c r="AT615" s="159" t="s">
        <v>214</v>
      </c>
      <c r="AU615" s="159" t="s">
        <v>80</v>
      </c>
      <c r="AY615" s="18" t="s">
        <v>212</v>
      </c>
      <c r="BE615" s="160">
        <f t="shared" ref="BE615:BE629" si="4">IF(N615="základní",J615,0)</f>
        <v>0</v>
      </c>
      <c r="BF615" s="160">
        <f t="shared" ref="BF615:BF629" si="5">IF(N615="snížená",J615,0)</f>
        <v>0</v>
      </c>
      <c r="BG615" s="160">
        <f t="shared" ref="BG615:BG629" si="6">IF(N615="zákl. přenesená",J615,0)</f>
        <v>0</v>
      </c>
      <c r="BH615" s="160">
        <f t="shared" ref="BH615:BH629" si="7">IF(N615="sníž. přenesená",J615,0)</f>
        <v>0</v>
      </c>
      <c r="BI615" s="160">
        <f t="shared" ref="BI615:BI629" si="8">IF(N615="nulová",J615,0)</f>
        <v>0</v>
      </c>
      <c r="BJ615" s="18" t="s">
        <v>78</v>
      </c>
      <c r="BK615" s="160">
        <f t="shared" ref="BK615:BK629" si="9">ROUND(I615*H615,2)</f>
        <v>0</v>
      </c>
      <c r="BL615" s="18" t="s">
        <v>218</v>
      </c>
      <c r="BM615" s="159" t="s">
        <v>481</v>
      </c>
    </row>
    <row r="616" spans="1:65" s="2" customFormat="1" ht="21.75" customHeight="1">
      <c r="A616" s="30"/>
      <c r="B616" s="147"/>
      <c r="C616" s="148" t="s">
        <v>883</v>
      </c>
      <c r="D616" s="148" t="s">
        <v>214</v>
      </c>
      <c r="E616" s="149" t="s">
        <v>483</v>
      </c>
      <c r="F616" s="150" t="s">
        <v>484</v>
      </c>
      <c r="G616" s="151" t="s">
        <v>249</v>
      </c>
      <c r="H616" s="152">
        <v>3136.9</v>
      </c>
      <c r="I616" s="153"/>
      <c r="J616" s="153">
        <f t="shared" si="0"/>
        <v>0</v>
      </c>
      <c r="K616" s="154"/>
      <c r="L616" s="31"/>
      <c r="M616" s="155" t="s">
        <v>1</v>
      </c>
      <c r="N616" s="156" t="s">
        <v>36</v>
      </c>
      <c r="O616" s="157">
        <v>2.3E-2</v>
      </c>
      <c r="P616" s="157">
        <f t="shared" si="1"/>
        <v>72.148700000000005</v>
      </c>
      <c r="Q616" s="157">
        <v>6.9999999999999994E-5</v>
      </c>
      <c r="R616" s="157">
        <f t="shared" si="2"/>
        <v>0.219583</v>
      </c>
      <c r="S616" s="157">
        <v>0</v>
      </c>
      <c r="T616" s="158">
        <f t="shared" si="3"/>
        <v>0</v>
      </c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R616" s="159" t="s">
        <v>218</v>
      </c>
      <c r="AT616" s="159" t="s">
        <v>214</v>
      </c>
      <c r="AU616" s="159" t="s">
        <v>80</v>
      </c>
      <c r="AY616" s="18" t="s">
        <v>212</v>
      </c>
      <c r="BE616" s="160">
        <f t="shared" si="4"/>
        <v>0</v>
      </c>
      <c r="BF616" s="160">
        <f t="shared" si="5"/>
        <v>0</v>
      </c>
      <c r="BG616" s="160">
        <f t="shared" si="6"/>
        <v>0</v>
      </c>
      <c r="BH616" s="160">
        <f t="shared" si="7"/>
        <v>0</v>
      </c>
      <c r="BI616" s="160">
        <f t="shared" si="8"/>
        <v>0</v>
      </c>
      <c r="BJ616" s="18" t="s">
        <v>78</v>
      </c>
      <c r="BK616" s="160">
        <f t="shared" si="9"/>
        <v>0</v>
      </c>
      <c r="BL616" s="18" t="s">
        <v>218</v>
      </c>
      <c r="BM616" s="159" t="s">
        <v>485</v>
      </c>
    </row>
    <row r="617" spans="1:65" s="2" customFormat="1" ht="37.9" customHeight="1">
      <c r="A617" s="30"/>
      <c r="B617" s="147"/>
      <c r="C617" s="148" t="s">
        <v>887</v>
      </c>
      <c r="D617" s="148" t="s">
        <v>214</v>
      </c>
      <c r="E617" s="149" t="s">
        <v>487</v>
      </c>
      <c r="F617" s="150" t="s">
        <v>488</v>
      </c>
      <c r="G617" s="151" t="s">
        <v>374</v>
      </c>
      <c r="H617" s="152">
        <v>67</v>
      </c>
      <c r="I617" s="153"/>
      <c r="J617" s="153">
        <f t="shared" si="0"/>
        <v>0</v>
      </c>
      <c r="K617" s="154"/>
      <c r="L617" s="31"/>
      <c r="M617" s="155" t="s">
        <v>1</v>
      </c>
      <c r="N617" s="156" t="s">
        <v>36</v>
      </c>
      <c r="O617" s="157">
        <v>0.68300000000000005</v>
      </c>
      <c r="P617" s="157">
        <f t="shared" si="1"/>
        <v>45.761000000000003</v>
      </c>
      <c r="Q617" s="157">
        <v>0</v>
      </c>
      <c r="R617" s="157">
        <f t="shared" si="2"/>
        <v>0</v>
      </c>
      <c r="S617" s="157">
        <v>0</v>
      </c>
      <c r="T617" s="158">
        <f t="shared" si="3"/>
        <v>0</v>
      </c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R617" s="159" t="s">
        <v>218</v>
      </c>
      <c r="AT617" s="159" t="s">
        <v>214</v>
      </c>
      <c r="AU617" s="159" t="s">
        <v>80</v>
      </c>
      <c r="AY617" s="18" t="s">
        <v>212</v>
      </c>
      <c r="BE617" s="160">
        <f t="shared" si="4"/>
        <v>0</v>
      </c>
      <c r="BF617" s="160">
        <f t="shared" si="5"/>
        <v>0</v>
      </c>
      <c r="BG617" s="160">
        <f t="shared" si="6"/>
        <v>0</v>
      </c>
      <c r="BH617" s="160">
        <f t="shared" si="7"/>
        <v>0</v>
      </c>
      <c r="BI617" s="160">
        <f t="shared" si="8"/>
        <v>0</v>
      </c>
      <c r="BJ617" s="18" t="s">
        <v>78</v>
      </c>
      <c r="BK617" s="160">
        <f t="shared" si="9"/>
        <v>0</v>
      </c>
      <c r="BL617" s="18" t="s">
        <v>218</v>
      </c>
      <c r="BM617" s="159" t="s">
        <v>489</v>
      </c>
    </row>
    <row r="618" spans="1:65" s="2" customFormat="1" ht="16.5" customHeight="1">
      <c r="A618" s="30"/>
      <c r="B618" s="147"/>
      <c r="C618" s="182" t="s">
        <v>1452</v>
      </c>
      <c r="D618" s="182" t="s">
        <v>311</v>
      </c>
      <c r="E618" s="183" t="s">
        <v>491</v>
      </c>
      <c r="F618" s="184" t="s">
        <v>492</v>
      </c>
      <c r="G618" s="185" t="s">
        <v>374</v>
      </c>
      <c r="H618" s="186">
        <v>67</v>
      </c>
      <c r="I618" s="187"/>
      <c r="J618" s="187">
        <f t="shared" si="0"/>
        <v>0</v>
      </c>
      <c r="K618" s="188"/>
      <c r="L618" s="189"/>
      <c r="M618" s="190" t="s">
        <v>1</v>
      </c>
      <c r="N618" s="191" t="s">
        <v>36</v>
      </c>
      <c r="O618" s="157">
        <v>0</v>
      </c>
      <c r="P618" s="157">
        <f t="shared" si="1"/>
        <v>0</v>
      </c>
      <c r="Q618" s="157">
        <v>6.4999999999999997E-4</v>
      </c>
      <c r="R618" s="157">
        <f t="shared" si="2"/>
        <v>4.3549999999999998E-2</v>
      </c>
      <c r="S618" s="157">
        <v>0</v>
      </c>
      <c r="T618" s="158">
        <f t="shared" si="3"/>
        <v>0</v>
      </c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R618" s="159" t="s">
        <v>252</v>
      </c>
      <c r="AT618" s="159" t="s">
        <v>311</v>
      </c>
      <c r="AU618" s="159" t="s">
        <v>80</v>
      </c>
      <c r="AY618" s="18" t="s">
        <v>212</v>
      </c>
      <c r="BE618" s="160">
        <f t="shared" si="4"/>
        <v>0</v>
      </c>
      <c r="BF618" s="160">
        <f t="shared" si="5"/>
        <v>0</v>
      </c>
      <c r="BG618" s="160">
        <f t="shared" si="6"/>
        <v>0</v>
      </c>
      <c r="BH618" s="160">
        <f t="shared" si="7"/>
        <v>0</v>
      </c>
      <c r="BI618" s="160">
        <f t="shared" si="8"/>
        <v>0</v>
      </c>
      <c r="BJ618" s="18" t="s">
        <v>78</v>
      </c>
      <c r="BK618" s="160">
        <f t="shared" si="9"/>
        <v>0</v>
      </c>
      <c r="BL618" s="18" t="s">
        <v>218</v>
      </c>
      <c r="BM618" s="159" t="s">
        <v>493</v>
      </c>
    </row>
    <row r="619" spans="1:65" s="2" customFormat="1" ht="37.9" customHeight="1">
      <c r="A619" s="30"/>
      <c r="B619" s="147"/>
      <c r="C619" s="148" t="s">
        <v>1453</v>
      </c>
      <c r="D619" s="148" t="s">
        <v>214</v>
      </c>
      <c r="E619" s="149" t="s">
        <v>827</v>
      </c>
      <c r="F619" s="150" t="s">
        <v>828</v>
      </c>
      <c r="G619" s="151" t="s">
        <v>374</v>
      </c>
      <c r="H619" s="152">
        <v>5</v>
      </c>
      <c r="I619" s="153"/>
      <c r="J619" s="153">
        <f t="shared" si="0"/>
        <v>0</v>
      </c>
      <c r="K619" s="154"/>
      <c r="L619" s="31"/>
      <c r="M619" s="155" t="s">
        <v>1</v>
      </c>
      <c r="N619" s="156" t="s">
        <v>36</v>
      </c>
      <c r="O619" s="157">
        <v>0.745</v>
      </c>
      <c r="P619" s="157">
        <f t="shared" si="1"/>
        <v>3.7250000000000001</v>
      </c>
      <c r="Q619" s="157">
        <v>1.0000000000000001E-5</v>
      </c>
      <c r="R619" s="157">
        <f t="shared" si="2"/>
        <v>5.0000000000000002E-5</v>
      </c>
      <c r="S619" s="157">
        <v>0</v>
      </c>
      <c r="T619" s="158">
        <f t="shared" si="3"/>
        <v>0</v>
      </c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R619" s="159" t="s">
        <v>218</v>
      </c>
      <c r="AT619" s="159" t="s">
        <v>214</v>
      </c>
      <c r="AU619" s="159" t="s">
        <v>80</v>
      </c>
      <c r="AY619" s="18" t="s">
        <v>212</v>
      </c>
      <c r="BE619" s="160">
        <f t="shared" si="4"/>
        <v>0</v>
      </c>
      <c r="BF619" s="160">
        <f t="shared" si="5"/>
        <v>0</v>
      </c>
      <c r="BG619" s="160">
        <f t="shared" si="6"/>
        <v>0</v>
      </c>
      <c r="BH619" s="160">
        <f t="shared" si="7"/>
        <v>0</v>
      </c>
      <c r="BI619" s="160">
        <f t="shared" si="8"/>
        <v>0</v>
      </c>
      <c r="BJ619" s="18" t="s">
        <v>78</v>
      </c>
      <c r="BK619" s="160">
        <f t="shared" si="9"/>
        <v>0</v>
      </c>
      <c r="BL619" s="18" t="s">
        <v>218</v>
      </c>
      <c r="BM619" s="159" t="s">
        <v>829</v>
      </c>
    </row>
    <row r="620" spans="1:65" s="2" customFormat="1" ht="16.5" customHeight="1">
      <c r="A620" s="30"/>
      <c r="B620" s="147"/>
      <c r="C620" s="182" t="s">
        <v>1454</v>
      </c>
      <c r="D620" s="182" t="s">
        <v>311</v>
      </c>
      <c r="E620" s="183" t="s">
        <v>830</v>
      </c>
      <c r="F620" s="184" t="s">
        <v>831</v>
      </c>
      <c r="G620" s="185" t="s">
        <v>374</v>
      </c>
      <c r="H620" s="186">
        <v>5</v>
      </c>
      <c r="I620" s="187"/>
      <c r="J620" s="187">
        <f t="shared" si="0"/>
        <v>0</v>
      </c>
      <c r="K620" s="188"/>
      <c r="L620" s="189"/>
      <c r="M620" s="190" t="s">
        <v>1</v>
      </c>
      <c r="N620" s="191" t="s">
        <v>36</v>
      </c>
      <c r="O620" s="157">
        <v>0</v>
      </c>
      <c r="P620" s="157">
        <f t="shared" si="1"/>
        <v>0</v>
      </c>
      <c r="Q620" s="157">
        <v>1.4E-3</v>
      </c>
      <c r="R620" s="157">
        <f t="shared" si="2"/>
        <v>7.0000000000000001E-3</v>
      </c>
      <c r="S620" s="157">
        <v>0</v>
      </c>
      <c r="T620" s="158">
        <f t="shared" si="3"/>
        <v>0</v>
      </c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R620" s="159" t="s">
        <v>252</v>
      </c>
      <c r="AT620" s="159" t="s">
        <v>311</v>
      </c>
      <c r="AU620" s="159" t="s">
        <v>80</v>
      </c>
      <c r="AY620" s="18" t="s">
        <v>212</v>
      </c>
      <c r="BE620" s="160">
        <f t="shared" si="4"/>
        <v>0</v>
      </c>
      <c r="BF620" s="160">
        <f t="shared" si="5"/>
        <v>0</v>
      </c>
      <c r="BG620" s="160">
        <f t="shared" si="6"/>
        <v>0</v>
      </c>
      <c r="BH620" s="160">
        <f t="shared" si="7"/>
        <v>0</v>
      </c>
      <c r="BI620" s="160">
        <f t="shared" si="8"/>
        <v>0</v>
      </c>
      <c r="BJ620" s="18" t="s">
        <v>78</v>
      </c>
      <c r="BK620" s="160">
        <f t="shared" si="9"/>
        <v>0</v>
      </c>
      <c r="BL620" s="18" t="s">
        <v>218</v>
      </c>
      <c r="BM620" s="159" t="s">
        <v>832</v>
      </c>
    </row>
    <row r="621" spans="1:65" s="2" customFormat="1" ht="37.9" customHeight="1">
      <c r="A621" s="30"/>
      <c r="B621" s="147"/>
      <c r="C621" s="148" t="s">
        <v>891</v>
      </c>
      <c r="D621" s="148" t="s">
        <v>214</v>
      </c>
      <c r="E621" s="149" t="s">
        <v>495</v>
      </c>
      <c r="F621" s="150" t="s">
        <v>496</v>
      </c>
      <c r="G621" s="151" t="s">
        <v>374</v>
      </c>
      <c r="H621" s="152">
        <v>67</v>
      </c>
      <c r="I621" s="153"/>
      <c r="J621" s="153">
        <f t="shared" si="0"/>
        <v>0</v>
      </c>
      <c r="K621" s="154"/>
      <c r="L621" s="31"/>
      <c r="M621" s="155" t="s">
        <v>1</v>
      </c>
      <c r="N621" s="156" t="s">
        <v>36</v>
      </c>
      <c r="O621" s="157">
        <v>0.68300000000000005</v>
      </c>
      <c r="P621" s="157">
        <f t="shared" si="1"/>
        <v>45.761000000000003</v>
      </c>
      <c r="Q621" s="157">
        <v>0</v>
      </c>
      <c r="R621" s="157">
        <f t="shared" si="2"/>
        <v>0</v>
      </c>
      <c r="S621" s="157">
        <v>0</v>
      </c>
      <c r="T621" s="158">
        <f t="shared" si="3"/>
        <v>0</v>
      </c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R621" s="159" t="s">
        <v>218</v>
      </c>
      <c r="AT621" s="159" t="s">
        <v>214</v>
      </c>
      <c r="AU621" s="159" t="s">
        <v>80</v>
      </c>
      <c r="AY621" s="18" t="s">
        <v>212</v>
      </c>
      <c r="BE621" s="160">
        <f t="shared" si="4"/>
        <v>0</v>
      </c>
      <c r="BF621" s="160">
        <f t="shared" si="5"/>
        <v>0</v>
      </c>
      <c r="BG621" s="160">
        <f t="shared" si="6"/>
        <v>0</v>
      </c>
      <c r="BH621" s="160">
        <f t="shared" si="7"/>
        <v>0</v>
      </c>
      <c r="BI621" s="160">
        <f t="shared" si="8"/>
        <v>0</v>
      </c>
      <c r="BJ621" s="18" t="s">
        <v>78</v>
      </c>
      <c r="BK621" s="160">
        <f t="shared" si="9"/>
        <v>0</v>
      </c>
      <c r="BL621" s="18" t="s">
        <v>218</v>
      </c>
      <c r="BM621" s="159" t="s">
        <v>497</v>
      </c>
    </row>
    <row r="622" spans="1:65" s="2" customFormat="1" ht="16.5" customHeight="1">
      <c r="A622" s="30"/>
      <c r="B622" s="147"/>
      <c r="C622" s="182" t="s">
        <v>895</v>
      </c>
      <c r="D622" s="182" t="s">
        <v>311</v>
      </c>
      <c r="E622" s="183" t="s">
        <v>499</v>
      </c>
      <c r="F622" s="184" t="s">
        <v>500</v>
      </c>
      <c r="G622" s="185" t="s">
        <v>374</v>
      </c>
      <c r="H622" s="186">
        <v>67</v>
      </c>
      <c r="I622" s="187"/>
      <c r="J622" s="187">
        <f t="shared" si="0"/>
        <v>0</v>
      </c>
      <c r="K622" s="188"/>
      <c r="L622" s="189"/>
      <c r="M622" s="190" t="s">
        <v>1</v>
      </c>
      <c r="N622" s="191" t="s">
        <v>36</v>
      </c>
      <c r="O622" s="157">
        <v>0</v>
      </c>
      <c r="P622" s="157">
        <f t="shared" si="1"/>
        <v>0</v>
      </c>
      <c r="Q622" s="157">
        <v>2.9E-4</v>
      </c>
      <c r="R622" s="157">
        <f t="shared" si="2"/>
        <v>1.9429999999999999E-2</v>
      </c>
      <c r="S622" s="157">
        <v>0</v>
      </c>
      <c r="T622" s="158">
        <f t="shared" si="3"/>
        <v>0</v>
      </c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R622" s="159" t="s">
        <v>252</v>
      </c>
      <c r="AT622" s="159" t="s">
        <v>311</v>
      </c>
      <c r="AU622" s="159" t="s">
        <v>80</v>
      </c>
      <c r="AY622" s="18" t="s">
        <v>212</v>
      </c>
      <c r="BE622" s="160">
        <f t="shared" si="4"/>
        <v>0</v>
      </c>
      <c r="BF622" s="160">
        <f t="shared" si="5"/>
        <v>0</v>
      </c>
      <c r="BG622" s="160">
        <f t="shared" si="6"/>
        <v>0</v>
      </c>
      <c r="BH622" s="160">
        <f t="shared" si="7"/>
        <v>0</v>
      </c>
      <c r="BI622" s="160">
        <f t="shared" si="8"/>
        <v>0</v>
      </c>
      <c r="BJ622" s="18" t="s">
        <v>78</v>
      </c>
      <c r="BK622" s="160">
        <f t="shared" si="9"/>
        <v>0</v>
      </c>
      <c r="BL622" s="18" t="s">
        <v>218</v>
      </c>
      <c r="BM622" s="159" t="s">
        <v>501</v>
      </c>
    </row>
    <row r="623" spans="1:65" s="2" customFormat="1" ht="37.9" customHeight="1">
      <c r="A623" s="30"/>
      <c r="B623" s="147"/>
      <c r="C623" s="148" t="s">
        <v>899</v>
      </c>
      <c r="D623" s="148" t="s">
        <v>214</v>
      </c>
      <c r="E623" s="149" t="s">
        <v>839</v>
      </c>
      <c r="F623" s="150" t="s">
        <v>840</v>
      </c>
      <c r="G623" s="151" t="s">
        <v>374</v>
      </c>
      <c r="H623" s="152">
        <v>5</v>
      </c>
      <c r="I623" s="153"/>
      <c r="J623" s="153">
        <f t="shared" si="0"/>
        <v>0</v>
      </c>
      <c r="K623" s="154"/>
      <c r="L623" s="31"/>
      <c r="M623" s="155" t="s">
        <v>1</v>
      </c>
      <c r="N623" s="156" t="s">
        <v>36</v>
      </c>
      <c r="O623" s="157">
        <v>0.745</v>
      </c>
      <c r="P623" s="157">
        <f t="shared" si="1"/>
        <v>3.7250000000000001</v>
      </c>
      <c r="Q623" s="157">
        <v>1.0000000000000001E-5</v>
      </c>
      <c r="R623" s="157">
        <f t="shared" si="2"/>
        <v>5.0000000000000002E-5</v>
      </c>
      <c r="S623" s="157">
        <v>0</v>
      </c>
      <c r="T623" s="158">
        <f t="shared" si="3"/>
        <v>0</v>
      </c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R623" s="159" t="s">
        <v>218</v>
      </c>
      <c r="AT623" s="159" t="s">
        <v>214</v>
      </c>
      <c r="AU623" s="159" t="s">
        <v>80</v>
      </c>
      <c r="AY623" s="18" t="s">
        <v>212</v>
      </c>
      <c r="BE623" s="160">
        <f t="shared" si="4"/>
        <v>0</v>
      </c>
      <c r="BF623" s="160">
        <f t="shared" si="5"/>
        <v>0</v>
      </c>
      <c r="BG623" s="160">
        <f t="shared" si="6"/>
        <v>0</v>
      </c>
      <c r="BH623" s="160">
        <f t="shared" si="7"/>
        <v>0</v>
      </c>
      <c r="BI623" s="160">
        <f t="shared" si="8"/>
        <v>0</v>
      </c>
      <c r="BJ623" s="18" t="s">
        <v>78</v>
      </c>
      <c r="BK623" s="160">
        <f t="shared" si="9"/>
        <v>0</v>
      </c>
      <c r="BL623" s="18" t="s">
        <v>218</v>
      </c>
      <c r="BM623" s="159" t="s">
        <v>841</v>
      </c>
    </row>
    <row r="624" spans="1:65" s="2" customFormat="1" ht="16.5" customHeight="1">
      <c r="A624" s="30"/>
      <c r="B624" s="147"/>
      <c r="C624" s="182" t="s">
        <v>903</v>
      </c>
      <c r="D624" s="182" t="s">
        <v>311</v>
      </c>
      <c r="E624" s="183" t="s">
        <v>842</v>
      </c>
      <c r="F624" s="184" t="s">
        <v>843</v>
      </c>
      <c r="G624" s="185" t="s">
        <v>374</v>
      </c>
      <c r="H624" s="186">
        <v>5</v>
      </c>
      <c r="I624" s="187"/>
      <c r="J624" s="187">
        <f t="shared" si="0"/>
        <v>0</v>
      </c>
      <c r="K624" s="188"/>
      <c r="L624" s="189"/>
      <c r="M624" s="190" t="s">
        <v>1</v>
      </c>
      <c r="N624" s="191" t="s">
        <v>36</v>
      </c>
      <c r="O624" s="157">
        <v>0</v>
      </c>
      <c r="P624" s="157">
        <f t="shared" si="1"/>
        <v>0</v>
      </c>
      <c r="Q624" s="157">
        <v>5.0000000000000001E-4</v>
      </c>
      <c r="R624" s="157">
        <f t="shared" si="2"/>
        <v>2.5000000000000001E-3</v>
      </c>
      <c r="S624" s="157">
        <v>0</v>
      </c>
      <c r="T624" s="158">
        <f t="shared" si="3"/>
        <v>0</v>
      </c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R624" s="159" t="s">
        <v>252</v>
      </c>
      <c r="AT624" s="159" t="s">
        <v>311</v>
      </c>
      <c r="AU624" s="159" t="s">
        <v>80</v>
      </c>
      <c r="AY624" s="18" t="s">
        <v>212</v>
      </c>
      <c r="BE624" s="160">
        <f t="shared" si="4"/>
        <v>0</v>
      </c>
      <c r="BF624" s="160">
        <f t="shared" si="5"/>
        <v>0</v>
      </c>
      <c r="BG624" s="160">
        <f t="shared" si="6"/>
        <v>0</v>
      </c>
      <c r="BH624" s="160">
        <f t="shared" si="7"/>
        <v>0</v>
      </c>
      <c r="BI624" s="160">
        <f t="shared" si="8"/>
        <v>0</v>
      </c>
      <c r="BJ624" s="18" t="s">
        <v>78</v>
      </c>
      <c r="BK624" s="160">
        <f t="shared" si="9"/>
        <v>0</v>
      </c>
      <c r="BL624" s="18" t="s">
        <v>218</v>
      </c>
      <c r="BM624" s="159" t="s">
        <v>844</v>
      </c>
    </row>
    <row r="625" spans="1:65" s="2" customFormat="1" ht="37.9" customHeight="1">
      <c r="A625" s="30"/>
      <c r="B625" s="147"/>
      <c r="C625" s="148" t="s">
        <v>907</v>
      </c>
      <c r="D625" s="148" t="s">
        <v>214</v>
      </c>
      <c r="E625" s="149" t="s">
        <v>852</v>
      </c>
      <c r="F625" s="150" t="s">
        <v>853</v>
      </c>
      <c r="G625" s="151" t="s">
        <v>374</v>
      </c>
      <c r="H625" s="152">
        <v>2</v>
      </c>
      <c r="I625" s="153"/>
      <c r="J625" s="153">
        <f t="shared" si="0"/>
        <v>0</v>
      </c>
      <c r="K625" s="154"/>
      <c r="L625" s="31"/>
      <c r="M625" s="155" t="s">
        <v>1</v>
      </c>
      <c r="N625" s="156" t="s">
        <v>36</v>
      </c>
      <c r="O625" s="157">
        <v>1.8640000000000001</v>
      </c>
      <c r="P625" s="157">
        <f t="shared" si="1"/>
        <v>3.7280000000000002</v>
      </c>
      <c r="Q625" s="157">
        <v>2.0000000000000002E-5</v>
      </c>
      <c r="R625" s="157">
        <f t="shared" si="2"/>
        <v>4.0000000000000003E-5</v>
      </c>
      <c r="S625" s="157">
        <v>0</v>
      </c>
      <c r="T625" s="158">
        <f t="shared" si="3"/>
        <v>0</v>
      </c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R625" s="159" t="s">
        <v>218</v>
      </c>
      <c r="AT625" s="159" t="s">
        <v>214</v>
      </c>
      <c r="AU625" s="159" t="s">
        <v>80</v>
      </c>
      <c r="AY625" s="18" t="s">
        <v>212</v>
      </c>
      <c r="BE625" s="160">
        <f t="shared" si="4"/>
        <v>0</v>
      </c>
      <c r="BF625" s="160">
        <f t="shared" si="5"/>
        <v>0</v>
      </c>
      <c r="BG625" s="160">
        <f t="shared" si="6"/>
        <v>0</v>
      </c>
      <c r="BH625" s="160">
        <f t="shared" si="7"/>
        <v>0</v>
      </c>
      <c r="BI625" s="160">
        <f t="shared" si="8"/>
        <v>0</v>
      </c>
      <c r="BJ625" s="18" t="s">
        <v>78</v>
      </c>
      <c r="BK625" s="160">
        <f t="shared" si="9"/>
        <v>0</v>
      </c>
      <c r="BL625" s="18" t="s">
        <v>218</v>
      </c>
      <c r="BM625" s="159" t="s">
        <v>505</v>
      </c>
    </row>
    <row r="626" spans="1:65" s="2" customFormat="1" ht="16.5" customHeight="1">
      <c r="A626" s="30"/>
      <c r="B626" s="147"/>
      <c r="C626" s="182" t="s">
        <v>911</v>
      </c>
      <c r="D626" s="182" t="s">
        <v>311</v>
      </c>
      <c r="E626" s="183" t="s">
        <v>855</v>
      </c>
      <c r="F626" s="184" t="s">
        <v>1455</v>
      </c>
      <c r="G626" s="185" t="s">
        <v>374</v>
      </c>
      <c r="H626" s="186">
        <v>2</v>
      </c>
      <c r="I626" s="187"/>
      <c r="J626" s="187">
        <f t="shared" si="0"/>
        <v>0</v>
      </c>
      <c r="K626" s="188"/>
      <c r="L626" s="189"/>
      <c r="M626" s="190" t="s">
        <v>1</v>
      </c>
      <c r="N626" s="191" t="s">
        <v>36</v>
      </c>
      <c r="O626" s="157">
        <v>0</v>
      </c>
      <c r="P626" s="157">
        <f t="shared" si="1"/>
        <v>0</v>
      </c>
      <c r="Q626" s="157">
        <v>8.5000000000000006E-3</v>
      </c>
      <c r="R626" s="157">
        <f t="shared" si="2"/>
        <v>1.7000000000000001E-2</v>
      </c>
      <c r="S626" s="157">
        <v>0</v>
      </c>
      <c r="T626" s="158">
        <f t="shared" si="3"/>
        <v>0</v>
      </c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R626" s="159" t="s">
        <v>252</v>
      </c>
      <c r="AT626" s="159" t="s">
        <v>311</v>
      </c>
      <c r="AU626" s="159" t="s">
        <v>80</v>
      </c>
      <c r="AY626" s="18" t="s">
        <v>212</v>
      </c>
      <c r="BE626" s="160">
        <f t="shared" si="4"/>
        <v>0</v>
      </c>
      <c r="BF626" s="160">
        <f t="shared" si="5"/>
        <v>0</v>
      </c>
      <c r="BG626" s="160">
        <f t="shared" si="6"/>
        <v>0</v>
      </c>
      <c r="BH626" s="160">
        <f t="shared" si="7"/>
        <v>0</v>
      </c>
      <c r="BI626" s="160">
        <f t="shared" si="8"/>
        <v>0</v>
      </c>
      <c r="BJ626" s="18" t="s">
        <v>78</v>
      </c>
      <c r="BK626" s="160">
        <f t="shared" si="9"/>
        <v>0</v>
      </c>
      <c r="BL626" s="18" t="s">
        <v>218</v>
      </c>
      <c r="BM626" s="159" t="s">
        <v>857</v>
      </c>
    </row>
    <row r="627" spans="1:65" s="2" customFormat="1" ht="37.9" customHeight="1">
      <c r="A627" s="30"/>
      <c r="B627" s="147"/>
      <c r="C627" s="148" t="s">
        <v>915</v>
      </c>
      <c r="D627" s="148" t="s">
        <v>214</v>
      </c>
      <c r="E627" s="149" t="s">
        <v>1456</v>
      </c>
      <c r="F627" s="150" t="s">
        <v>1457</v>
      </c>
      <c r="G627" s="151" t="s">
        <v>374</v>
      </c>
      <c r="H627" s="152">
        <v>70</v>
      </c>
      <c r="I627" s="153"/>
      <c r="J627" s="153">
        <f t="shared" si="0"/>
        <v>0</v>
      </c>
      <c r="K627" s="154"/>
      <c r="L627" s="31"/>
      <c r="M627" s="155" t="s">
        <v>1</v>
      </c>
      <c r="N627" s="156" t="s">
        <v>36</v>
      </c>
      <c r="O627" s="157">
        <v>1.3480000000000001</v>
      </c>
      <c r="P627" s="157">
        <f t="shared" si="1"/>
        <v>94.36</v>
      </c>
      <c r="Q627" s="157">
        <v>2.0000000000000002E-5</v>
      </c>
      <c r="R627" s="157">
        <f t="shared" si="2"/>
        <v>1.4000000000000002E-3</v>
      </c>
      <c r="S627" s="157">
        <v>0</v>
      </c>
      <c r="T627" s="158">
        <f t="shared" si="3"/>
        <v>0</v>
      </c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R627" s="159" t="s">
        <v>218</v>
      </c>
      <c r="AT627" s="159" t="s">
        <v>214</v>
      </c>
      <c r="AU627" s="159" t="s">
        <v>80</v>
      </c>
      <c r="AY627" s="18" t="s">
        <v>212</v>
      </c>
      <c r="BE627" s="160">
        <f t="shared" si="4"/>
        <v>0</v>
      </c>
      <c r="BF627" s="160">
        <f t="shared" si="5"/>
        <v>0</v>
      </c>
      <c r="BG627" s="160">
        <f t="shared" si="6"/>
        <v>0</v>
      </c>
      <c r="BH627" s="160">
        <f t="shared" si="7"/>
        <v>0</v>
      </c>
      <c r="BI627" s="160">
        <f t="shared" si="8"/>
        <v>0</v>
      </c>
      <c r="BJ627" s="18" t="s">
        <v>78</v>
      </c>
      <c r="BK627" s="160">
        <f t="shared" si="9"/>
        <v>0</v>
      </c>
      <c r="BL627" s="18" t="s">
        <v>218</v>
      </c>
      <c r="BM627" s="159" t="s">
        <v>1458</v>
      </c>
    </row>
    <row r="628" spans="1:65" s="2" customFormat="1" ht="16.5" customHeight="1">
      <c r="A628" s="30"/>
      <c r="B628" s="147"/>
      <c r="C628" s="182" t="s">
        <v>919</v>
      </c>
      <c r="D628" s="182" t="s">
        <v>311</v>
      </c>
      <c r="E628" s="183" t="s">
        <v>1459</v>
      </c>
      <c r="F628" s="184" t="s">
        <v>1460</v>
      </c>
      <c r="G628" s="185" t="s">
        <v>374</v>
      </c>
      <c r="H628" s="186">
        <v>5</v>
      </c>
      <c r="I628" s="187"/>
      <c r="J628" s="187">
        <f t="shared" si="0"/>
        <v>0</v>
      </c>
      <c r="K628" s="188"/>
      <c r="L628" s="189"/>
      <c r="M628" s="190" t="s">
        <v>1</v>
      </c>
      <c r="N628" s="191" t="s">
        <v>36</v>
      </c>
      <c r="O628" s="157">
        <v>0</v>
      </c>
      <c r="P628" s="157">
        <f t="shared" si="1"/>
        <v>0</v>
      </c>
      <c r="Q628" s="157">
        <v>4.4999999999999997E-3</v>
      </c>
      <c r="R628" s="157">
        <f t="shared" si="2"/>
        <v>2.2499999999999999E-2</v>
      </c>
      <c r="S628" s="157">
        <v>0</v>
      </c>
      <c r="T628" s="158">
        <f t="shared" si="3"/>
        <v>0</v>
      </c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R628" s="159" t="s">
        <v>252</v>
      </c>
      <c r="AT628" s="159" t="s">
        <v>311</v>
      </c>
      <c r="AU628" s="159" t="s">
        <v>80</v>
      </c>
      <c r="AY628" s="18" t="s">
        <v>212</v>
      </c>
      <c r="BE628" s="160">
        <f t="shared" si="4"/>
        <v>0</v>
      </c>
      <c r="BF628" s="160">
        <f t="shared" si="5"/>
        <v>0</v>
      </c>
      <c r="BG628" s="160">
        <f t="shared" si="6"/>
        <v>0</v>
      </c>
      <c r="BH628" s="160">
        <f t="shared" si="7"/>
        <v>0</v>
      </c>
      <c r="BI628" s="160">
        <f t="shared" si="8"/>
        <v>0</v>
      </c>
      <c r="BJ628" s="18" t="s">
        <v>78</v>
      </c>
      <c r="BK628" s="160">
        <f t="shared" si="9"/>
        <v>0</v>
      </c>
      <c r="BL628" s="18" t="s">
        <v>218</v>
      </c>
      <c r="BM628" s="159" t="s">
        <v>1461</v>
      </c>
    </row>
    <row r="629" spans="1:65" s="2" customFormat="1" ht="16.5" customHeight="1">
      <c r="A629" s="30"/>
      <c r="B629" s="147"/>
      <c r="C629" s="182" t="s">
        <v>923</v>
      </c>
      <c r="D629" s="182" t="s">
        <v>311</v>
      </c>
      <c r="E629" s="183" t="s">
        <v>1462</v>
      </c>
      <c r="F629" s="184" t="s">
        <v>1463</v>
      </c>
      <c r="G629" s="185" t="s">
        <v>374</v>
      </c>
      <c r="H629" s="186">
        <v>65</v>
      </c>
      <c r="I629" s="187"/>
      <c r="J629" s="187">
        <f t="shared" si="0"/>
        <v>0</v>
      </c>
      <c r="K629" s="188"/>
      <c r="L629" s="189"/>
      <c r="M629" s="190" t="s">
        <v>1</v>
      </c>
      <c r="N629" s="191" t="s">
        <v>36</v>
      </c>
      <c r="O629" s="157">
        <v>0</v>
      </c>
      <c r="P629" s="157">
        <f t="shared" si="1"/>
        <v>0</v>
      </c>
      <c r="Q629" s="157">
        <v>3.7000000000000002E-3</v>
      </c>
      <c r="R629" s="157">
        <f t="shared" si="2"/>
        <v>0.24050000000000002</v>
      </c>
      <c r="S629" s="157">
        <v>0</v>
      </c>
      <c r="T629" s="158">
        <f t="shared" si="3"/>
        <v>0</v>
      </c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R629" s="159" t="s">
        <v>252</v>
      </c>
      <c r="AT629" s="159" t="s">
        <v>311</v>
      </c>
      <c r="AU629" s="159" t="s">
        <v>80</v>
      </c>
      <c r="AY629" s="18" t="s">
        <v>212</v>
      </c>
      <c r="BE629" s="160">
        <f t="shared" si="4"/>
        <v>0</v>
      </c>
      <c r="BF629" s="160">
        <f t="shared" si="5"/>
        <v>0</v>
      </c>
      <c r="BG629" s="160">
        <f t="shared" si="6"/>
        <v>0</v>
      </c>
      <c r="BH629" s="160">
        <f t="shared" si="7"/>
        <v>0</v>
      </c>
      <c r="BI629" s="160">
        <f t="shared" si="8"/>
        <v>0</v>
      </c>
      <c r="BJ629" s="18" t="s">
        <v>78</v>
      </c>
      <c r="BK629" s="160">
        <f t="shared" si="9"/>
        <v>0</v>
      </c>
      <c r="BL629" s="18" t="s">
        <v>218</v>
      </c>
      <c r="BM629" s="159" t="s">
        <v>1464</v>
      </c>
    </row>
    <row r="630" spans="1:65" s="12" customFormat="1" ht="22.9" customHeight="1">
      <c r="B630" s="135"/>
      <c r="D630" s="136" t="s">
        <v>70</v>
      </c>
      <c r="E630" s="145" t="s">
        <v>257</v>
      </c>
      <c r="F630" s="145" t="s">
        <v>510</v>
      </c>
      <c r="J630" s="146">
        <f>BK630</f>
        <v>0</v>
      </c>
      <c r="L630" s="135"/>
      <c r="M630" s="139"/>
      <c r="N630" s="140"/>
      <c r="O630" s="140"/>
      <c r="P630" s="141">
        <f>SUM(P631:P633)</f>
        <v>3355.4340000000002</v>
      </c>
      <c r="Q630" s="140"/>
      <c r="R630" s="141">
        <f>SUM(R631:R633)</f>
        <v>0.12806999999999999</v>
      </c>
      <c r="S630" s="140"/>
      <c r="T630" s="142">
        <f>SUM(T631:T633)</f>
        <v>0</v>
      </c>
      <c r="AR630" s="136" t="s">
        <v>78</v>
      </c>
      <c r="AT630" s="143" t="s">
        <v>70</v>
      </c>
      <c r="AU630" s="143" t="s">
        <v>78</v>
      </c>
      <c r="AY630" s="136" t="s">
        <v>212</v>
      </c>
      <c r="BK630" s="144">
        <f>SUM(BK631:BK633)</f>
        <v>0</v>
      </c>
    </row>
    <row r="631" spans="1:65" s="2" customFormat="1" ht="37.9" customHeight="1">
      <c r="A631" s="30"/>
      <c r="B631" s="147"/>
      <c r="C631" s="148" t="s">
        <v>524</v>
      </c>
      <c r="D631" s="148" t="s">
        <v>214</v>
      </c>
      <c r="E631" s="149" t="s">
        <v>512</v>
      </c>
      <c r="F631" s="150" t="s">
        <v>513</v>
      </c>
      <c r="G631" s="151" t="s">
        <v>249</v>
      </c>
      <c r="H631" s="152">
        <v>4269</v>
      </c>
      <c r="I631" s="153"/>
      <c r="J631" s="153">
        <f>ROUND(I631*H631,2)</f>
        <v>0</v>
      </c>
      <c r="K631" s="154"/>
      <c r="L631" s="31"/>
      <c r="M631" s="155" t="s">
        <v>1</v>
      </c>
      <c r="N631" s="156" t="s">
        <v>36</v>
      </c>
      <c r="O631" s="157">
        <v>0.13900000000000001</v>
      </c>
      <c r="P631" s="157">
        <f>O631*H631</f>
        <v>593.39100000000008</v>
      </c>
      <c r="Q631" s="157">
        <v>0</v>
      </c>
      <c r="R631" s="157">
        <f>Q631*H631</f>
        <v>0</v>
      </c>
      <c r="S631" s="157">
        <v>0</v>
      </c>
      <c r="T631" s="158">
        <f>S631*H631</f>
        <v>0</v>
      </c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R631" s="159" t="s">
        <v>218</v>
      </c>
      <c r="AT631" s="159" t="s">
        <v>214</v>
      </c>
      <c r="AU631" s="159" t="s">
        <v>80</v>
      </c>
      <c r="AY631" s="18" t="s">
        <v>212</v>
      </c>
      <c r="BE631" s="160">
        <f>IF(N631="základní",J631,0)</f>
        <v>0</v>
      </c>
      <c r="BF631" s="160">
        <f>IF(N631="snížená",J631,0)</f>
        <v>0</v>
      </c>
      <c r="BG631" s="160">
        <f>IF(N631="zákl. přenesená",J631,0)</f>
        <v>0</v>
      </c>
      <c r="BH631" s="160">
        <f>IF(N631="sníž. přenesená",J631,0)</f>
        <v>0</v>
      </c>
      <c r="BI631" s="160">
        <f>IF(N631="nulová",J631,0)</f>
        <v>0</v>
      </c>
      <c r="BJ631" s="18" t="s">
        <v>78</v>
      </c>
      <c r="BK631" s="160">
        <f>ROUND(I631*H631,2)</f>
        <v>0</v>
      </c>
      <c r="BL631" s="18" t="s">
        <v>218</v>
      </c>
      <c r="BM631" s="159" t="s">
        <v>514</v>
      </c>
    </row>
    <row r="632" spans="1:65" s="2" customFormat="1" ht="24.2" customHeight="1">
      <c r="A632" s="30"/>
      <c r="B632" s="147"/>
      <c r="C632" s="148" t="s">
        <v>930</v>
      </c>
      <c r="D632" s="148" t="s">
        <v>214</v>
      </c>
      <c r="E632" s="149" t="s">
        <v>516</v>
      </c>
      <c r="F632" s="150" t="s">
        <v>517</v>
      </c>
      <c r="G632" s="151" t="s">
        <v>249</v>
      </c>
      <c r="H632" s="152">
        <v>4269</v>
      </c>
      <c r="I632" s="153"/>
      <c r="J632" s="153">
        <f>ROUND(I632*H632,2)</f>
        <v>0</v>
      </c>
      <c r="K632" s="154"/>
      <c r="L632" s="31"/>
      <c r="M632" s="155" t="s">
        <v>1</v>
      </c>
      <c r="N632" s="156" t="s">
        <v>36</v>
      </c>
      <c r="O632" s="157">
        <v>0.19600000000000001</v>
      </c>
      <c r="P632" s="157">
        <f>O632*H632</f>
        <v>836.72400000000005</v>
      </c>
      <c r="Q632" s="157">
        <v>0</v>
      </c>
      <c r="R632" s="157">
        <f>Q632*H632</f>
        <v>0</v>
      </c>
      <c r="S632" s="157">
        <v>0</v>
      </c>
      <c r="T632" s="158">
        <f>S632*H632</f>
        <v>0</v>
      </c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R632" s="159" t="s">
        <v>218</v>
      </c>
      <c r="AT632" s="159" t="s">
        <v>214</v>
      </c>
      <c r="AU632" s="159" t="s">
        <v>80</v>
      </c>
      <c r="AY632" s="18" t="s">
        <v>212</v>
      </c>
      <c r="BE632" s="160">
        <f>IF(N632="základní",J632,0)</f>
        <v>0</v>
      </c>
      <c r="BF632" s="160">
        <f>IF(N632="snížená",J632,0)</f>
        <v>0</v>
      </c>
      <c r="BG632" s="160">
        <f>IF(N632="zákl. přenesená",J632,0)</f>
        <v>0</v>
      </c>
      <c r="BH632" s="160">
        <f>IF(N632="sníž. přenesená",J632,0)</f>
        <v>0</v>
      </c>
      <c r="BI632" s="160">
        <f>IF(N632="nulová",J632,0)</f>
        <v>0</v>
      </c>
      <c r="BJ632" s="18" t="s">
        <v>78</v>
      </c>
      <c r="BK632" s="160">
        <f>ROUND(I632*H632,2)</f>
        <v>0</v>
      </c>
      <c r="BL632" s="18" t="s">
        <v>218</v>
      </c>
      <c r="BM632" s="159" t="s">
        <v>518</v>
      </c>
    </row>
    <row r="633" spans="1:65" s="2" customFormat="1" ht="24.2" customHeight="1">
      <c r="A633" s="30"/>
      <c r="B633" s="147"/>
      <c r="C633" s="148" t="s">
        <v>934</v>
      </c>
      <c r="D633" s="148" t="s">
        <v>214</v>
      </c>
      <c r="E633" s="149" t="s">
        <v>521</v>
      </c>
      <c r="F633" s="150" t="s">
        <v>522</v>
      </c>
      <c r="G633" s="151" t="s">
        <v>249</v>
      </c>
      <c r="H633" s="152">
        <v>4269</v>
      </c>
      <c r="I633" s="153"/>
      <c r="J633" s="153">
        <f>ROUND(I633*H633,2)</f>
        <v>0</v>
      </c>
      <c r="K633" s="154"/>
      <c r="L633" s="31"/>
      <c r="M633" s="155" t="s">
        <v>1</v>
      </c>
      <c r="N633" s="156" t="s">
        <v>36</v>
      </c>
      <c r="O633" s="157">
        <v>0.45100000000000001</v>
      </c>
      <c r="P633" s="157">
        <f>O633*H633</f>
        <v>1925.319</v>
      </c>
      <c r="Q633" s="157">
        <v>3.0000000000000001E-5</v>
      </c>
      <c r="R633" s="157">
        <f>Q633*H633</f>
        <v>0.12806999999999999</v>
      </c>
      <c r="S633" s="157">
        <v>0</v>
      </c>
      <c r="T633" s="158">
        <f>S633*H633</f>
        <v>0</v>
      </c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R633" s="159" t="s">
        <v>218</v>
      </c>
      <c r="AT633" s="159" t="s">
        <v>214</v>
      </c>
      <c r="AU633" s="159" t="s">
        <v>80</v>
      </c>
      <c r="AY633" s="18" t="s">
        <v>212</v>
      </c>
      <c r="BE633" s="160">
        <f>IF(N633="základní",J633,0)</f>
        <v>0</v>
      </c>
      <c r="BF633" s="160">
        <f>IF(N633="snížená",J633,0)</f>
        <v>0</v>
      </c>
      <c r="BG633" s="160">
        <f>IF(N633="zákl. přenesená",J633,0)</f>
        <v>0</v>
      </c>
      <c r="BH633" s="160">
        <f>IF(N633="sníž. přenesená",J633,0)</f>
        <v>0</v>
      </c>
      <c r="BI633" s="160">
        <f>IF(N633="nulová",J633,0)</f>
        <v>0</v>
      </c>
      <c r="BJ633" s="18" t="s">
        <v>78</v>
      </c>
      <c r="BK633" s="160">
        <f>ROUND(I633*H633,2)</f>
        <v>0</v>
      </c>
      <c r="BL633" s="18" t="s">
        <v>218</v>
      </c>
      <c r="BM633" s="159" t="s">
        <v>523</v>
      </c>
    </row>
    <row r="634" spans="1:65" s="12" customFormat="1" ht="22.9" customHeight="1">
      <c r="B634" s="135"/>
      <c r="D634" s="136" t="s">
        <v>70</v>
      </c>
      <c r="E634" s="145" t="s">
        <v>524</v>
      </c>
      <c r="F634" s="145" t="s">
        <v>525</v>
      </c>
      <c r="J634" s="146">
        <f>BK634</f>
        <v>0</v>
      </c>
      <c r="L634" s="135"/>
      <c r="M634" s="139"/>
      <c r="N634" s="140"/>
      <c r="O634" s="140"/>
      <c r="P634" s="141">
        <f>P635</f>
        <v>16883.9732</v>
      </c>
      <c r="Q634" s="140"/>
      <c r="R634" s="141">
        <f>R635</f>
        <v>0</v>
      </c>
      <c r="S634" s="140"/>
      <c r="T634" s="142">
        <f>T635</f>
        <v>0</v>
      </c>
      <c r="AR634" s="136" t="s">
        <v>78</v>
      </c>
      <c r="AT634" s="143" t="s">
        <v>70</v>
      </c>
      <c r="AU634" s="143" t="s">
        <v>78</v>
      </c>
      <c r="AY634" s="136" t="s">
        <v>212</v>
      </c>
      <c r="BK634" s="144">
        <f>BK635</f>
        <v>0</v>
      </c>
    </row>
    <row r="635" spans="1:65" s="2" customFormat="1" ht="49.15" customHeight="1">
      <c r="A635" s="30"/>
      <c r="B635" s="147"/>
      <c r="C635" s="148" t="s">
        <v>938</v>
      </c>
      <c r="D635" s="148" t="s">
        <v>214</v>
      </c>
      <c r="E635" s="149" t="s">
        <v>527</v>
      </c>
      <c r="F635" s="150" t="s">
        <v>528</v>
      </c>
      <c r="G635" s="151" t="s">
        <v>301</v>
      </c>
      <c r="H635" s="152">
        <v>11408.09</v>
      </c>
      <c r="I635" s="153"/>
      <c r="J635" s="153">
        <f>ROUND(I635*H635,2)</f>
        <v>0</v>
      </c>
      <c r="K635" s="154"/>
      <c r="L635" s="31"/>
      <c r="M635" s="155" t="s">
        <v>1</v>
      </c>
      <c r="N635" s="156" t="s">
        <v>36</v>
      </c>
      <c r="O635" s="157">
        <v>1.48</v>
      </c>
      <c r="P635" s="157">
        <f>O635*H635</f>
        <v>16883.9732</v>
      </c>
      <c r="Q635" s="157">
        <v>0</v>
      </c>
      <c r="R635" s="157">
        <f>Q635*H635</f>
        <v>0</v>
      </c>
      <c r="S635" s="157">
        <v>0</v>
      </c>
      <c r="T635" s="158">
        <f>S635*H635</f>
        <v>0</v>
      </c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R635" s="159" t="s">
        <v>218</v>
      </c>
      <c r="AT635" s="159" t="s">
        <v>214</v>
      </c>
      <c r="AU635" s="159" t="s">
        <v>80</v>
      </c>
      <c r="AY635" s="18" t="s">
        <v>212</v>
      </c>
      <c r="BE635" s="160">
        <f>IF(N635="základní",J635,0)</f>
        <v>0</v>
      </c>
      <c r="BF635" s="160">
        <f>IF(N635="snížená",J635,0)</f>
        <v>0</v>
      </c>
      <c r="BG635" s="160">
        <f>IF(N635="zákl. přenesená",J635,0)</f>
        <v>0</v>
      </c>
      <c r="BH635" s="160">
        <f>IF(N635="sníž. přenesená",J635,0)</f>
        <v>0</v>
      </c>
      <c r="BI635" s="160">
        <f>IF(N635="nulová",J635,0)</f>
        <v>0</v>
      </c>
      <c r="BJ635" s="18" t="s">
        <v>78</v>
      </c>
      <c r="BK635" s="160">
        <f>ROUND(I635*H635,2)</f>
        <v>0</v>
      </c>
      <c r="BL635" s="18" t="s">
        <v>218</v>
      </c>
      <c r="BM635" s="159" t="s">
        <v>529</v>
      </c>
    </row>
    <row r="636" spans="1:65" s="12" customFormat="1" ht="22.9" customHeight="1">
      <c r="B636" s="135"/>
      <c r="D636" s="136" t="s">
        <v>70</v>
      </c>
      <c r="E636" s="145" t="s">
        <v>530</v>
      </c>
      <c r="F636" s="145" t="s">
        <v>531</v>
      </c>
      <c r="J636" s="146">
        <f>BK636</f>
        <v>0</v>
      </c>
      <c r="L636" s="135"/>
      <c r="M636" s="139"/>
      <c r="N636" s="140"/>
      <c r="O636" s="140"/>
      <c r="P636" s="141">
        <f>SUM(P637:P651)</f>
        <v>1374.9777239999999</v>
      </c>
      <c r="Q636" s="140"/>
      <c r="R636" s="141">
        <f>SUM(R637:R651)</f>
        <v>0</v>
      </c>
      <c r="S636" s="140"/>
      <c r="T636" s="142">
        <f>SUM(T637:T651)</f>
        <v>0</v>
      </c>
      <c r="AR636" s="136" t="s">
        <v>78</v>
      </c>
      <c r="AT636" s="143" t="s">
        <v>70</v>
      </c>
      <c r="AU636" s="143" t="s">
        <v>78</v>
      </c>
      <c r="AY636" s="136" t="s">
        <v>212</v>
      </c>
      <c r="BK636" s="144">
        <f>SUM(BK637:BK651)</f>
        <v>0</v>
      </c>
    </row>
    <row r="637" spans="1:65" s="2" customFormat="1" ht="37.9" customHeight="1">
      <c r="A637" s="30"/>
      <c r="B637" s="147"/>
      <c r="C637" s="148" t="s">
        <v>942</v>
      </c>
      <c r="D637" s="148" t="s">
        <v>214</v>
      </c>
      <c r="E637" s="149" t="s">
        <v>533</v>
      </c>
      <c r="F637" s="150" t="s">
        <v>534</v>
      </c>
      <c r="G637" s="151" t="s">
        <v>301</v>
      </c>
      <c r="H637" s="152">
        <v>5366.817</v>
      </c>
      <c r="I637" s="153"/>
      <c r="J637" s="153">
        <f>ROUND(I637*H637,2)</f>
        <v>0</v>
      </c>
      <c r="K637" s="154"/>
      <c r="L637" s="31"/>
      <c r="M637" s="155" t="s">
        <v>1</v>
      </c>
      <c r="N637" s="156" t="s">
        <v>36</v>
      </c>
      <c r="O637" s="157">
        <v>0.03</v>
      </c>
      <c r="P637" s="157">
        <f>O637*H637</f>
        <v>161.00450999999998</v>
      </c>
      <c r="Q637" s="157">
        <v>0</v>
      </c>
      <c r="R637" s="157">
        <f>Q637*H637</f>
        <v>0</v>
      </c>
      <c r="S637" s="157">
        <v>0</v>
      </c>
      <c r="T637" s="158">
        <f>S637*H637</f>
        <v>0</v>
      </c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R637" s="159" t="s">
        <v>218</v>
      </c>
      <c r="AT637" s="159" t="s">
        <v>214</v>
      </c>
      <c r="AU637" s="159" t="s">
        <v>80</v>
      </c>
      <c r="AY637" s="18" t="s">
        <v>212</v>
      </c>
      <c r="BE637" s="160">
        <f>IF(N637="základní",J637,0)</f>
        <v>0</v>
      </c>
      <c r="BF637" s="160">
        <f>IF(N637="snížená",J637,0)</f>
        <v>0</v>
      </c>
      <c r="BG637" s="160">
        <f>IF(N637="zákl. přenesená",J637,0)</f>
        <v>0</v>
      </c>
      <c r="BH637" s="160">
        <f>IF(N637="sníž. přenesená",J637,0)</f>
        <v>0</v>
      </c>
      <c r="BI637" s="160">
        <f>IF(N637="nulová",J637,0)</f>
        <v>0</v>
      </c>
      <c r="BJ637" s="18" t="s">
        <v>78</v>
      </c>
      <c r="BK637" s="160">
        <f>ROUND(I637*H637,2)</f>
        <v>0</v>
      </c>
      <c r="BL637" s="18" t="s">
        <v>218</v>
      </c>
      <c r="BM637" s="159" t="s">
        <v>535</v>
      </c>
    </row>
    <row r="638" spans="1:65" s="14" customFormat="1" ht="22.5">
      <c r="B638" s="168"/>
      <c r="D638" s="162" t="s">
        <v>220</v>
      </c>
      <c r="E638" s="169" t="s">
        <v>1</v>
      </c>
      <c r="F638" s="170" t="s">
        <v>1465</v>
      </c>
      <c r="H638" s="171">
        <v>5366.817</v>
      </c>
      <c r="L638" s="168"/>
      <c r="M638" s="172"/>
      <c r="N638" s="173"/>
      <c r="O638" s="173"/>
      <c r="P638" s="173"/>
      <c r="Q638" s="173"/>
      <c r="R638" s="173"/>
      <c r="S638" s="173"/>
      <c r="T638" s="174"/>
      <c r="AT638" s="169" t="s">
        <v>220</v>
      </c>
      <c r="AU638" s="169" t="s">
        <v>80</v>
      </c>
      <c r="AV638" s="14" t="s">
        <v>80</v>
      </c>
      <c r="AW638" s="14" t="s">
        <v>27</v>
      </c>
      <c r="AX638" s="14" t="s">
        <v>78</v>
      </c>
      <c r="AY638" s="169" t="s">
        <v>212</v>
      </c>
    </row>
    <row r="639" spans="1:65" s="2" customFormat="1" ht="37.9" customHeight="1">
      <c r="A639" s="30"/>
      <c r="B639" s="147"/>
      <c r="C639" s="148" t="s">
        <v>987</v>
      </c>
      <c r="D639" s="148" t="s">
        <v>214</v>
      </c>
      <c r="E639" s="149" t="s">
        <v>538</v>
      </c>
      <c r="F639" s="150" t="s">
        <v>534</v>
      </c>
      <c r="G639" s="151" t="s">
        <v>301</v>
      </c>
      <c r="H639" s="152">
        <v>2.415</v>
      </c>
      <c r="I639" s="153"/>
      <c r="J639" s="153">
        <f>ROUND(I639*H639,2)</f>
        <v>0</v>
      </c>
      <c r="K639" s="154"/>
      <c r="L639" s="31"/>
      <c r="M639" s="155" t="s">
        <v>1</v>
      </c>
      <c r="N639" s="156" t="s">
        <v>36</v>
      </c>
      <c r="O639" s="157">
        <v>0.03</v>
      </c>
      <c r="P639" s="157">
        <f>O639*H639</f>
        <v>7.2450000000000001E-2</v>
      </c>
      <c r="Q639" s="157">
        <v>0</v>
      </c>
      <c r="R639" s="157">
        <f>Q639*H639</f>
        <v>0</v>
      </c>
      <c r="S639" s="157">
        <v>0</v>
      </c>
      <c r="T639" s="158">
        <f>S639*H639</f>
        <v>0</v>
      </c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R639" s="159" t="s">
        <v>218</v>
      </c>
      <c r="AT639" s="159" t="s">
        <v>214</v>
      </c>
      <c r="AU639" s="159" t="s">
        <v>80</v>
      </c>
      <c r="AY639" s="18" t="s">
        <v>212</v>
      </c>
      <c r="BE639" s="160">
        <f>IF(N639="základní",J639,0)</f>
        <v>0</v>
      </c>
      <c r="BF639" s="160">
        <f>IF(N639="snížená",J639,0)</f>
        <v>0</v>
      </c>
      <c r="BG639" s="160">
        <f>IF(N639="zákl. přenesená",J639,0)</f>
        <v>0</v>
      </c>
      <c r="BH639" s="160">
        <f>IF(N639="sníž. přenesená",J639,0)</f>
        <v>0</v>
      </c>
      <c r="BI639" s="160">
        <f>IF(N639="nulová",J639,0)</f>
        <v>0</v>
      </c>
      <c r="BJ639" s="18" t="s">
        <v>78</v>
      </c>
      <c r="BK639" s="160">
        <f>ROUND(I639*H639,2)</f>
        <v>0</v>
      </c>
      <c r="BL639" s="18" t="s">
        <v>218</v>
      </c>
      <c r="BM639" s="159" t="s">
        <v>1466</v>
      </c>
    </row>
    <row r="640" spans="1:65" s="14" customFormat="1" ht="11.25">
      <c r="B640" s="168"/>
      <c r="D640" s="162" t="s">
        <v>220</v>
      </c>
      <c r="E640" s="169" t="s">
        <v>1</v>
      </c>
      <c r="F640" s="170" t="s">
        <v>1467</v>
      </c>
      <c r="H640" s="171">
        <v>2.415</v>
      </c>
      <c r="L640" s="168"/>
      <c r="M640" s="172"/>
      <c r="N640" s="173"/>
      <c r="O640" s="173"/>
      <c r="P640" s="173"/>
      <c r="Q640" s="173"/>
      <c r="R640" s="173"/>
      <c r="S640" s="173"/>
      <c r="T640" s="174"/>
      <c r="AT640" s="169" t="s">
        <v>220</v>
      </c>
      <c r="AU640" s="169" t="s">
        <v>80</v>
      </c>
      <c r="AV640" s="14" t="s">
        <v>80</v>
      </c>
      <c r="AW640" s="14" t="s">
        <v>27</v>
      </c>
      <c r="AX640" s="14" t="s">
        <v>78</v>
      </c>
      <c r="AY640" s="169" t="s">
        <v>212</v>
      </c>
    </row>
    <row r="641" spans="1:65" s="2" customFormat="1" ht="37.9" customHeight="1">
      <c r="A641" s="30"/>
      <c r="B641" s="147"/>
      <c r="C641" s="148" t="s">
        <v>988</v>
      </c>
      <c r="D641" s="148" t="s">
        <v>214</v>
      </c>
      <c r="E641" s="149" t="s">
        <v>542</v>
      </c>
      <c r="F641" s="150" t="s">
        <v>543</v>
      </c>
      <c r="G641" s="151" t="s">
        <v>301</v>
      </c>
      <c r="H641" s="152">
        <v>9.66</v>
      </c>
      <c r="I641" s="153"/>
      <c r="J641" s="153">
        <f>ROUND(I641*H641,2)</f>
        <v>0</v>
      </c>
      <c r="K641" s="154"/>
      <c r="L641" s="31"/>
      <c r="M641" s="155" t="s">
        <v>1</v>
      </c>
      <c r="N641" s="156" t="s">
        <v>36</v>
      </c>
      <c r="O641" s="157">
        <v>2E-3</v>
      </c>
      <c r="P641" s="157">
        <f>O641*H641</f>
        <v>1.932E-2</v>
      </c>
      <c r="Q641" s="157">
        <v>0</v>
      </c>
      <c r="R641" s="157">
        <f>Q641*H641</f>
        <v>0</v>
      </c>
      <c r="S641" s="157">
        <v>0</v>
      </c>
      <c r="T641" s="158">
        <f>S641*H641</f>
        <v>0</v>
      </c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R641" s="159" t="s">
        <v>218</v>
      </c>
      <c r="AT641" s="159" t="s">
        <v>214</v>
      </c>
      <c r="AU641" s="159" t="s">
        <v>80</v>
      </c>
      <c r="AY641" s="18" t="s">
        <v>212</v>
      </c>
      <c r="BE641" s="160">
        <f>IF(N641="základní",J641,0)</f>
        <v>0</v>
      </c>
      <c r="BF641" s="160">
        <f>IF(N641="snížená",J641,0)</f>
        <v>0</v>
      </c>
      <c r="BG641" s="160">
        <f>IF(N641="zákl. přenesená",J641,0)</f>
        <v>0</v>
      </c>
      <c r="BH641" s="160">
        <f>IF(N641="sníž. přenesená",J641,0)</f>
        <v>0</v>
      </c>
      <c r="BI641" s="160">
        <f>IF(N641="nulová",J641,0)</f>
        <v>0</v>
      </c>
      <c r="BJ641" s="18" t="s">
        <v>78</v>
      </c>
      <c r="BK641" s="160">
        <f>ROUND(I641*H641,2)</f>
        <v>0</v>
      </c>
      <c r="BL641" s="18" t="s">
        <v>218</v>
      </c>
      <c r="BM641" s="159" t="s">
        <v>1468</v>
      </c>
    </row>
    <row r="642" spans="1:65" s="14" customFormat="1" ht="11.25">
      <c r="B642" s="168"/>
      <c r="D642" s="162" t="s">
        <v>220</v>
      </c>
      <c r="F642" s="170" t="s">
        <v>1469</v>
      </c>
      <c r="H642" s="171">
        <v>9.66</v>
      </c>
      <c r="L642" s="168"/>
      <c r="M642" s="172"/>
      <c r="N642" s="173"/>
      <c r="O642" s="173"/>
      <c r="P642" s="173"/>
      <c r="Q642" s="173"/>
      <c r="R642" s="173"/>
      <c r="S642" s="173"/>
      <c r="T642" s="174"/>
      <c r="AT642" s="169" t="s">
        <v>220</v>
      </c>
      <c r="AU642" s="169" t="s">
        <v>80</v>
      </c>
      <c r="AV642" s="14" t="s">
        <v>80</v>
      </c>
      <c r="AW642" s="14" t="s">
        <v>3</v>
      </c>
      <c r="AX642" s="14" t="s">
        <v>78</v>
      </c>
      <c r="AY642" s="169" t="s">
        <v>212</v>
      </c>
    </row>
    <row r="643" spans="1:65" s="2" customFormat="1" ht="37.9" customHeight="1">
      <c r="A643" s="30"/>
      <c r="B643" s="147"/>
      <c r="C643" s="148" t="s">
        <v>946</v>
      </c>
      <c r="D643" s="148" t="s">
        <v>214</v>
      </c>
      <c r="E643" s="149" t="s">
        <v>547</v>
      </c>
      <c r="F643" s="150" t="s">
        <v>543</v>
      </c>
      <c r="G643" s="151" t="s">
        <v>301</v>
      </c>
      <c r="H643" s="152">
        <v>182471.77799999999</v>
      </c>
      <c r="I643" s="153"/>
      <c r="J643" s="153">
        <f>ROUND(I643*H643,2)</f>
        <v>0</v>
      </c>
      <c r="K643" s="154"/>
      <c r="L643" s="31"/>
      <c r="M643" s="155" t="s">
        <v>1</v>
      </c>
      <c r="N643" s="156" t="s">
        <v>36</v>
      </c>
      <c r="O643" s="157">
        <v>2E-3</v>
      </c>
      <c r="P643" s="157">
        <f>O643*H643</f>
        <v>364.943556</v>
      </c>
      <c r="Q643" s="157">
        <v>0</v>
      </c>
      <c r="R643" s="157">
        <f>Q643*H643</f>
        <v>0</v>
      </c>
      <c r="S643" s="157">
        <v>0</v>
      </c>
      <c r="T643" s="158">
        <f>S643*H643</f>
        <v>0</v>
      </c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R643" s="159" t="s">
        <v>218</v>
      </c>
      <c r="AT643" s="159" t="s">
        <v>214</v>
      </c>
      <c r="AU643" s="159" t="s">
        <v>80</v>
      </c>
      <c r="AY643" s="18" t="s">
        <v>212</v>
      </c>
      <c r="BE643" s="160">
        <f>IF(N643="základní",J643,0)</f>
        <v>0</v>
      </c>
      <c r="BF643" s="160">
        <f>IF(N643="snížená",J643,0)</f>
        <v>0</v>
      </c>
      <c r="BG643" s="160">
        <f>IF(N643="zákl. přenesená",J643,0)</f>
        <v>0</v>
      </c>
      <c r="BH643" s="160">
        <f>IF(N643="sníž. přenesená",J643,0)</f>
        <v>0</v>
      </c>
      <c r="BI643" s="160">
        <f>IF(N643="nulová",J643,0)</f>
        <v>0</v>
      </c>
      <c r="BJ643" s="18" t="s">
        <v>78</v>
      </c>
      <c r="BK643" s="160">
        <f>ROUND(I643*H643,2)</f>
        <v>0</v>
      </c>
      <c r="BL643" s="18" t="s">
        <v>218</v>
      </c>
      <c r="BM643" s="159" t="s">
        <v>548</v>
      </c>
    </row>
    <row r="644" spans="1:65" s="14" customFormat="1" ht="11.25">
      <c r="B644" s="168"/>
      <c r="D644" s="162" t="s">
        <v>220</v>
      </c>
      <c r="F644" s="170" t="s">
        <v>1470</v>
      </c>
      <c r="H644" s="171">
        <v>182471.77799999999</v>
      </c>
      <c r="L644" s="168"/>
      <c r="M644" s="172"/>
      <c r="N644" s="173"/>
      <c r="O644" s="173"/>
      <c r="P644" s="173"/>
      <c r="Q644" s="173"/>
      <c r="R644" s="173"/>
      <c r="S644" s="173"/>
      <c r="T644" s="174"/>
      <c r="AT644" s="169" t="s">
        <v>220</v>
      </c>
      <c r="AU644" s="169" t="s">
        <v>80</v>
      </c>
      <c r="AV644" s="14" t="s">
        <v>80</v>
      </c>
      <c r="AW644" s="14" t="s">
        <v>3</v>
      </c>
      <c r="AX644" s="14" t="s">
        <v>78</v>
      </c>
      <c r="AY644" s="169" t="s">
        <v>212</v>
      </c>
    </row>
    <row r="645" spans="1:65" s="2" customFormat="1" ht="24.2" customHeight="1">
      <c r="A645" s="30"/>
      <c r="B645" s="147"/>
      <c r="C645" s="148" t="s">
        <v>950</v>
      </c>
      <c r="D645" s="148" t="s">
        <v>214</v>
      </c>
      <c r="E645" s="149" t="s">
        <v>551</v>
      </c>
      <c r="F645" s="150" t="s">
        <v>552</v>
      </c>
      <c r="G645" s="151" t="s">
        <v>301</v>
      </c>
      <c r="H645" s="152">
        <v>5339.232</v>
      </c>
      <c r="I645" s="153"/>
      <c r="J645" s="153">
        <f>ROUND(I645*H645,2)</f>
        <v>0</v>
      </c>
      <c r="K645" s="154"/>
      <c r="L645" s="31"/>
      <c r="M645" s="155" t="s">
        <v>1</v>
      </c>
      <c r="N645" s="156" t="s">
        <v>36</v>
      </c>
      <c r="O645" s="157">
        <v>0.159</v>
      </c>
      <c r="P645" s="157">
        <f>O645*H645</f>
        <v>848.93788800000004</v>
      </c>
      <c r="Q645" s="157">
        <v>0</v>
      </c>
      <c r="R645" s="157">
        <f>Q645*H645</f>
        <v>0</v>
      </c>
      <c r="S645" s="157">
        <v>0</v>
      </c>
      <c r="T645" s="158">
        <f>S645*H645</f>
        <v>0</v>
      </c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R645" s="159" t="s">
        <v>218</v>
      </c>
      <c r="AT645" s="159" t="s">
        <v>214</v>
      </c>
      <c r="AU645" s="159" t="s">
        <v>80</v>
      </c>
      <c r="AY645" s="18" t="s">
        <v>212</v>
      </c>
      <c r="BE645" s="160">
        <f>IF(N645="základní",J645,0)</f>
        <v>0</v>
      </c>
      <c r="BF645" s="160">
        <f>IF(N645="snížená",J645,0)</f>
        <v>0</v>
      </c>
      <c r="BG645" s="160">
        <f>IF(N645="zákl. přenesená",J645,0)</f>
        <v>0</v>
      </c>
      <c r="BH645" s="160">
        <f>IF(N645="sníž. přenesená",J645,0)</f>
        <v>0</v>
      </c>
      <c r="BI645" s="160">
        <f>IF(N645="nulová",J645,0)</f>
        <v>0</v>
      </c>
      <c r="BJ645" s="18" t="s">
        <v>78</v>
      </c>
      <c r="BK645" s="160">
        <f>ROUND(I645*H645,2)</f>
        <v>0</v>
      </c>
      <c r="BL645" s="18" t="s">
        <v>218</v>
      </c>
      <c r="BM645" s="159" t="s">
        <v>553</v>
      </c>
    </row>
    <row r="646" spans="1:65" s="2" customFormat="1" ht="55.5" customHeight="1">
      <c r="A646" s="30"/>
      <c r="B646" s="147"/>
      <c r="C646" s="148" t="s">
        <v>954</v>
      </c>
      <c r="D646" s="148" t="s">
        <v>214</v>
      </c>
      <c r="E646" s="149" t="s">
        <v>555</v>
      </c>
      <c r="F646" s="150" t="s">
        <v>556</v>
      </c>
      <c r="G646" s="151" t="s">
        <v>301</v>
      </c>
      <c r="H646" s="152">
        <v>766.98400000000004</v>
      </c>
      <c r="I646" s="153"/>
      <c r="J646" s="153">
        <f>ROUND(I646*H646,2)</f>
        <v>0</v>
      </c>
      <c r="K646" s="154"/>
      <c r="L646" s="31"/>
      <c r="M646" s="155" t="s">
        <v>1</v>
      </c>
      <c r="N646" s="156" t="s">
        <v>36</v>
      </c>
      <c r="O646" s="157">
        <v>0</v>
      </c>
      <c r="P646" s="157">
        <f>O646*H646</f>
        <v>0</v>
      </c>
      <c r="Q646" s="157">
        <v>0</v>
      </c>
      <c r="R646" s="157">
        <f>Q646*H646</f>
        <v>0</v>
      </c>
      <c r="S646" s="157">
        <v>0</v>
      </c>
      <c r="T646" s="158">
        <f>S646*H646</f>
        <v>0</v>
      </c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R646" s="159" t="s">
        <v>218</v>
      </c>
      <c r="AT646" s="159" t="s">
        <v>214</v>
      </c>
      <c r="AU646" s="159" t="s">
        <v>80</v>
      </c>
      <c r="AY646" s="18" t="s">
        <v>212</v>
      </c>
      <c r="BE646" s="160">
        <f>IF(N646="základní",J646,0)</f>
        <v>0</v>
      </c>
      <c r="BF646" s="160">
        <f>IF(N646="snížená",J646,0)</f>
        <v>0</v>
      </c>
      <c r="BG646" s="160">
        <f>IF(N646="zákl. přenesená",J646,0)</f>
        <v>0</v>
      </c>
      <c r="BH646" s="160">
        <f>IF(N646="sníž. přenesená",J646,0)</f>
        <v>0</v>
      </c>
      <c r="BI646" s="160">
        <f>IF(N646="nulová",J646,0)</f>
        <v>0</v>
      </c>
      <c r="BJ646" s="18" t="s">
        <v>78</v>
      </c>
      <c r="BK646" s="160">
        <f>ROUND(I646*H646,2)</f>
        <v>0</v>
      </c>
      <c r="BL646" s="18" t="s">
        <v>218</v>
      </c>
      <c r="BM646" s="159" t="s">
        <v>557</v>
      </c>
    </row>
    <row r="647" spans="1:65" s="14" customFormat="1" ht="11.25">
      <c r="B647" s="168"/>
      <c r="D647" s="162" t="s">
        <v>220</v>
      </c>
      <c r="E647" s="169" t="s">
        <v>1</v>
      </c>
      <c r="F647" s="170" t="s">
        <v>1471</v>
      </c>
      <c r="H647" s="171">
        <v>766.98400000000004</v>
      </c>
      <c r="L647" s="168"/>
      <c r="M647" s="172"/>
      <c r="N647" s="173"/>
      <c r="O647" s="173"/>
      <c r="P647" s="173"/>
      <c r="Q647" s="173"/>
      <c r="R647" s="173"/>
      <c r="S647" s="173"/>
      <c r="T647" s="174"/>
      <c r="AT647" s="169" t="s">
        <v>220</v>
      </c>
      <c r="AU647" s="169" t="s">
        <v>80</v>
      </c>
      <c r="AV647" s="14" t="s">
        <v>80</v>
      </c>
      <c r="AW647" s="14" t="s">
        <v>27</v>
      </c>
      <c r="AX647" s="14" t="s">
        <v>78</v>
      </c>
      <c r="AY647" s="169" t="s">
        <v>212</v>
      </c>
    </row>
    <row r="648" spans="1:65" s="2" customFormat="1" ht="62.65" customHeight="1">
      <c r="A648" s="30"/>
      <c r="B648" s="147"/>
      <c r="C648" s="148" t="s">
        <v>958</v>
      </c>
      <c r="D648" s="148" t="s">
        <v>214</v>
      </c>
      <c r="E648" s="149" t="s">
        <v>560</v>
      </c>
      <c r="F648" s="150" t="s">
        <v>561</v>
      </c>
      <c r="G648" s="151" t="s">
        <v>301</v>
      </c>
      <c r="H648" s="152">
        <v>761.73400000000004</v>
      </c>
      <c r="I648" s="153"/>
      <c r="J648" s="153">
        <f>ROUND(I648*H648,2)</f>
        <v>0</v>
      </c>
      <c r="K648" s="154"/>
      <c r="L648" s="31"/>
      <c r="M648" s="155" t="s">
        <v>1</v>
      </c>
      <c r="N648" s="156" t="s">
        <v>36</v>
      </c>
      <c r="O648" s="157">
        <v>0</v>
      </c>
      <c r="P648" s="157">
        <f>O648*H648</f>
        <v>0</v>
      </c>
      <c r="Q648" s="157">
        <v>0</v>
      </c>
      <c r="R648" s="157">
        <f>Q648*H648</f>
        <v>0</v>
      </c>
      <c r="S648" s="157">
        <v>0</v>
      </c>
      <c r="T648" s="158">
        <f>S648*H648</f>
        <v>0</v>
      </c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R648" s="159" t="s">
        <v>218</v>
      </c>
      <c r="AT648" s="159" t="s">
        <v>214</v>
      </c>
      <c r="AU648" s="159" t="s">
        <v>80</v>
      </c>
      <c r="AY648" s="18" t="s">
        <v>212</v>
      </c>
      <c r="BE648" s="160">
        <f>IF(N648="základní",J648,0)</f>
        <v>0</v>
      </c>
      <c r="BF648" s="160">
        <f>IF(N648="snížená",J648,0)</f>
        <v>0</v>
      </c>
      <c r="BG648" s="160">
        <f>IF(N648="zákl. přenesená",J648,0)</f>
        <v>0</v>
      </c>
      <c r="BH648" s="160">
        <f>IF(N648="sníž. přenesená",J648,0)</f>
        <v>0</v>
      </c>
      <c r="BI648" s="160">
        <f>IF(N648="nulová",J648,0)</f>
        <v>0</v>
      </c>
      <c r="BJ648" s="18" t="s">
        <v>78</v>
      </c>
      <c r="BK648" s="160">
        <f>ROUND(I648*H648,2)</f>
        <v>0</v>
      </c>
      <c r="BL648" s="18" t="s">
        <v>218</v>
      </c>
      <c r="BM648" s="159" t="s">
        <v>562</v>
      </c>
    </row>
    <row r="649" spans="1:65" s="14" customFormat="1" ht="11.25">
      <c r="B649" s="168"/>
      <c r="D649" s="162" t="s">
        <v>220</v>
      </c>
      <c r="E649" s="169" t="s">
        <v>1</v>
      </c>
      <c r="F649" s="170" t="s">
        <v>1472</v>
      </c>
      <c r="H649" s="171">
        <v>761.73400000000004</v>
      </c>
      <c r="L649" s="168"/>
      <c r="M649" s="172"/>
      <c r="N649" s="173"/>
      <c r="O649" s="173"/>
      <c r="P649" s="173"/>
      <c r="Q649" s="173"/>
      <c r="R649" s="173"/>
      <c r="S649" s="173"/>
      <c r="T649" s="174"/>
      <c r="AT649" s="169" t="s">
        <v>220</v>
      </c>
      <c r="AU649" s="169" t="s">
        <v>80</v>
      </c>
      <c r="AV649" s="14" t="s">
        <v>80</v>
      </c>
      <c r="AW649" s="14" t="s">
        <v>27</v>
      </c>
      <c r="AX649" s="14" t="s">
        <v>78</v>
      </c>
      <c r="AY649" s="169" t="s">
        <v>212</v>
      </c>
    </row>
    <row r="650" spans="1:65" s="2" customFormat="1" ht="55.5" customHeight="1">
      <c r="A650" s="30"/>
      <c r="B650" s="147"/>
      <c r="C650" s="148" t="s">
        <v>962</v>
      </c>
      <c r="D650" s="148" t="s">
        <v>214</v>
      </c>
      <c r="E650" s="149" t="s">
        <v>565</v>
      </c>
      <c r="F650" s="150" t="s">
        <v>300</v>
      </c>
      <c r="G650" s="151" t="s">
        <v>301</v>
      </c>
      <c r="H650" s="152">
        <v>3808.0990000000002</v>
      </c>
      <c r="I650" s="153"/>
      <c r="J650" s="153">
        <f>ROUND(I650*H650,2)</f>
        <v>0</v>
      </c>
      <c r="K650" s="154"/>
      <c r="L650" s="31"/>
      <c r="M650" s="155" t="s">
        <v>1</v>
      </c>
      <c r="N650" s="156" t="s">
        <v>36</v>
      </c>
      <c r="O650" s="157">
        <v>0</v>
      </c>
      <c r="P650" s="157">
        <f>O650*H650</f>
        <v>0</v>
      </c>
      <c r="Q650" s="157">
        <v>0</v>
      </c>
      <c r="R650" s="157">
        <f>Q650*H650</f>
        <v>0</v>
      </c>
      <c r="S650" s="157">
        <v>0</v>
      </c>
      <c r="T650" s="158">
        <f>S650*H650</f>
        <v>0</v>
      </c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R650" s="159" t="s">
        <v>218</v>
      </c>
      <c r="AT650" s="159" t="s">
        <v>214</v>
      </c>
      <c r="AU650" s="159" t="s">
        <v>80</v>
      </c>
      <c r="AY650" s="18" t="s">
        <v>212</v>
      </c>
      <c r="BE650" s="160">
        <f>IF(N650="základní",J650,0)</f>
        <v>0</v>
      </c>
      <c r="BF650" s="160">
        <f>IF(N650="snížená",J650,0)</f>
        <v>0</v>
      </c>
      <c r="BG650" s="160">
        <f>IF(N650="zákl. přenesená",J650,0)</f>
        <v>0</v>
      </c>
      <c r="BH650" s="160">
        <f>IF(N650="sníž. přenesená",J650,0)</f>
        <v>0</v>
      </c>
      <c r="BI650" s="160">
        <f>IF(N650="nulová",J650,0)</f>
        <v>0</v>
      </c>
      <c r="BJ650" s="18" t="s">
        <v>78</v>
      </c>
      <c r="BK650" s="160">
        <f>ROUND(I650*H650,2)</f>
        <v>0</v>
      </c>
      <c r="BL650" s="18" t="s">
        <v>218</v>
      </c>
      <c r="BM650" s="159" t="s">
        <v>566</v>
      </c>
    </row>
    <row r="651" spans="1:65" s="14" customFormat="1" ht="11.25">
      <c r="B651" s="168"/>
      <c r="D651" s="162" t="s">
        <v>220</v>
      </c>
      <c r="E651" s="169" t="s">
        <v>1</v>
      </c>
      <c r="F651" s="170" t="s">
        <v>1473</v>
      </c>
      <c r="H651" s="171">
        <v>3808.0990000000002</v>
      </c>
      <c r="L651" s="168"/>
      <c r="M651" s="172"/>
      <c r="N651" s="173"/>
      <c r="O651" s="173"/>
      <c r="P651" s="173"/>
      <c r="Q651" s="173"/>
      <c r="R651" s="173"/>
      <c r="S651" s="173"/>
      <c r="T651" s="174"/>
      <c r="AT651" s="169" t="s">
        <v>220</v>
      </c>
      <c r="AU651" s="169" t="s">
        <v>80</v>
      </c>
      <c r="AV651" s="14" t="s">
        <v>80</v>
      </c>
      <c r="AW651" s="14" t="s">
        <v>27</v>
      </c>
      <c r="AX651" s="14" t="s">
        <v>78</v>
      </c>
      <c r="AY651" s="169" t="s">
        <v>212</v>
      </c>
    </row>
    <row r="652" spans="1:65" s="12" customFormat="1" ht="25.9" customHeight="1">
      <c r="B652" s="135"/>
      <c r="D652" s="136" t="s">
        <v>70</v>
      </c>
      <c r="E652" s="137" t="s">
        <v>1007</v>
      </c>
      <c r="F652" s="137" t="s">
        <v>1008</v>
      </c>
      <c r="J652" s="138">
        <f>BK652</f>
        <v>0</v>
      </c>
      <c r="L652" s="135"/>
      <c r="M652" s="139"/>
      <c r="N652" s="140"/>
      <c r="O652" s="140"/>
      <c r="P652" s="141">
        <f>P653</f>
        <v>4.6740000000000004</v>
      </c>
      <c r="Q652" s="140"/>
      <c r="R652" s="141">
        <f>R653</f>
        <v>0.35183249999999999</v>
      </c>
      <c r="S652" s="140"/>
      <c r="T652" s="142">
        <f>T653</f>
        <v>0</v>
      </c>
      <c r="AR652" s="136" t="s">
        <v>80</v>
      </c>
      <c r="AT652" s="143" t="s">
        <v>70</v>
      </c>
      <c r="AU652" s="143" t="s">
        <v>71</v>
      </c>
      <c r="AY652" s="136" t="s">
        <v>212</v>
      </c>
      <c r="BK652" s="144">
        <f>BK653</f>
        <v>0</v>
      </c>
    </row>
    <row r="653" spans="1:65" s="12" customFormat="1" ht="22.9" customHeight="1">
      <c r="B653" s="135"/>
      <c r="D653" s="136" t="s">
        <v>70</v>
      </c>
      <c r="E653" s="145" t="s">
        <v>1009</v>
      </c>
      <c r="F653" s="145" t="s">
        <v>1010</v>
      </c>
      <c r="J653" s="146">
        <f>BK653</f>
        <v>0</v>
      </c>
      <c r="L653" s="135"/>
      <c r="M653" s="139"/>
      <c r="N653" s="140"/>
      <c r="O653" s="140"/>
      <c r="P653" s="141">
        <f>SUM(P654:P663)</f>
        <v>4.6740000000000004</v>
      </c>
      <c r="Q653" s="140"/>
      <c r="R653" s="141">
        <f>SUM(R654:R663)</f>
        <v>0.35183249999999999</v>
      </c>
      <c r="S653" s="140"/>
      <c r="T653" s="142">
        <f>SUM(T654:T663)</f>
        <v>0</v>
      </c>
      <c r="AR653" s="136" t="s">
        <v>80</v>
      </c>
      <c r="AT653" s="143" t="s">
        <v>70</v>
      </c>
      <c r="AU653" s="143" t="s">
        <v>78</v>
      </c>
      <c r="AY653" s="136" t="s">
        <v>212</v>
      </c>
      <c r="BK653" s="144">
        <f>SUM(BK654:BK663)</f>
        <v>0</v>
      </c>
    </row>
    <row r="654" spans="1:65" s="2" customFormat="1" ht="37.9" customHeight="1">
      <c r="A654" s="30"/>
      <c r="B654" s="147"/>
      <c r="C654" s="148" t="s">
        <v>976</v>
      </c>
      <c r="D654" s="148" t="s">
        <v>214</v>
      </c>
      <c r="E654" s="149" t="s">
        <v>1012</v>
      </c>
      <c r="F654" s="150" t="s">
        <v>1013</v>
      </c>
      <c r="G654" s="151" t="s">
        <v>217</v>
      </c>
      <c r="H654" s="152">
        <v>2.85</v>
      </c>
      <c r="I654" s="153"/>
      <c r="J654" s="153">
        <f>ROUND(I654*H654,2)</f>
        <v>0</v>
      </c>
      <c r="K654" s="154"/>
      <c r="L654" s="31"/>
      <c r="M654" s="155" t="s">
        <v>1</v>
      </c>
      <c r="N654" s="156" t="s">
        <v>36</v>
      </c>
      <c r="O654" s="157">
        <v>0.92900000000000005</v>
      </c>
      <c r="P654" s="157">
        <f>O654*H654</f>
        <v>2.6476500000000001</v>
      </c>
      <c r="Q654" s="157">
        <v>5.1999999999999998E-3</v>
      </c>
      <c r="R654" s="157">
        <f>Q654*H654</f>
        <v>1.482E-2</v>
      </c>
      <c r="S654" s="157">
        <v>0</v>
      </c>
      <c r="T654" s="158">
        <f>S654*H654</f>
        <v>0</v>
      </c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R654" s="159" t="s">
        <v>294</v>
      </c>
      <c r="AT654" s="159" t="s">
        <v>214</v>
      </c>
      <c r="AU654" s="159" t="s">
        <v>80</v>
      </c>
      <c r="AY654" s="18" t="s">
        <v>212</v>
      </c>
      <c r="BE654" s="160">
        <f>IF(N654="základní",J654,0)</f>
        <v>0</v>
      </c>
      <c r="BF654" s="160">
        <f>IF(N654="snížená",J654,0)</f>
        <v>0</v>
      </c>
      <c r="BG654" s="160">
        <f>IF(N654="zákl. přenesená",J654,0)</f>
        <v>0</v>
      </c>
      <c r="BH654" s="160">
        <f>IF(N654="sníž. přenesená",J654,0)</f>
        <v>0</v>
      </c>
      <c r="BI654" s="160">
        <f>IF(N654="nulová",J654,0)</f>
        <v>0</v>
      </c>
      <c r="BJ654" s="18" t="s">
        <v>78</v>
      </c>
      <c r="BK654" s="160">
        <f>ROUND(I654*H654,2)</f>
        <v>0</v>
      </c>
      <c r="BL654" s="18" t="s">
        <v>294</v>
      </c>
      <c r="BM654" s="159" t="s">
        <v>1474</v>
      </c>
    </row>
    <row r="655" spans="1:65" s="13" customFormat="1" ht="11.25">
      <c r="B655" s="161"/>
      <c r="D655" s="162" t="s">
        <v>220</v>
      </c>
      <c r="E655" s="163" t="s">
        <v>1</v>
      </c>
      <c r="F655" s="164" t="s">
        <v>1475</v>
      </c>
      <c r="H655" s="163" t="s">
        <v>1</v>
      </c>
      <c r="L655" s="161"/>
      <c r="M655" s="165"/>
      <c r="N655" s="166"/>
      <c r="O655" s="166"/>
      <c r="P655" s="166"/>
      <c r="Q655" s="166"/>
      <c r="R655" s="166"/>
      <c r="S655" s="166"/>
      <c r="T655" s="167"/>
      <c r="AT655" s="163" t="s">
        <v>220</v>
      </c>
      <c r="AU655" s="163" t="s">
        <v>80</v>
      </c>
      <c r="AV655" s="13" t="s">
        <v>78</v>
      </c>
      <c r="AW655" s="13" t="s">
        <v>27</v>
      </c>
      <c r="AX655" s="13" t="s">
        <v>71</v>
      </c>
      <c r="AY655" s="163" t="s">
        <v>212</v>
      </c>
    </row>
    <row r="656" spans="1:65" s="14" customFormat="1" ht="11.25">
      <c r="B656" s="168"/>
      <c r="D656" s="162" t="s">
        <v>220</v>
      </c>
      <c r="E656" s="169" t="s">
        <v>1</v>
      </c>
      <c r="F656" s="170" t="s">
        <v>1476</v>
      </c>
      <c r="H656" s="171">
        <v>1.18</v>
      </c>
      <c r="L656" s="168"/>
      <c r="M656" s="172"/>
      <c r="N656" s="173"/>
      <c r="O656" s="173"/>
      <c r="P656" s="173"/>
      <c r="Q656" s="173"/>
      <c r="R656" s="173"/>
      <c r="S656" s="173"/>
      <c r="T656" s="174"/>
      <c r="AT656" s="169" t="s">
        <v>220</v>
      </c>
      <c r="AU656" s="169" t="s">
        <v>80</v>
      </c>
      <c r="AV656" s="14" t="s">
        <v>80</v>
      </c>
      <c r="AW656" s="14" t="s">
        <v>27</v>
      </c>
      <c r="AX656" s="14" t="s">
        <v>71</v>
      </c>
      <c r="AY656" s="169" t="s">
        <v>212</v>
      </c>
    </row>
    <row r="657" spans="1:65" s="13" customFormat="1" ht="11.25">
      <c r="B657" s="161"/>
      <c r="D657" s="162" t="s">
        <v>220</v>
      </c>
      <c r="E657" s="163" t="s">
        <v>1</v>
      </c>
      <c r="F657" s="164" t="s">
        <v>1477</v>
      </c>
      <c r="H657" s="163" t="s">
        <v>1</v>
      </c>
      <c r="L657" s="161"/>
      <c r="M657" s="165"/>
      <c r="N657" s="166"/>
      <c r="O657" s="166"/>
      <c r="P657" s="166"/>
      <c r="Q657" s="166"/>
      <c r="R657" s="166"/>
      <c r="S657" s="166"/>
      <c r="T657" s="167"/>
      <c r="AT657" s="163" t="s">
        <v>220</v>
      </c>
      <c r="AU657" s="163" t="s">
        <v>80</v>
      </c>
      <c r="AV657" s="13" t="s">
        <v>78</v>
      </c>
      <c r="AW657" s="13" t="s">
        <v>27</v>
      </c>
      <c r="AX657" s="13" t="s">
        <v>71</v>
      </c>
      <c r="AY657" s="163" t="s">
        <v>212</v>
      </c>
    </row>
    <row r="658" spans="1:65" s="14" customFormat="1" ht="11.25">
      <c r="B658" s="168"/>
      <c r="D658" s="162" t="s">
        <v>220</v>
      </c>
      <c r="E658" s="169" t="s">
        <v>1</v>
      </c>
      <c r="F658" s="170" t="s">
        <v>1478</v>
      </c>
      <c r="H658" s="171">
        <v>1.67</v>
      </c>
      <c r="L658" s="168"/>
      <c r="M658" s="172"/>
      <c r="N658" s="173"/>
      <c r="O658" s="173"/>
      <c r="P658" s="173"/>
      <c r="Q658" s="173"/>
      <c r="R658" s="173"/>
      <c r="S658" s="173"/>
      <c r="T658" s="174"/>
      <c r="AT658" s="169" t="s">
        <v>220</v>
      </c>
      <c r="AU658" s="169" t="s">
        <v>80</v>
      </c>
      <c r="AV658" s="14" t="s">
        <v>80</v>
      </c>
      <c r="AW658" s="14" t="s">
        <v>27</v>
      </c>
      <c r="AX658" s="14" t="s">
        <v>71</v>
      </c>
      <c r="AY658" s="169" t="s">
        <v>212</v>
      </c>
    </row>
    <row r="659" spans="1:65" s="15" customFormat="1" ht="11.25">
      <c r="B659" s="175"/>
      <c r="D659" s="162" t="s">
        <v>220</v>
      </c>
      <c r="E659" s="176" t="s">
        <v>1</v>
      </c>
      <c r="F659" s="177" t="s">
        <v>233</v>
      </c>
      <c r="H659" s="178">
        <v>2.8499999999999996</v>
      </c>
      <c r="L659" s="175"/>
      <c r="M659" s="179"/>
      <c r="N659" s="180"/>
      <c r="O659" s="180"/>
      <c r="P659" s="180"/>
      <c r="Q659" s="180"/>
      <c r="R659" s="180"/>
      <c r="S659" s="180"/>
      <c r="T659" s="181"/>
      <c r="AT659" s="176" t="s">
        <v>220</v>
      </c>
      <c r="AU659" s="176" t="s">
        <v>80</v>
      </c>
      <c r="AV659" s="15" t="s">
        <v>218</v>
      </c>
      <c r="AW659" s="15" t="s">
        <v>27</v>
      </c>
      <c r="AX659" s="15" t="s">
        <v>78</v>
      </c>
      <c r="AY659" s="176" t="s">
        <v>212</v>
      </c>
    </row>
    <row r="660" spans="1:65" s="2" customFormat="1" ht="24.2" customHeight="1">
      <c r="A660" s="30"/>
      <c r="B660" s="147"/>
      <c r="C660" s="182" t="s">
        <v>981</v>
      </c>
      <c r="D660" s="182" t="s">
        <v>311</v>
      </c>
      <c r="E660" s="183" t="s">
        <v>1028</v>
      </c>
      <c r="F660" s="184" t="s">
        <v>1029</v>
      </c>
      <c r="G660" s="185" t="s">
        <v>217</v>
      </c>
      <c r="H660" s="186">
        <v>3.1349999999999998</v>
      </c>
      <c r="I660" s="187"/>
      <c r="J660" s="187">
        <f>ROUND(I660*H660,2)</f>
        <v>0</v>
      </c>
      <c r="K660" s="188"/>
      <c r="L660" s="189"/>
      <c r="M660" s="190" t="s">
        <v>1</v>
      </c>
      <c r="N660" s="191" t="s">
        <v>36</v>
      </c>
      <c r="O660" s="157">
        <v>0</v>
      </c>
      <c r="P660" s="157">
        <f>O660*H660</f>
        <v>0</v>
      </c>
      <c r="Q660" s="157">
        <v>0.1075</v>
      </c>
      <c r="R660" s="157">
        <f>Q660*H660</f>
        <v>0.33701249999999999</v>
      </c>
      <c r="S660" s="157">
        <v>0</v>
      </c>
      <c r="T660" s="158">
        <f>S660*H660</f>
        <v>0</v>
      </c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R660" s="159" t="s">
        <v>384</v>
      </c>
      <c r="AT660" s="159" t="s">
        <v>311</v>
      </c>
      <c r="AU660" s="159" t="s">
        <v>80</v>
      </c>
      <c r="AY660" s="18" t="s">
        <v>212</v>
      </c>
      <c r="BE660" s="160">
        <f>IF(N660="základní",J660,0)</f>
        <v>0</v>
      </c>
      <c r="BF660" s="160">
        <f>IF(N660="snížená",J660,0)</f>
        <v>0</v>
      </c>
      <c r="BG660" s="160">
        <f>IF(N660="zákl. přenesená",J660,0)</f>
        <v>0</v>
      </c>
      <c r="BH660" s="160">
        <f>IF(N660="sníž. přenesená",J660,0)</f>
        <v>0</v>
      </c>
      <c r="BI660" s="160">
        <f>IF(N660="nulová",J660,0)</f>
        <v>0</v>
      </c>
      <c r="BJ660" s="18" t="s">
        <v>78</v>
      </c>
      <c r="BK660" s="160">
        <f>ROUND(I660*H660,2)</f>
        <v>0</v>
      </c>
      <c r="BL660" s="18" t="s">
        <v>294</v>
      </c>
      <c r="BM660" s="159" t="s">
        <v>1479</v>
      </c>
    </row>
    <row r="661" spans="1:65" s="14" customFormat="1" ht="11.25">
      <c r="B661" s="168"/>
      <c r="D661" s="162" t="s">
        <v>220</v>
      </c>
      <c r="F661" s="170" t="s">
        <v>1480</v>
      </c>
      <c r="H661" s="171">
        <v>3.1349999999999998</v>
      </c>
      <c r="L661" s="168"/>
      <c r="M661" s="172"/>
      <c r="N661" s="173"/>
      <c r="O661" s="173"/>
      <c r="P661" s="173"/>
      <c r="Q661" s="173"/>
      <c r="R661" s="173"/>
      <c r="S661" s="173"/>
      <c r="T661" s="174"/>
      <c r="AT661" s="169" t="s">
        <v>220</v>
      </c>
      <c r="AU661" s="169" t="s">
        <v>80</v>
      </c>
      <c r="AV661" s="14" t="s">
        <v>80</v>
      </c>
      <c r="AW661" s="14" t="s">
        <v>3</v>
      </c>
      <c r="AX661" s="14" t="s">
        <v>78</v>
      </c>
      <c r="AY661" s="169" t="s">
        <v>212</v>
      </c>
    </row>
    <row r="662" spans="1:65" s="2" customFormat="1" ht="37.9" customHeight="1">
      <c r="A662" s="30"/>
      <c r="B662" s="147"/>
      <c r="C662" s="148" t="s">
        <v>985</v>
      </c>
      <c r="D662" s="148" t="s">
        <v>214</v>
      </c>
      <c r="E662" s="149" t="s">
        <v>1033</v>
      </c>
      <c r="F662" s="150" t="s">
        <v>1034</v>
      </c>
      <c r="G662" s="151" t="s">
        <v>217</v>
      </c>
      <c r="H662" s="152">
        <v>2.85</v>
      </c>
      <c r="I662" s="153"/>
      <c r="J662" s="153">
        <f>ROUND(I662*H662,2)</f>
        <v>0</v>
      </c>
      <c r="K662" s="154"/>
      <c r="L662" s="31"/>
      <c r="M662" s="155" t="s">
        <v>1</v>
      </c>
      <c r="N662" s="156" t="s">
        <v>36</v>
      </c>
      <c r="O662" s="157">
        <v>0.61099999999999999</v>
      </c>
      <c r="P662" s="157">
        <f>O662*H662</f>
        <v>1.74135</v>
      </c>
      <c r="Q662" s="157">
        <v>0</v>
      </c>
      <c r="R662" s="157">
        <f>Q662*H662</f>
        <v>0</v>
      </c>
      <c r="S662" s="157">
        <v>0</v>
      </c>
      <c r="T662" s="158">
        <f>S662*H662</f>
        <v>0</v>
      </c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R662" s="159" t="s">
        <v>294</v>
      </c>
      <c r="AT662" s="159" t="s">
        <v>214</v>
      </c>
      <c r="AU662" s="159" t="s">
        <v>80</v>
      </c>
      <c r="AY662" s="18" t="s">
        <v>212</v>
      </c>
      <c r="BE662" s="160">
        <f>IF(N662="základní",J662,0)</f>
        <v>0</v>
      </c>
      <c r="BF662" s="160">
        <f>IF(N662="snížená",J662,0)</f>
        <v>0</v>
      </c>
      <c r="BG662" s="160">
        <f>IF(N662="zákl. přenesená",J662,0)</f>
        <v>0</v>
      </c>
      <c r="BH662" s="160">
        <f>IF(N662="sníž. přenesená",J662,0)</f>
        <v>0</v>
      </c>
      <c r="BI662" s="160">
        <f>IF(N662="nulová",J662,0)</f>
        <v>0</v>
      </c>
      <c r="BJ662" s="18" t="s">
        <v>78</v>
      </c>
      <c r="BK662" s="160">
        <f>ROUND(I662*H662,2)</f>
        <v>0</v>
      </c>
      <c r="BL662" s="18" t="s">
        <v>294</v>
      </c>
      <c r="BM662" s="159" t="s">
        <v>1481</v>
      </c>
    </row>
    <row r="663" spans="1:65" s="2" customFormat="1" ht="37.9" customHeight="1">
      <c r="A663" s="30"/>
      <c r="B663" s="147"/>
      <c r="C663" s="148" t="s">
        <v>986</v>
      </c>
      <c r="D663" s="148" t="s">
        <v>214</v>
      </c>
      <c r="E663" s="149" t="s">
        <v>1037</v>
      </c>
      <c r="F663" s="150" t="s">
        <v>1038</v>
      </c>
      <c r="G663" s="151" t="s">
        <v>217</v>
      </c>
      <c r="H663" s="152">
        <v>2.85</v>
      </c>
      <c r="I663" s="153"/>
      <c r="J663" s="153">
        <f>ROUND(I663*H663,2)</f>
        <v>0</v>
      </c>
      <c r="K663" s="154"/>
      <c r="L663" s="31"/>
      <c r="M663" s="202" t="s">
        <v>1</v>
      </c>
      <c r="N663" s="203" t="s">
        <v>36</v>
      </c>
      <c r="O663" s="204">
        <v>0.1</v>
      </c>
      <c r="P663" s="204">
        <f>O663*H663</f>
        <v>0.28500000000000003</v>
      </c>
      <c r="Q663" s="204">
        <v>0</v>
      </c>
      <c r="R663" s="204">
        <f>Q663*H663</f>
        <v>0</v>
      </c>
      <c r="S663" s="204">
        <v>0</v>
      </c>
      <c r="T663" s="205">
        <f>S663*H663</f>
        <v>0</v>
      </c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R663" s="159" t="s">
        <v>294</v>
      </c>
      <c r="AT663" s="159" t="s">
        <v>214</v>
      </c>
      <c r="AU663" s="159" t="s">
        <v>80</v>
      </c>
      <c r="AY663" s="18" t="s">
        <v>212</v>
      </c>
      <c r="BE663" s="160">
        <f>IF(N663="základní",J663,0)</f>
        <v>0</v>
      </c>
      <c r="BF663" s="160">
        <f>IF(N663="snížená",J663,0)</f>
        <v>0</v>
      </c>
      <c r="BG663" s="160">
        <f>IF(N663="zákl. přenesená",J663,0)</f>
        <v>0</v>
      </c>
      <c r="BH663" s="160">
        <f>IF(N663="sníž. přenesená",J663,0)</f>
        <v>0</v>
      </c>
      <c r="BI663" s="160">
        <f>IF(N663="nulová",J663,0)</f>
        <v>0</v>
      </c>
      <c r="BJ663" s="18" t="s">
        <v>78</v>
      </c>
      <c r="BK663" s="160">
        <f>ROUND(I663*H663,2)</f>
        <v>0</v>
      </c>
      <c r="BL663" s="18" t="s">
        <v>294</v>
      </c>
      <c r="BM663" s="159" t="s">
        <v>1482</v>
      </c>
    </row>
    <row r="664" spans="1:65" s="2" customFormat="1" ht="6.95" customHeight="1">
      <c r="A664" s="30"/>
      <c r="B664" s="45"/>
      <c r="C664" s="46"/>
      <c r="D664" s="46"/>
      <c r="E664" s="46"/>
      <c r="F664" s="46"/>
      <c r="G664" s="46"/>
      <c r="H664" s="46"/>
      <c r="I664" s="46"/>
      <c r="J664" s="46"/>
      <c r="K664" s="46"/>
      <c r="L664" s="31"/>
      <c r="M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</row>
  </sheetData>
  <autoFilter ref="C131:K663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114" workbookViewId="0">
      <selection activeCell="I128" sqref="I128:I25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1483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SO_01.3.1-N - Stoka A3.1, A3.2, A3.2.1, B1, B2, B3, B3.1, B4, B4.1, B5 -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4" t="str">
        <f>E7</f>
        <v>Kanalizace Dvůr Králové nad Labem - Verdek</v>
      </c>
      <c r="F113" s="245"/>
      <c r="G113" s="245"/>
      <c r="H113" s="24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244" t="s">
        <v>179</v>
      </c>
      <c r="F115" s="246"/>
      <c r="G115" s="246"/>
      <c r="H115" s="246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226" t="str">
        <f>E11</f>
        <v>SO_01.3.1-N - Stoka A3.1, A3.2, A3.2.1, B1, B2, B3, B3.1, B4, B4.1, B5 - neuznatelné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45796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1267</v>
      </c>
      <c r="F128" s="150" t="s">
        <v>1268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1484</v>
      </c>
    </row>
    <row r="129" spans="1:65" s="13" customFormat="1" ht="11.25">
      <c r="B129" s="161"/>
      <c r="D129" s="162" t="s">
        <v>220</v>
      </c>
      <c r="E129" s="163" t="s">
        <v>1</v>
      </c>
      <c r="F129" s="164" t="s">
        <v>1269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1270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1241</v>
      </c>
      <c r="F131" s="150" t="s">
        <v>1242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1485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1486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1487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1488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1489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1490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1491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1492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1493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1494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1486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1487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1488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1489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1490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1491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1492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1493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 ht="11.25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667</v>
      </c>
      <c r="F151" s="150" t="s">
        <v>668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1495</v>
      </c>
    </row>
    <row r="152" spans="1:65" s="13" customFormat="1" ht="11.25">
      <c r="B152" s="161"/>
      <c r="D152" s="162" t="s">
        <v>220</v>
      </c>
      <c r="E152" s="163" t="s">
        <v>1</v>
      </c>
      <c r="F152" s="164" t="s">
        <v>1496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1486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1487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1488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1489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1490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1491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1492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1493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1497</v>
      </c>
      <c r="F162" s="150" t="s">
        <v>1498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1499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1424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1486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1487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1488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1489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1490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1491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1492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1493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 ht="11.25">
      <c r="B172" s="195"/>
      <c r="D172" s="162" t="s">
        <v>220</v>
      </c>
      <c r="E172" s="196" t="s">
        <v>1</v>
      </c>
      <c r="F172" s="197" t="s">
        <v>674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 ht="11.25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392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1401</v>
      </c>
      <c r="F175" s="150" t="s">
        <v>1402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1500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1404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394</v>
      </c>
      <c r="F177" s="150" t="s">
        <v>395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1501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1486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1502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1503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1504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1505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1506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1507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1508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399</v>
      </c>
      <c r="F187" s="150" t="s">
        <v>400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1509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1486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1502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1503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1504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1505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1506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1507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1508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 ht="11.25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403</v>
      </c>
      <c r="F197" s="150" t="s">
        <v>404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1510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1486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1502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1503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1504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1505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1506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1507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1508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 ht="11.25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 ht="11.25">
      <c r="B207" s="161"/>
      <c r="D207" s="162" t="s">
        <v>220</v>
      </c>
      <c r="E207" s="163" t="s">
        <v>1</v>
      </c>
      <c r="F207" s="164" t="s">
        <v>1511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411</v>
      </c>
      <c r="F208" s="150" t="s">
        <v>412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1512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1486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1502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1503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1504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1505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1506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1507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1508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411</v>
      </c>
      <c r="F218" s="150" t="s">
        <v>412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1513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1486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1502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1503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1504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1505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1506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1507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1508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 ht="11.25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415</v>
      </c>
      <c r="F228" s="150" t="s">
        <v>416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1514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1486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1502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1503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1504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1505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1506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1507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1508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419</v>
      </c>
      <c r="F238" s="150" t="s">
        <v>420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1515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376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1516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510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512</v>
      </c>
      <c r="F243" s="150" t="s">
        <v>513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1517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1518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530</v>
      </c>
      <c r="F245" s="145" t="s">
        <v>531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533</v>
      </c>
      <c r="F246" s="150" t="s">
        <v>534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1519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547</v>
      </c>
      <c r="F247" s="150" t="s">
        <v>543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1520</v>
      </c>
    </row>
    <row r="248" spans="1:65" s="14" customFormat="1" ht="11.25">
      <c r="B248" s="168"/>
      <c r="D248" s="162" t="s">
        <v>220</v>
      </c>
      <c r="F248" s="170" t="s">
        <v>1521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551</v>
      </c>
      <c r="F249" s="150" t="s">
        <v>552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1522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555</v>
      </c>
      <c r="F250" s="150" t="s">
        <v>556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1523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1524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560</v>
      </c>
      <c r="F252" s="150" t="s">
        <v>1055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1525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1526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565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1527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1528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18" workbookViewId="0">
      <selection activeCell="I133" sqref="I133:I26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1529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1530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1530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667</v>
      </c>
      <c r="F137" s="150" t="s">
        <v>668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1531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1532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1533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1534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1535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1071</v>
      </c>
      <c r="F147" s="150" t="s">
        <v>1072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1073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1536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 ht="11.25">
      <c r="B150" s="161"/>
      <c r="D150" s="162" t="s">
        <v>220</v>
      </c>
      <c r="E150" s="163" t="s">
        <v>1</v>
      </c>
      <c r="F150" s="164" t="s">
        <v>1313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1537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1538</v>
      </c>
      <c r="F152" s="150" t="s">
        <v>1539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1540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1541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1542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1543</v>
      </c>
      <c r="F155" s="150" t="s">
        <v>1544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1545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1546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1547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1548</v>
      </c>
      <c r="F158" s="150" t="s">
        <v>1549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1550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1551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1552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1553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576</v>
      </c>
      <c r="F163" s="150" t="s">
        <v>577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1554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579</v>
      </c>
      <c r="F165" s="150" t="s">
        <v>580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1555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1556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 ht="11.25">
      <c r="B170" s="168"/>
      <c r="D170" s="162" t="s">
        <v>220</v>
      </c>
      <c r="F170" s="170" t="s">
        <v>1557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1357</v>
      </c>
      <c r="F171" s="150" t="s">
        <v>1358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1558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1559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1360</v>
      </c>
      <c r="F173" s="150" t="s">
        <v>1361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1560</v>
      </c>
    </row>
    <row r="174" spans="1:65" s="14" customFormat="1" ht="11.25">
      <c r="B174" s="168"/>
      <c r="D174" s="162" t="s">
        <v>220</v>
      </c>
      <c r="F174" s="170" t="s">
        <v>1561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1364</v>
      </c>
      <c r="F175" s="150" t="s">
        <v>1365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1562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1367</v>
      </c>
      <c r="F176" s="150" t="s">
        <v>1368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1563</v>
      </c>
    </row>
    <row r="177" spans="1:65" s="14" customFormat="1" ht="11.25">
      <c r="B177" s="168"/>
      <c r="D177" s="162" t="s">
        <v>220</v>
      </c>
      <c r="F177" s="170" t="s">
        <v>1564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337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341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 ht="11.25">
      <c r="B180" s="168"/>
      <c r="D180" s="162" t="s">
        <v>220</v>
      </c>
      <c r="F180" s="170" t="s">
        <v>1565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345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1566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352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 ht="11.25">
      <c r="B185" s="161"/>
      <c r="D185" s="162" t="s">
        <v>220</v>
      </c>
      <c r="E185" s="163" t="s">
        <v>1</v>
      </c>
      <c r="F185" s="164" t="s">
        <v>1087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1567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 ht="11.25">
      <c r="B187" s="168"/>
      <c r="D187" s="162" t="s">
        <v>220</v>
      </c>
      <c r="F187" s="170" t="s">
        <v>1568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357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1569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1570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361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 ht="11.25">
      <c r="B193" s="168"/>
      <c r="D193" s="162" t="s">
        <v>220</v>
      </c>
      <c r="F193" s="170" t="s">
        <v>1571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366</v>
      </c>
      <c r="D194" s="148" t="s">
        <v>214</v>
      </c>
      <c r="E194" s="149" t="s">
        <v>338</v>
      </c>
      <c r="F194" s="150" t="s">
        <v>339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340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1535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371</v>
      </c>
      <c r="D196" s="148" t="s">
        <v>214</v>
      </c>
      <c r="E196" s="149" t="s">
        <v>342</v>
      </c>
      <c r="F196" s="150" t="s">
        <v>343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344</v>
      </c>
    </row>
    <row r="197" spans="1:65" s="2" customFormat="1" ht="16.5" customHeight="1">
      <c r="A197" s="30"/>
      <c r="B197" s="147"/>
      <c r="C197" s="182" t="s">
        <v>376</v>
      </c>
      <c r="D197" s="182" t="s">
        <v>311</v>
      </c>
      <c r="E197" s="183" t="s">
        <v>346</v>
      </c>
      <c r="F197" s="184" t="s">
        <v>347</v>
      </c>
      <c r="G197" s="185" t="s">
        <v>348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349</v>
      </c>
    </row>
    <row r="198" spans="1:65" s="14" customFormat="1" ht="11.25">
      <c r="B198" s="168"/>
      <c r="D198" s="162" t="s">
        <v>220</v>
      </c>
      <c r="F198" s="170" t="s">
        <v>1572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351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380</v>
      </c>
      <c r="D200" s="148" t="s">
        <v>214</v>
      </c>
      <c r="E200" s="149" t="s">
        <v>353</v>
      </c>
      <c r="F200" s="150" t="s">
        <v>354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355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356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384</v>
      </c>
      <c r="D202" s="148" t="s">
        <v>214</v>
      </c>
      <c r="E202" s="149" t="s">
        <v>358</v>
      </c>
      <c r="F202" s="150" t="s">
        <v>359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365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388</v>
      </c>
      <c r="D204" s="148" t="s">
        <v>214</v>
      </c>
      <c r="E204" s="149" t="s">
        <v>367</v>
      </c>
      <c r="F204" s="150" t="s">
        <v>368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369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1573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393</v>
      </c>
      <c r="D206" s="148" t="s">
        <v>214</v>
      </c>
      <c r="E206" s="149" t="s">
        <v>592</v>
      </c>
      <c r="F206" s="150" t="s">
        <v>593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1097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1574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398</v>
      </c>
      <c r="D208" s="148" t="s">
        <v>214</v>
      </c>
      <c r="E208" s="149" t="s">
        <v>596</v>
      </c>
      <c r="F208" s="150" t="s">
        <v>597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1099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1575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402</v>
      </c>
      <c r="D210" s="148" t="s">
        <v>214</v>
      </c>
      <c r="E210" s="149" t="s">
        <v>600</v>
      </c>
      <c r="F210" s="150" t="s">
        <v>601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1101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1576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392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406</v>
      </c>
      <c r="D213" s="148" t="s">
        <v>214</v>
      </c>
      <c r="E213" s="149" t="s">
        <v>394</v>
      </c>
      <c r="F213" s="150" t="s">
        <v>395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1577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1530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410</v>
      </c>
      <c r="D215" s="148" t="s">
        <v>214</v>
      </c>
      <c r="E215" s="149" t="s">
        <v>399</v>
      </c>
      <c r="F215" s="150" t="s">
        <v>400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1578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1530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414</v>
      </c>
      <c r="D217" s="148" t="s">
        <v>214</v>
      </c>
      <c r="E217" s="149" t="s">
        <v>403</v>
      </c>
      <c r="F217" s="150" t="s">
        <v>404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1579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1580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418</v>
      </c>
      <c r="D219" s="148" t="s">
        <v>214</v>
      </c>
      <c r="E219" s="149" t="s">
        <v>407</v>
      </c>
      <c r="F219" s="150" t="s">
        <v>408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409</v>
      </c>
    </row>
    <row r="220" spans="1:65" s="2" customFormat="1" ht="24.2" customHeight="1">
      <c r="A220" s="30"/>
      <c r="B220" s="147"/>
      <c r="C220" s="148" t="s">
        <v>424</v>
      </c>
      <c r="D220" s="148" t="s">
        <v>214</v>
      </c>
      <c r="E220" s="149" t="s">
        <v>411</v>
      </c>
      <c r="F220" s="150" t="s">
        <v>412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413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1532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428</v>
      </c>
      <c r="D222" s="148" t="s">
        <v>214</v>
      </c>
      <c r="E222" s="149" t="s">
        <v>415</v>
      </c>
      <c r="F222" s="150" t="s">
        <v>416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1581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1580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433</v>
      </c>
      <c r="D224" s="148" t="s">
        <v>214</v>
      </c>
      <c r="E224" s="149" t="s">
        <v>419</v>
      </c>
      <c r="F224" s="150" t="s">
        <v>420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608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1582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423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437</v>
      </c>
      <c r="D227" s="148" t="s">
        <v>214</v>
      </c>
      <c r="E227" s="149" t="s">
        <v>609</v>
      </c>
      <c r="F227" s="150" t="s">
        <v>610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1583</v>
      </c>
    </row>
    <row r="228" spans="1:65" s="2" customFormat="1" ht="24.2" customHeight="1">
      <c r="A228" s="30"/>
      <c r="B228" s="147"/>
      <c r="C228" s="182" t="s">
        <v>564</v>
      </c>
      <c r="D228" s="182" t="s">
        <v>311</v>
      </c>
      <c r="E228" s="183" t="s">
        <v>612</v>
      </c>
      <c r="F228" s="184" t="s">
        <v>613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1584</v>
      </c>
    </row>
    <row r="229" spans="1:65" s="2" customFormat="1" ht="24.2" customHeight="1">
      <c r="A229" s="30"/>
      <c r="B229" s="147"/>
      <c r="C229" s="148" t="s">
        <v>445</v>
      </c>
      <c r="D229" s="148" t="s">
        <v>214</v>
      </c>
      <c r="E229" s="149" t="s">
        <v>1123</v>
      </c>
      <c r="F229" s="150" t="s">
        <v>1124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1585</v>
      </c>
    </row>
    <row r="230" spans="1:65" s="2" customFormat="1" ht="24.2" customHeight="1">
      <c r="A230" s="30"/>
      <c r="B230" s="147"/>
      <c r="C230" s="182" t="s">
        <v>537</v>
      </c>
      <c r="D230" s="182" t="s">
        <v>311</v>
      </c>
      <c r="E230" s="183" t="s">
        <v>1126</v>
      </c>
      <c r="F230" s="184" t="s">
        <v>1127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1586</v>
      </c>
    </row>
    <row r="231" spans="1:65" s="2" customFormat="1" ht="37.9" customHeight="1">
      <c r="A231" s="30"/>
      <c r="B231" s="147"/>
      <c r="C231" s="148" t="s">
        <v>453</v>
      </c>
      <c r="D231" s="148" t="s">
        <v>214</v>
      </c>
      <c r="E231" s="149" t="s">
        <v>487</v>
      </c>
      <c r="F231" s="150" t="s">
        <v>488</v>
      </c>
      <c r="G231" s="151" t="s">
        <v>374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615</v>
      </c>
    </row>
    <row r="232" spans="1:65" s="2" customFormat="1" ht="16.5" customHeight="1">
      <c r="A232" s="30"/>
      <c r="B232" s="147"/>
      <c r="C232" s="182" t="s">
        <v>457</v>
      </c>
      <c r="D232" s="182" t="s">
        <v>311</v>
      </c>
      <c r="E232" s="183" t="s">
        <v>491</v>
      </c>
      <c r="F232" s="184" t="s">
        <v>492</v>
      </c>
      <c r="G232" s="185" t="s">
        <v>374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616</v>
      </c>
    </row>
    <row r="233" spans="1:65" s="2" customFormat="1" ht="37.9" customHeight="1">
      <c r="A233" s="30"/>
      <c r="B233" s="147"/>
      <c r="C233" s="148" t="s">
        <v>461</v>
      </c>
      <c r="D233" s="148" t="s">
        <v>214</v>
      </c>
      <c r="E233" s="149" t="s">
        <v>827</v>
      </c>
      <c r="F233" s="150" t="s">
        <v>828</v>
      </c>
      <c r="G233" s="151" t="s">
        <v>374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1135</v>
      </c>
    </row>
    <row r="234" spans="1:65" s="2" customFormat="1" ht="16.5" customHeight="1">
      <c r="A234" s="30"/>
      <c r="B234" s="147"/>
      <c r="C234" s="182" t="s">
        <v>465</v>
      </c>
      <c r="D234" s="182" t="s">
        <v>311</v>
      </c>
      <c r="E234" s="183" t="s">
        <v>830</v>
      </c>
      <c r="F234" s="184" t="s">
        <v>831</v>
      </c>
      <c r="G234" s="185" t="s">
        <v>374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1136</v>
      </c>
    </row>
    <row r="235" spans="1:65" s="2" customFormat="1" ht="21.75" customHeight="1">
      <c r="A235" s="30"/>
      <c r="B235" s="147"/>
      <c r="C235" s="148" t="s">
        <v>469</v>
      </c>
      <c r="D235" s="148" t="s">
        <v>214</v>
      </c>
      <c r="E235" s="149" t="s">
        <v>617</v>
      </c>
      <c r="F235" s="150" t="s">
        <v>618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619</v>
      </c>
    </row>
    <row r="236" spans="1:65" s="2" customFormat="1" ht="24.2" customHeight="1">
      <c r="A236" s="30"/>
      <c r="B236" s="147"/>
      <c r="C236" s="182" t="s">
        <v>473</v>
      </c>
      <c r="D236" s="182" t="s">
        <v>311</v>
      </c>
      <c r="E236" s="183" t="s">
        <v>620</v>
      </c>
      <c r="F236" s="184" t="s">
        <v>621</v>
      </c>
      <c r="G236" s="185" t="s">
        <v>374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622</v>
      </c>
    </row>
    <row r="237" spans="1:65" s="2" customFormat="1" ht="24.2" customHeight="1">
      <c r="A237" s="30"/>
      <c r="B237" s="147"/>
      <c r="C237" s="148" t="s">
        <v>477</v>
      </c>
      <c r="D237" s="148" t="s">
        <v>214</v>
      </c>
      <c r="E237" s="149" t="s">
        <v>959</v>
      </c>
      <c r="F237" s="150" t="s">
        <v>960</v>
      </c>
      <c r="G237" s="151" t="s">
        <v>374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1212</v>
      </c>
    </row>
    <row r="238" spans="1:65" s="2" customFormat="1" ht="44.25" customHeight="1">
      <c r="A238" s="30"/>
      <c r="B238" s="147"/>
      <c r="C238" s="148" t="s">
        <v>482</v>
      </c>
      <c r="D238" s="148" t="s">
        <v>214</v>
      </c>
      <c r="E238" s="149" t="s">
        <v>623</v>
      </c>
      <c r="F238" s="150" t="s">
        <v>624</v>
      </c>
      <c r="G238" s="151" t="s">
        <v>374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625</v>
      </c>
    </row>
    <row r="239" spans="1:65" s="2" customFormat="1" ht="21.75" customHeight="1">
      <c r="A239" s="30"/>
      <c r="B239" s="147"/>
      <c r="C239" s="148" t="s">
        <v>486</v>
      </c>
      <c r="D239" s="148" t="s">
        <v>214</v>
      </c>
      <c r="E239" s="149" t="s">
        <v>626</v>
      </c>
      <c r="F239" s="150" t="s">
        <v>627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628</v>
      </c>
    </row>
    <row r="240" spans="1:65" s="2" customFormat="1" ht="21.75" customHeight="1">
      <c r="A240" s="30"/>
      <c r="B240" s="147"/>
      <c r="C240" s="148" t="s">
        <v>490</v>
      </c>
      <c r="D240" s="148" t="s">
        <v>214</v>
      </c>
      <c r="E240" s="149" t="s">
        <v>629</v>
      </c>
      <c r="F240" s="150" t="s">
        <v>630</v>
      </c>
      <c r="G240" s="151" t="s">
        <v>631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632</v>
      </c>
    </row>
    <row r="241" spans="1:65" s="2" customFormat="1" ht="21.75" customHeight="1">
      <c r="A241" s="30"/>
      <c r="B241" s="147"/>
      <c r="C241" s="148" t="s">
        <v>494</v>
      </c>
      <c r="D241" s="148" t="s">
        <v>214</v>
      </c>
      <c r="E241" s="149" t="s">
        <v>1149</v>
      </c>
      <c r="F241" s="150" t="s">
        <v>1150</v>
      </c>
      <c r="G241" s="151" t="s">
        <v>631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1151</v>
      </c>
    </row>
    <row r="242" spans="1:65" s="2" customFormat="1" ht="24.2" customHeight="1">
      <c r="A242" s="30"/>
      <c r="B242" s="147"/>
      <c r="C242" s="182" t="s">
        <v>498</v>
      </c>
      <c r="D242" s="182" t="s">
        <v>311</v>
      </c>
      <c r="E242" s="183" t="s">
        <v>633</v>
      </c>
      <c r="F242" s="184" t="s">
        <v>1144</v>
      </c>
      <c r="G242" s="185" t="s">
        <v>374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1587</v>
      </c>
    </row>
    <row r="243" spans="1:65" s="2" customFormat="1" ht="24.2" customHeight="1">
      <c r="A243" s="30"/>
      <c r="B243" s="147"/>
      <c r="C243" s="148" t="s">
        <v>502</v>
      </c>
      <c r="D243" s="148" t="s">
        <v>214</v>
      </c>
      <c r="E243" s="149" t="s">
        <v>636</v>
      </c>
      <c r="F243" s="150" t="s">
        <v>637</v>
      </c>
      <c r="G243" s="151" t="s">
        <v>631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1588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510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506</v>
      </c>
      <c r="D245" s="148" t="s">
        <v>214</v>
      </c>
      <c r="E245" s="149" t="s">
        <v>512</v>
      </c>
      <c r="F245" s="150" t="s">
        <v>513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514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1582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511</v>
      </c>
      <c r="D247" s="148" t="s">
        <v>214</v>
      </c>
      <c r="E247" s="149" t="s">
        <v>516</v>
      </c>
      <c r="F247" s="150" t="s">
        <v>517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518</v>
      </c>
    </row>
    <row r="248" spans="1:65" s="2" customFormat="1" ht="24.2" customHeight="1">
      <c r="A248" s="30"/>
      <c r="B248" s="147"/>
      <c r="C248" s="148" t="s">
        <v>515</v>
      </c>
      <c r="D248" s="148" t="s">
        <v>214</v>
      </c>
      <c r="E248" s="149" t="s">
        <v>521</v>
      </c>
      <c r="F248" s="150" t="s">
        <v>522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523</v>
      </c>
    </row>
    <row r="249" spans="1:65" s="12" customFormat="1" ht="22.9" customHeight="1">
      <c r="B249" s="135"/>
      <c r="D249" s="136" t="s">
        <v>70</v>
      </c>
      <c r="E249" s="145" t="s">
        <v>524</v>
      </c>
      <c r="F249" s="145" t="s">
        <v>525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520</v>
      </c>
      <c r="D250" s="148" t="s">
        <v>214</v>
      </c>
      <c r="E250" s="149" t="s">
        <v>527</v>
      </c>
      <c r="F250" s="150" t="s">
        <v>528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529</v>
      </c>
    </row>
    <row r="251" spans="1:65" s="12" customFormat="1" ht="22.9" customHeight="1">
      <c r="B251" s="135"/>
      <c r="D251" s="136" t="s">
        <v>70</v>
      </c>
      <c r="E251" s="145" t="s">
        <v>530</v>
      </c>
      <c r="F251" s="145" t="s">
        <v>531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526</v>
      </c>
      <c r="D252" s="148" t="s">
        <v>214</v>
      </c>
      <c r="E252" s="149" t="s">
        <v>533</v>
      </c>
      <c r="F252" s="150" t="s">
        <v>534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535</v>
      </c>
    </row>
    <row r="253" spans="1:65" s="2" customFormat="1" ht="37.9" customHeight="1">
      <c r="A253" s="30"/>
      <c r="B253" s="147"/>
      <c r="C253" s="148" t="s">
        <v>532</v>
      </c>
      <c r="D253" s="148" t="s">
        <v>214</v>
      </c>
      <c r="E253" s="149" t="s">
        <v>547</v>
      </c>
      <c r="F253" s="150" t="s">
        <v>543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548</v>
      </c>
    </row>
    <row r="254" spans="1:65" s="14" customFormat="1" ht="11.25">
      <c r="B254" s="168"/>
      <c r="D254" s="162" t="s">
        <v>220</v>
      </c>
      <c r="F254" s="170" t="s">
        <v>1589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546</v>
      </c>
      <c r="D255" s="148" t="s">
        <v>214</v>
      </c>
      <c r="E255" s="149" t="s">
        <v>551</v>
      </c>
      <c r="F255" s="150" t="s">
        <v>552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553</v>
      </c>
    </row>
    <row r="256" spans="1:65" s="2" customFormat="1" ht="55.5" customHeight="1">
      <c r="A256" s="30"/>
      <c r="B256" s="147"/>
      <c r="C256" s="148" t="s">
        <v>550</v>
      </c>
      <c r="D256" s="148" t="s">
        <v>214</v>
      </c>
      <c r="E256" s="149" t="s">
        <v>555</v>
      </c>
      <c r="F256" s="150" t="s">
        <v>556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557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1590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554</v>
      </c>
      <c r="D258" s="148" t="s">
        <v>214</v>
      </c>
      <c r="E258" s="149" t="s">
        <v>560</v>
      </c>
      <c r="F258" s="150" t="s">
        <v>561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562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1591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559</v>
      </c>
      <c r="D260" s="148" t="s">
        <v>214</v>
      </c>
      <c r="E260" s="149" t="s">
        <v>565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566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1592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8" workbookViewId="0">
      <selection activeCell="I133" sqref="I133:I27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1593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45796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1594</v>
      </c>
      <c r="F133" s="150" t="s">
        <v>1595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1596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1597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1598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1267</v>
      </c>
      <c r="F137" s="150" t="s">
        <v>1268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1599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1600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1598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667</v>
      </c>
      <c r="F141" s="150" t="s">
        <v>668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1601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1602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1603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1604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1605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1071</v>
      </c>
      <c r="F151" s="150" t="s">
        <v>1072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1073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1606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1313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1607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1538</v>
      </c>
      <c r="F156" s="150" t="s">
        <v>1539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1540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1541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1608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1543</v>
      </c>
      <c r="F159" s="150" t="s">
        <v>1544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1545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1546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1609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1548</v>
      </c>
      <c r="F162" s="150" t="s">
        <v>1549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1550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1551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1610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1611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576</v>
      </c>
      <c r="F167" s="150" t="s">
        <v>577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1612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579</v>
      </c>
      <c r="F169" s="150" t="s">
        <v>580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1555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1613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 ht="11.25">
      <c r="B174" s="168"/>
      <c r="D174" s="162" t="s">
        <v>220</v>
      </c>
      <c r="F174" s="170" t="s">
        <v>1614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1357</v>
      </c>
      <c r="F175" s="150" t="s">
        <v>1358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1558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1615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1360</v>
      </c>
      <c r="F177" s="150" t="s">
        <v>1361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1560</v>
      </c>
    </row>
    <row r="178" spans="1:65" s="14" customFormat="1" ht="11.25">
      <c r="B178" s="168"/>
      <c r="D178" s="162" t="s">
        <v>220</v>
      </c>
      <c r="F178" s="170" t="s">
        <v>1616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337</v>
      </c>
      <c r="D179" s="148" t="s">
        <v>214</v>
      </c>
      <c r="E179" s="149" t="s">
        <v>1364</v>
      </c>
      <c r="F179" s="150" t="s">
        <v>1365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1562</v>
      </c>
    </row>
    <row r="180" spans="1:65" s="2" customFormat="1" ht="66.75" customHeight="1">
      <c r="A180" s="30"/>
      <c r="B180" s="147"/>
      <c r="C180" s="148" t="s">
        <v>341</v>
      </c>
      <c r="D180" s="148" t="s">
        <v>214</v>
      </c>
      <c r="E180" s="149" t="s">
        <v>1367</v>
      </c>
      <c r="F180" s="150" t="s">
        <v>1368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1563</v>
      </c>
    </row>
    <row r="181" spans="1:65" s="14" customFormat="1" ht="11.25">
      <c r="B181" s="168"/>
      <c r="D181" s="162" t="s">
        <v>220</v>
      </c>
      <c r="F181" s="170" t="s">
        <v>1617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345</v>
      </c>
      <c r="D182" s="148" t="s">
        <v>214</v>
      </c>
      <c r="E182" s="149" t="s">
        <v>1618</v>
      </c>
      <c r="F182" s="150" t="s">
        <v>1619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352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 ht="11.25">
      <c r="B184" s="168"/>
      <c r="D184" s="162" t="s">
        <v>220</v>
      </c>
      <c r="F184" s="170" t="s">
        <v>1620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357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1621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361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 ht="11.25">
      <c r="B189" s="161"/>
      <c r="D189" s="162" t="s">
        <v>220</v>
      </c>
      <c r="E189" s="163" t="s">
        <v>1</v>
      </c>
      <c r="F189" s="164" t="s">
        <v>1087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1622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 ht="11.25">
      <c r="B191" s="168"/>
      <c r="D191" s="162" t="s">
        <v>220</v>
      </c>
      <c r="F191" s="170" t="s">
        <v>1623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366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1624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1625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 ht="11.25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371</v>
      </c>
      <c r="D196" s="182" t="s">
        <v>311</v>
      </c>
      <c r="E196" s="183" t="s">
        <v>323</v>
      </c>
      <c r="F196" s="184" t="s">
        <v>324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325</v>
      </c>
    </row>
    <row r="197" spans="1:65" s="14" customFormat="1" ht="11.25">
      <c r="B197" s="168"/>
      <c r="D197" s="162" t="s">
        <v>220</v>
      </c>
      <c r="F197" s="170" t="s">
        <v>1626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376</v>
      </c>
      <c r="D198" s="148" t="s">
        <v>214</v>
      </c>
      <c r="E198" s="149" t="s">
        <v>338</v>
      </c>
      <c r="F198" s="150" t="s">
        <v>339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340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1605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380</v>
      </c>
      <c r="D200" s="148" t="s">
        <v>214</v>
      </c>
      <c r="E200" s="149" t="s">
        <v>342</v>
      </c>
      <c r="F200" s="150" t="s">
        <v>343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344</v>
      </c>
    </row>
    <row r="201" spans="1:65" s="2" customFormat="1" ht="16.5" customHeight="1">
      <c r="A201" s="30"/>
      <c r="B201" s="147"/>
      <c r="C201" s="182" t="s">
        <v>384</v>
      </c>
      <c r="D201" s="182" t="s">
        <v>311</v>
      </c>
      <c r="E201" s="183" t="s">
        <v>346</v>
      </c>
      <c r="F201" s="184" t="s">
        <v>347</v>
      </c>
      <c r="G201" s="185" t="s">
        <v>348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349</v>
      </c>
    </row>
    <row r="202" spans="1:65" s="14" customFormat="1" ht="11.25">
      <c r="B202" s="168"/>
      <c r="D202" s="162" t="s">
        <v>220</v>
      </c>
      <c r="F202" s="170" t="s">
        <v>1627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351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388</v>
      </c>
      <c r="D204" s="148" t="s">
        <v>214</v>
      </c>
      <c r="E204" s="149" t="s">
        <v>353</v>
      </c>
      <c r="F204" s="150" t="s">
        <v>354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355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356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393</v>
      </c>
      <c r="D206" s="148" t="s">
        <v>214</v>
      </c>
      <c r="E206" s="149" t="s">
        <v>358</v>
      </c>
      <c r="F206" s="150" t="s">
        <v>359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590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365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398</v>
      </c>
      <c r="D208" s="148" t="s">
        <v>214</v>
      </c>
      <c r="E208" s="149" t="s">
        <v>367</v>
      </c>
      <c r="F208" s="150" t="s">
        <v>368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369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1628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402</v>
      </c>
      <c r="D210" s="148" t="s">
        <v>214</v>
      </c>
      <c r="E210" s="149" t="s">
        <v>592</v>
      </c>
      <c r="F210" s="150" t="s">
        <v>593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1097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1629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406</v>
      </c>
      <c r="D212" s="148" t="s">
        <v>214</v>
      </c>
      <c r="E212" s="149" t="s">
        <v>596</v>
      </c>
      <c r="F212" s="150" t="s">
        <v>597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1099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1630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410</v>
      </c>
      <c r="D214" s="148" t="s">
        <v>214</v>
      </c>
      <c r="E214" s="149" t="s">
        <v>600</v>
      </c>
      <c r="F214" s="150" t="s">
        <v>601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1101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1631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392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414</v>
      </c>
      <c r="D217" s="148" t="s">
        <v>214</v>
      </c>
      <c r="E217" s="149" t="s">
        <v>1401</v>
      </c>
      <c r="F217" s="150" t="s">
        <v>1402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1632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1633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418</v>
      </c>
      <c r="D219" s="148" t="s">
        <v>214</v>
      </c>
      <c r="E219" s="149" t="s">
        <v>394</v>
      </c>
      <c r="F219" s="150" t="s">
        <v>395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1634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1598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424</v>
      </c>
      <c r="D221" s="148" t="s">
        <v>214</v>
      </c>
      <c r="E221" s="149" t="s">
        <v>399</v>
      </c>
      <c r="F221" s="150" t="s">
        <v>400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1635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1598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428</v>
      </c>
      <c r="D223" s="148" t="s">
        <v>214</v>
      </c>
      <c r="E223" s="149" t="s">
        <v>403</v>
      </c>
      <c r="F223" s="150" t="s">
        <v>404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1636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1637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433</v>
      </c>
      <c r="D225" s="148" t="s">
        <v>214</v>
      </c>
      <c r="E225" s="149" t="s">
        <v>407</v>
      </c>
      <c r="F225" s="150" t="s">
        <v>408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409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1637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437</v>
      </c>
      <c r="D227" s="148" t="s">
        <v>214</v>
      </c>
      <c r="E227" s="149" t="s">
        <v>411</v>
      </c>
      <c r="F227" s="150" t="s">
        <v>412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413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1637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441</v>
      </c>
      <c r="D229" s="148" t="s">
        <v>214</v>
      </c>
      <c r="E229" s="149" t="s">
        <v>415</v>
      </c>
      <c r="F229" s="150" t="s">
        <v>416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1638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1637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445</v>
      </c>
      <c r="D231" s="148" t="s">
        <v>214</v>
      </c>
      <c r="E231" s="149" t="s">
        <v>1639</v>
      </c>
      <c r="F231" s="150" t="s">
        <v>1640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1641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1597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449</v>
      </c>
      <c r="D233" s="182" t="s">
        <v>311</v>
      </c>
      <c r="E233" s="183" t="s">
        <v>1642</v>
      </c>
      <c r="F233" s="184" t="s">
        <v>1643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1644</v>
      </c>
    </row>
    <row r="234" spans="1:65" s="14" customFormat="1" ht="11.25">
      <c r="B234" s="168"/>
      <c r="D234" s="162" t="s">
        <v>220</v>
      </c>
      <c r="F234" s="170" t="s">
        <v>1645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453</v>
      </c>
      <c r="D235" s="148" t="s">
        <v>214</v>
      </c>
      <c r="E235" s="149" t="s">
        <v>419</v>
      </c>
      <c r="F235" s="150" t="s">
        <v>420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608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1646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423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457</v>
      </c>
      <c r="D238" s="148" t="s">
        <v>214</v>
      </c>
      <c r="E238" s="149" t="s">
        <v>609</v>
      </c>
      <c r="F238" s="150" t="s">
        <v>610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1647</v>
      </c>
    </row>
    <row r="239" spans="1:65" s="2" customFormat="1" ht="24.2" customHeight="1">
      <c r="A239" s="30"/>
      <c r="B239" s="147"/>
      <c r="C239" s="182" t="s">
        <v>332</v>
      </c>
      <c r="D239" s="182" t="s">
        <v>311</v>
      </c>
      <c r="E239" s="183" t="s">
        <v>612</v>
      </c>
      <c r="F239" s="184" t="s">
        <v>613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1648</v>
      </c>
    </row>
    <row r="240" spans="1:65" s="2" customFormat="1" ht="24.2" customHeight="1">
      <c r="A240" s="30"/>
      <c r="B240" s="147"/>
      <c r="C240" s="148" t="s">
        <v>465</v>
      </c>
      <c r="D240" s="148" t="s">
        <v>214</v>
      </c>
      <c r="E240" s="149" t="s">
        <v>1123</v>
      </c>
      <c r="F240" s="150" t="s">
        <v>1124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1649</v>
      </c>
    </row>
    <row r="241" spans="1:65" s="2" customFormat="1" ht="24.2" customHeight="1">
      <c r="A241" s="30"/>
      <c r="B241" s="147"/>
      <c r="C241" s="182" t="s">
        <v>854</v>
      </c>
      <c r="D241" s="182" t="s">
        <v>311</v>
      </c>
      <c r="E241" s="183" t="s">
        <v>1126</v>
      </c>
      <c r="F241" s="184" t="s">
        <v>1127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1650</v>
      </c>
    </row>
    <row r="242" spans="1:65" s="2" customFormat="1" ht="37.9" customHeight="1">
      <c r="A242" s="30"/>
      <c r="B242" s="147"/>
      <c r="C242" s="148" t="s">
        <v>473</v>
      </c>
      <c r="D242" s="148" t="s">
        <v>214</v>
      </c>
      <c r="E242" s="149" t="s">
        <v>487</v>
      </c>
      <c r="F242" s="150" t="s">
        <v>488</v>
      </c>
      <c r="G242" s="151" t="s">
        <v>374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615</v>
      </c>
    </row>
    <row r="243" spans="1:65" s="2" customFormat="1" ht="16.5" customHeight="1">
      <c r="A243" s="30"/>
      <c r="B243" s="147"/>
      <c r="C243" s="182" t="s">
        <v>477</v>
      </c>
      <c r="D243" s="182" t="s">
        <v>311</v>
      </c>
      <c r="E243" s="183" t="s">
        <v>491</v>
      </c>
      <c r="F243" s="184" t="s">
        <v>492</v>
      </c>
      <c r="G243" s="185" t="s">
        <v>374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616</v>
      </c>
    </row>
    <row r="244" spans="1:65" s="2" customFormat="1" ht="37.9" customHeight="1">
      <c r="A244" s="30"/>
      <c r="B244" s="147"/>
      <c r="C244" s="148" t="s">
        <v>482</v>
      </c>
      <c r="D244" s="148" t="s">
        <v>214</v>
      </c>
      <c r="E244" s="149" t="s">
        <v>827</v>
      </c>
      <c r="F244" s="150" t="s">
        <v>828</v>
      </c>
      <c r="G244" s="151" t="s">
        <v>374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1135</v>
      </c>
    </row>
    <row r="245" spans="1:65" s="2" customFormat="1" ht="16.5" customHeight="1">
      <c r="A245" s="30"/>
      <c r="B245" s="147"/>
      <c r="C245" s="182" t="s">
        <v>486</v>
      </c>
      <c r="D245" s="182" t="s">
        <v>311</v>
      </c>
      <c r="E245" s="183" t="s">
        <v>830</v>
      </c>
      <c r="F245" s="184" t="s">
        <v>831</v>
      </c>
      <c r="G245" s="185" t="s">
        <v>374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1136</v>
      </c>
    </row>
    <row r="246" spans="1:65" s="2" customFormat="1" ht="21.75" customHeight="1">
      <c r="A246" s="30"/>
      <c r="B246" s="147"/>
      <c r="C246" s="148" t="s">
        <v>490</v>
      </c>
      <c r="D246" s="148" t="s">
        <v>214</v>
      </c>
      <c r="E246" s="149" t="s">
        <v>617</v>
      </c>
      <c r="F246" s="150" t="s">
        <v>618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619</v>
      </c>
    </row>
    <row r="247" spans="1:65" s="2" customFormat="1" ht="24.2" customHeight="1">
      <c r="A247" s="30"/>
      <c r="B247" s="147"/>
      <c r="C247" s="182" t="s">
        <v>494</v>
      </c>
      <c r="D247" s="182" t="s">
        <v>311</v>
      </c>
      <c r="E247" s="183" t="s">
        <v>620</v>
      </c>
      <c r="F247" s="184" t="s">
        <v>621</v>
      </c>
      <c r="G247" s="185" t="s">
        <v>374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622</v>
      </c>
    </row>
    <row r="248" spans="1:65" s="2" customFormat="1" ht="24.2" customHeight="1">
      <c r="A248" s="30"/>
      <c r="B248" s="147"/>
      <c r="C248" s="148" t="s">
        <v>498</v>
      </c>
      <c r="D248" s="148" t="s">
        <v>214</v>
      </c>
      <c r="E248" s="149" t="s">
        <v>959</v>
      </c>
      <c r="F248" s="150" t="s">
        <v>960</v>
      </c>
      <c r="G248" s="151" t="s">
        <v>374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1212</v>
      </c>
    </row>
    <row r="249" spans="1:65" s="2" customFormat="1" ht="44.25" customHeight="1">
      <c r="A249" s="30"/>
      <c r="B249" s="147"/>
      <c r="C249" s="148" t="s">
        <v>502</v>
      </c>
      <c r="D249" s="148" t="s">
        <v>214</v>
      </c>
      <c r="E249" s="149" t="s">
        <v>623</v>
      </c>
      <c r="F249" s="150" t="s">
        <v>624</v>
      </c>
      <c r="G249" s="151" t="s">
        <v>374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625</v>
      </c>
    </row>
    <row r="250" spans="1:65" s="2" customFormat="1" ht="21.75" customHeight="1">
      <c r="A250" s="30"/>
      <c r="B250" s="147"/>
      <c r="C250" s="148" t="s">
        <v>506</v>
      </c>
      <c r="D250" s="148" t="s">
        <v>214</v>
      </c>
      <c r="E250" s="149" t="s">
        <v>626</v>
      </c>
      <c r="F250" s="150" t="s">
        <v>627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628</v>
      </c>
    </row>
    <row r="251" spans="1:65" s="2" customFormat="1" ht="21.75" customHeight="1">
      <c r="A251" s="30"/>
      <c r="B251" s="147"/>
      <c r="C251" s="148" t="s">
        <v>511</v>
      </c>
      <c r="D251" s="148" t="s">
        <v>214</v>
      </c>
      <c r="E251" s="149" t="s">
        <v>629</v>
      </c>
      <c r="F251" s="150" t="s">
        <v>630</v>
      </c>
      <c r="G251" s="151" t="s">
        <v>631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632</v>
      </c>
    </row>
    <row r="252" spans="1:65" s="2" customFormat="1" ht="21.75" customHeight="1">
      <c r="A252" s="30"/>
      <c r="B252" s="147"/>
      <c r="C252" s="148" t="s">
        <v>515</v>
      </c>
      <c r="D252" s="148" t="s">
        <v>214</v>
      </c>
      <c r="E252" s="149" t="s">
        <v>1149</v>
      </c>
      <c r="F252" s="150" t="s">
        <v>1150</v>
      </c>
      <c r="G252" s="151" t="s">
        <v>631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1151</v>
      </c>
    </row>
    <row r="253" spans="1:65" s="2" customFormat="1" ht="24.2" customHeight="1">
      <c r="A253" s="30"/>
      <c r="B253" s="147"/>
      <c r="C253" s="182" t="s">
        <v>520</v>
      </c>
      <c r="D253" s="182" t="s">
        <v>311</v>
      </c>
      <c r="E253" s="183" t="s">
        <v>633</v>
      </c>
      <c r="F253" s="184" t="s">
        <v>1144</v>
      </c>
      <c r="G253" s="185" t="s">
        <v>374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1651</v>
      </c>
    </row>
    <row r="254" spans="1:65" s="2" customFormat="1" ht="24.2" customHeight="1">
      <c r="A254" s="30"/>
      <c r="B254" s="147"/>
      <c r="C254" s="148" t="s">
        <v>526</v>
      </c>
      <c r="D254" s="148" t="s">
        <v>214</v>
      </c>
      <c r="E254" s="149" t="s">
        <v>636</v>
      </c>
      <c r="F254" s="150" t="s">
        <v>637</v>
      </c>
      <c r="G254" s="151" t="s">
        <v>631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1652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510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532</v>
      </c>
      <c r="D256" s="148" t="s">
        <v>214</v>
      </c>
      <c r="E256" s="149" t="s">
        <v>512</v>
      </c>
      <c r="F256" s="150" t="s">
        <v>513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514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1646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546</v>
      </c>
      <c r="D258" s="148" t="s">
        <v>214</v>
      </c>
      <c r="E258" s="149" t="s">
        <v>516</v>
      </c>
      <c r="F258" s="150" t="s">
        <v>517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518</v>
      </c>
    </row>
    <row r="259" spans="1:65" s="2" customFormat="1" ht="24.2" customHeight="1">
      <c r="A259" s="30"/>
      <c r="B259" s="147"/>
      <c r="C259" s="148" t="s">
        <v>550</v>
      </c>
      <c r="D259" s="148" t="s">
        <v>214</v>
      </c>
      <c r="E259" s="149" t="s">
        <v>521</v>
      </c>
      <c r="F259" s="150" t="s">
        <v>522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523</v>
      </c>
    </row>
    <row r="260" spans="1:65" s="12" customFormat="1" ht="22.9" customHeight="1">
      <c r="B260" s="135"/>
      <c r="D260" s="136" t="s">
        <v>70</v>
      </c>
      <c r="E260" s="145" t="s">
        <v>524</v>
      </c>
      <c r="F260" s="145" t="s">
        <v>525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554</v>
      </c>
      <c r="D261" s="148" t="s">
        <v>214</v>
      </c>
      <c r="E261" s="149" t="s">
        <v>527</v>
      </c>
      <c r="F261" s="150" t="s">
        <v>528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529</v>
      </c>
    </row>
    <row r="262" spans="1:65" s="12" customFormat="1" ht="22.9" customHeight="1">
      <c r="B262" s="135"/>
      <c r="D262" s="136" t="s">
        <v>70</v>
      </c>
      <c r="E262" s="145" t="s">
        <v>530</v>
      </c>
      <c r="F262" s="145" t="s">
        <v>531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559</v>
      </c>
      <c r="D263" s="148" t="s">
        <v>214</v>
      </c>
      <c r="E263" s="149" t="s">
        <v>533</v>
      </c>
      <c r="F263" s="150" t="s">
        <v>534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535</v>
      </c>
    </row>
    <row r="264" spans="1:65" s="2" customFormat="1" ht="37.9" customHeight="1">
      <c r="A264" s="30"/>
      <c r="B264" s="147"/>
      <c r="C264" s="148" t="s">
        <v>564</v>
      </c>
      <c r="D264" s="148" t="s">
        <v>214</v>
      </c>
      <c r="E264" s="149" t="s">
        <v>547</v>
      </c>
      <c r="F264" s="150" t="s">
        <v>543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548</v>
      </c>
    </row>
    <row r="265" spans="1:65" s="14" customFormat="1" ht="11.25">
      <c r="B265" s="168"/>
      <c r="D265" s="162" t="s">
        <v>220</v>
      </c>
      <c r="F265" s="170" t="s">
        <v>1653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537</v>
      </c>
      <c r="D266" s="148" t="s">
        <v>214</v>
      </c>
      <c r="E266" s="149" t="s">
        <v>551</v>
      </c>
      <c r="F266" s="150" t="s">
        <v>552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553</v>
      </c>
    </row>
    <row r="267" spans="1:65" s="2" customFormat="1" ht="55.5" customHeight="1">
      <c r="A267" s="30"/>
      <c r="B267" s="147"/>
      <c r="C267" s="148" t="s">
        <v>541</v>
      </c>
      <c r="D267" s="148" t="s">
        <v>214</v>
      </c>
      <c r="E267" s="149" t="s">
        <v>555</v>
      </c>
      <c r="F267" s="150" t="s">
        <v>556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557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1654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845</v>
      </c>
      <c r="D269" s="148" t="s">
        <v>214</v>
      </c>
      <c r="E269" s="149" t="s">
        <v>560</v>
      </c>
      <c r="F269" s="150" t="s">
        <v>561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562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1655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327</v>
      </c>
      <c r="D271" s="148" t="s">
        <v>214</v>
      </c>
      <c r="E271" s="149" t="s">
        <v>565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566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1656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19"/>
  <sheetViews>
    <sheetView showGridLines="0" topLeftCell="A116" workbookViewId="0">
      <selection activeCell="I131" sqref="I131:I31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1657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45796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ROUND((SUM(BE128:BE318)),  2)</f>
        <v>0</v>
      </c>
      <c r="G33" s="30"/>
      <c r="H33" s="30"/>
      <c r="I33" s="104">
        <v>0.21</v>
      </c>
      <c r="J33" s="103">
        <f>ROUND(((SUM(BE128:BE318))*I33),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ROUND((SUM(BF128:BF318)),  2)</f>
        <v>0</v>
      </c>
      <c r="G34" s="30"/>
      <c r="H34" s="30"/>
      <c r="I34" s="104">
        <v>0.12</v>
      </c>
      <c r="J34" s="103">
        <f>ROUND(((SUM(BF128:BF318))*I34),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ROUND((SUM(BG128:BG318)),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ROUND((SUM(BH128:BH318)),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ROUND((SUM(BI128:BI318)),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SO_02 - Čerpací stanice ČS1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45796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J200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J212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J217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J221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J244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J270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J287</f>
        <v>0</v>
      </c>
      <c r="L105" s="120"/>
    </row>
    <row r="106" spans="1:31" s="10" customFormat="1" ht="14.85" customHeight="1">
      <c r="B106" s="120"/>
      <c r="D106" s="121" t="s">
        <v>1658</v>
      </c>
      <c r="E106" s="122"/>
      <c r="F106" s="122"/>
      <c r="G106" s="122"/>
      <c r="H106" s="122"/>
      <c r="I106" s="122"/>
      <c r="J106" s="123">
        <f>J303</f>
        <v>0</v>
      </c>
      <c r="L106" s="120"/>
    </row>
    <row r="107" spans="1:31" s="9" customFormat="1" ht="24.95" customHeight="1">
      <c r="B107" s="116"/>
      <c r="D107" s="117" t="s">
        <v>650</v>
      </c>
      <c r="E107" s="118"/>
      <c r="F107" s="118"/>
      <c r="G107" s="118"/>
      <c r="H107" s="118"/>
      <c r="I107" s="118"/>
      <c r="J107" s="119">
        <f>J305</f>
        <v>0</v>
      </c>
      <c r="L107" s="116"/>
    </row>
    <row r="108" spans="1:31" s="10" customFormat="1" ht="19.899999999999999" customHeight="1">
      <c r="B108" s="120"/>
      <c r="D108" s="121" t="s">
        <v>1659</v>
      </c>
      <c r="E108" s="122"/>
      <c r="F108" s="122"/>
      <c r="G108" s="122"/>
      <c r="H108" s="122"/>
      <c r="I108" s="122"/>
      <c r="J108" s="123">
        <f>J306</f>
        <v>0</v>
      </c>
      <c r="L108" s="12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178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6" t="str">
        <f>E9</f>
        <v>SO_02 - Čerpací stanice ČS1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F12</f>
        <v xml:space="preserve"> </v>
      </c>
      <c r="G122" s="30"/>
      <c r="H122" s="30"/>
      <c r="I122" s="27" t="s">
        <v>19</v>
      </c>
      <c r="J122" s="53">
        <f>IF(J12="","",J12)</f>
        <v>45796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E15</f>
        <v xml:space="preserve"> </v>
      </c>
      <c r="G124" s="30"/>
      <c r="H124" s="30"/>
      <c r="I124" s="27" t="s">
        <v>25</v>
      </c>
      <c r="J124" s="28" t="str">
        <f>E21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IF(E18="","",E18)</f>
        <v xml:space="preserve"> </v>
      </c>
      <c r="G125" s="30"/>
      <c r="H125" s="30"/>
      <c r="I125" s="27" t="s">
        <v>28</v>
      </c>
      <c r="J125" s="28" t="str">
        <f>E24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P129+P305</f>
        <v>525.38838100000009</v>
      </c>
      <c r="Q128" s="64"/>
      <c r="R128" s="132">
        <f>R129+R305</f>
        <v>164.63710770000003</v>
      </c>
      <c r="S128" s="64"/>
      <c r="T128" s="133">
        <f>T129+T305</f>
        <v>58.300800000000002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BK129+BK305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P130+P200+P212+P217+P221+P244+P270+P287</f>
        <v>523.61186900000007</v>
      </c>
      <c r="Q129" s="140"/>
      <c r="R129" s="141">
        <f>R130+R200+R212+R217+R221+R244+R270+R287</f>
        <v>164.59864800000003</v>
      </c>
      <c r="S129" s="140"/>
      <c r="T129" s="142">
        <f>T130+T200+T212+T217+T221+T244+T270+T287</f>
        <v>58.300800000000002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BK130+BK200+BK212+BK217+BK221+BK244+BK270+BK287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SUM(P131:P199)</f>
        <v>295.44185400000003</v>
      </c>
      <c r="Q130" s="140"/>
      <c r="R130" s="141">
        <f>SUM(R131:R199)</f>
        <v>132.64766760000001</v>
      </c>
      <c r="S130" s="140"/>
      <c r="T130" s="142">
        <f>SUM(T131:T199)</f>
        <v>58.264200000000002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SUM(BK131:BK199)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27.64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2.1559200000000001</v>
      </c>
      <c r="Q131" s="157">
        <v>0</v>
      </c>
      <c r="R131" s="157">
        <f>Q131*H131</f>
        <v>0</v>
      </c>
      <c r="S131" s="157">
        <v>0.5</v>
      </c>
      <c r="T131" s="158">
        <f>S131*H131</f>
        <v>13.82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1660</v>
      </c>
    </row>
    <row r="132" spans="1:65" s="13" customFormat="1" ht="11.25">
      <c r="B132" s="161"/>
      <c r="D132" s="162" t="s">
        <v>220</v>
      </c>
      <c r="E132" s="163" t="s">
        <v>1</v>
      </c>
      <c r="F132" s="164" t="s">
        <v>1661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1662</v>
      </c>
      <c r="H133" s="171">
        <v>27.64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6.75" customHeight="1">
      <c r="A134" s="30"/>
      <c r="B134" s="147"/>
      <c r="C134" s="148" t="s">
        <v>80</v>
      </c>
      <c r="D134" s="148" t="s">
        <v>214</v>
      </c>
      <c r="E134" s="149" t="s">
        <v>656</v>
      </c>
      <c r="F134" s="150" t="s">
        <v>657</v>
      </c>
      <c r="G134" s="151" t="s">
        <v>217</v>
      </c>
      <c r="H134" s="152">
        <v>35.28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0.11899999999999999</v>
      </c>
      <c r="P134" s="157">
        <f>O134*H134</f>
        <v>4.1983199999999998</v>
      </c>
      <c r="Q134" s="157">
        <v>0</v>
      </c>
      <c r="R134" s="157">
        <f>Q134*H134</f>
        <v>0</v>
      </c>
      <c r="S134" s="157">
        <v>0.44</v>
      </c>
      <c r="T134" s="158">
        <f>S134*H134</f>
        <v>15.523200000000001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1663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659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1664</v>
      </c>
      <c r="H136" s="171">
        <v>35.28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223</v>
      </c>
      <c r="F137" s="150" t="s">
        <v>224</v>
      </c>
      <c r="G137" s="151" t="s">
        <v>217</v>
      </c>
      <c r="H137" s="152">
        <v>29.36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0.19400000000000001</v>
      </c>
      <c r="P137" s="157">
        <f>O137*H137</f>
        <v>5.6958400000000005</v>
      </c>
      <c r="Q137" s="157">
        <v>0</v>
      </c>
      <c r="R137" s="157">
        <f>Q137*H137</f>
        <v>0</v>
      </c>
      <c r="S137" s="157">
        <v>0.32500000000000001</v>
      </c>
      <c r="T137" s="158">
        <f>S137*H137</f>
        <v>9.5419999999999998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1665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663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1666</v>
      </c>
      <c r="H139" s="171">
        <v>29.36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667</v>
      </c>
      <c r="F140" s="150" t="s">
        <v>668</v>
      </c>
      <c r="G140" s="151" t="s">
        <v>217</v>
      </c>
      <c r="H140" s="152">
        <v>64.2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7.8E-2</v>
      </c>
      <c r="P140" s="157">
        <f>O140*H140</f>
        <v>5.0076000000000001</v>
      </c>
      <c r="Q140" s="157">
        <v>0</v>
      </c>
      <c r="R140" s="157">
        <f>Q140*H140</f>
        <v>0</v>
      </c>
      <c r="S140" s="157">
        <v>0.22</v>
      </c>
      <c r="T140" s="158">
        <f>S140*H140</f>
        <v>14.124000000000001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1667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670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1668</v>
      </c>
      <c r="H142" s="171">
        <v>33.04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 ht="11.25">
      <c r="B143" s="195"/>
      <c r="D143" s="162" t="s">
        <v>220</v>
      </c>
      <c r="E143" s="196" t="s">
        <v>1</v>
      </c>
      <c r="F143" s="197" t="s">
        <v>674</v>
      </c>
      <c r="H143" s="198">
        <v>33.04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1669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1670</v>
      </c>
      <c r="H145" s="171">
        <v>31.16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6" customFormat="1" ht="11.25">
      <c r="B146" s="195"/>
      <c r="D146" s="162" t="s">
        <v>220</v>
      </c>
      <c r="E146" s="196" t="s">
        <v>1</v>
      </c>
      <c r="F146" s="197" t="s">
        <v>674</v>
      </c>
      <c r="H146" s="198">
        <v>31.16</v>
      </c>
      <c r="L146" s="195"/>
      <c r="M146" s="199"/>
      <c r="N146" s="200"/>
      <c r="O146" s="200"/>
      <c r="P146" s="200"/>
      <c r="Q146" s="200"/>
      <c r="R146" s="200"/>
      <c r="S146" s="200"/>
      <c r="T146" s="201"/>
      <c r="AT146" s="196" t="s">
        <v>220</v>
      </c>
      <c r="AU146" s="196" t="s">
        <v>80</v>
      </c>
      <c r="AV146" s="16" t="s">
        <v>226</v>
      </c>
      <c r="AW146" s="16" t="s">
        <v>27</v>
      </c>
      <c r="AX146" s="16" t="s">
        <v>71</v>
      </c>
      <c r="AY146" s="196" t="s">
        <v>212</v>
      </c>
    </row>
    <row r="147" spans="1:65" s="15" customFormat="1" ht="11.25">
      <c r="B147" s="175"/>
      <c r="D147" s="162" t="s">
        <v>220</v>
      </c>
      <c r="E147" s="176" t="s">
        <v>1</v>
      </c>
      <c r="F147" s="177" t="s">
        <v>233</v>
      </c>
      <c r="H147" s="178">
        <v>64.2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55.5" customHeight="1">
      <c r="A148" s="30"/>
      <c r="B148" s="147"/>
      <c r="C148" s="148" t="s">
        <v>234</v>
      </c>
      <c r="D148" s="148" t="s">
        <v>214</v>
      </c>
      <c r="E148" s="149" t="s">
        <v>230</v>
      </c>
      <c r="F148" s="150" t="s">
        <v>231</v>
      </c>
      <c r="G148" s="151" t="s">
        <v>217</v>
      </c>
      <c r="H148" s="152">
        <v>35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8.9999999999999993E-3</v>
      </c>
      <c r="P148" s="157">
        <f>O148*H148</f>
        <v>0.315</v>
      </c>
      <c r="Q148" s="157">
        <v>9.0000000000000006E-5</v>
      </c>
      <c r="R148" s="157">
        <f>Q148*H148</f>
        <v>3.15E-3</v>
      </c>
      <c r="S148" s="157">
        <v>0.115</v>
      </c>
      <c r="T148" s="158">
        <f>S148*H148</f>
        <v>4.0250000000000004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1671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679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1672</v>
      </c>
      <c r="H150" s="171">
        <v>35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9.15" customHeight="1">
      <c r="A151" s="30"/>
      <c r="B151" s="147"/>
      <c r="C151" s="148" t="s">
        <v>240</v>
      </c>
      <c r="D151" s="148" t="s">
        <v>214</v>
      </c>
      <c r="E151" s="149" t="s">
        <v>683</v>
      </c>
      <c r="F151" s="150" t="s">
        <v>684</v>
      </c>
      <c r="G151" s="151" t="s">
        <v>249</v>
      </c>
      <c r="H151" s="152">
        <v>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0.13300000000000001</v>
      </c>
      <c r="P151" s="157">
        <f>O151*H151</f>
        <v>0.79800000000000004</v>
      </c>
      <c r="Q151" s="157">
        <v>0</v>
      </c>
      <c r="R151" s="157">
        <f>Q151*H151</f>
        <v>0</v>
      </c>
      <c r="S151" s="157">
        <v>0.20499999999999999</v>
      </c>
      <c r="T151" s="158">
        <f>S151*H151</f>
        <v>1.23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1673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1674</v>
      </c>
      <c r="H152" s="171">
        <v>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246</v>
      </c>
      <c r="D153" s="148" t="s">
        <v>214</v>
      </c>
      <c r="E153" s="149" t="s">
        <v>235</v>
      </c>
      <c r="F153" s="150" t="s">
        <v>1675</v>
      </c>
      <c r="G153" s="151" t="s">
        <v>237</v>
      </c>
      <c r="H153" s="152">
        <v>100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0.2</v>
      </c>
      <c r="P153" s="157">
        <f>O153*H153</f>
        <v>20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1676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1677</v>
      </c>
      <c r="H154" s="171">
        <v>100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24.2" customHeight="1">
      <c r="A155" s="30"/>
      <c r="B155" s="147"/>
      <c r="C155" s="148" t="s">
        <v>252</v>
      </c>
      <c r="D155" s="148" t="s">
        <v>214</v>
      </c>
      <c r="E155" s="149" t="s">
        <v>241</v>
      </c>
      <c r="F155" s="150" t="s">
        <v>1678</v>
      </c>
      <c r="G155" s="151" t="s">
        <v>243</v>
      </c>
      <c r="H155" s="152">
        <v>20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1679</v>
      </c>
    </row>
    <row r="156" spans="1:65" s="2" customFormat="1" ht="24.2" customHeight="1">
      <c r="A156" s="30"/>
      <c r="B156" s="147"/>
      <c r="C156" s="148" t="s">
        <v>257</v>
      </c>
      <c r="D156" s="148" t="s">
        <v>214</v>
      </c>
      <c r="E156" s="149" t="s">
        <v>258</v>
      </c>
      <c r="F156" s="150" t="s">
        <v>259</v>
      </c>
      <c r="G156" s="151" t="s">
        <v>217</v>
      </c>
      <c r="H156" s="152">
        <v>5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1.9E-2</v>
      </c>
      <c r="P156" s="157">
        <f>O156*H156</f>
        <v>9.5000000000000001E-2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1680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1681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44.25" customHeight="1">
      <c r="A158" s="30"/>
      <c r="B158" s="147"/>
      <c r="C158" s="148" t="s">
        <v>262</v>
      </c>
      <c r="D158" s="148" t="s">
        <v>214</v>
      </c>
      <c r="E158" s="149" t="s">
        <v>1682</v>
      </c>
      <c r="F158" s="150" t="s">
        <v>1683</v>
      </c>
      <c r="G158" s="151" t="s">
        <v>265</v>
      </c>
      <c r="H158" s="152">
        <v>97.02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0.67600000000000005</v>
      </c>
      <c r="P158" s="157">
        <f>O158*H158</f>
        <v>65.585520000000002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1684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1685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1686</v>
      </c>
      <c r="H160" s="171">
        <v>97.02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49.15" customHeight="1">
      <c r="A161" s="30"/>
      <c r="B161" s="147"/>
      <c r="C161" s="148" t="s">
        <v>269</v>
      </c>
      <c r="D161" s="148" t="s">
        <v>214</v>
      </c>
      <c r="E161" s="149" t="s">
        <v>1687</v>
      </c>
      <c r="F161" s="150" t="s">
        <v>1688</v>
      </c>
      <c r="G161" s="151" t="s">
        <v>265</v>
      </c>
      <c r="H161" s="152">
        <v>7.5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4.048</v>
      </c>
      <c r="P161" s="157">
        <f>O161*H161</f>
        <v>30.36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1689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1690</v>
      </c>
      <c r="H162" s="171">
        <v>7.5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9.15" customHeight="1">
      <c r="A163" s="30"/>
      <c r="B163" s="147"/>
      <c r="C163" s="148" t="s">
        <v>8</v>
      </c>
      <c r="D163" s="148" t="s">
        <v>214</v>
      </c>
      <c r="E163" s="149" t="s">
        <v>1691</v>
      </c>
      <c r="F163" s="150" t="s">
        <v>1692</v>
      </c>
      <c r="G163" s="151" t="s">
        <v>265</v>
      </c>
      <c r="H163" s="152">
        <v>15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0.53800000000000003</v>
      </c>
      <c r="P163" s="157">
        <f>O163*H163</f>
        <v>8.07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1693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1694</v>
      </c>
      <c r="H164" s="171">
        <v>15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24.2" customHeight="1">
      <c r="A165" s="30"/>
      <c r="B165" s="147"/>
      <c r="C165" s="148" t="s">
        <v>279</v>
      </c>
      <c r="D165" s="148" t="s">
        <v>214</v>
      </c>
      <c r="E165" s="149" t="s">
        <v>1695</v>
      </c>
      <c r="F165" s="150" t="s">
        <v>1696</v>
      </c>
      <c r="G165" s="151" t="s">
        <v>217</v>
      </c>
      <c r="H165" s="152">
        <v>92.4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0.36199999999999999</v>
      </c>
      <c r="P165" s="157">
        <f>O165*H165</f>
        <v>33.448799999999999</v>
      </c>
      <c r="Q165" s="157">
        <v>1.49E-3</v>
      </c>
      <c r="R165" s="157">
        <f>Q165*H165</f>
        <v>0.13767600000000002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1697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1698</v>
      </c>
      <c r="H166" s="171">
        <v>92.4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44.25" customHeight="1">
      <c r="A167" s="30"/>
      <c r="B167" s="147"/>
      <c r="C167" s="148" t="s">
        <v>283</v>
      </c>
      <c r="D167" s="148" t="s">
        <v>214</v>
      </c>
      <c r="E167" s="149" t="s">
        <v>1699</v>
      </c>
      <c r="F167" s="150" t="s">
        <v>1700</v>
      </c>
      <c r="G167" s="151" t="s">
        <v>217</v>
      </c>
      <c r="H167" s="152">
        <v>92.4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0.19400000000000001</v>
      </c>
      <c r="P167" s="157">
        <f>O167*H167</f>
        <v>17.925600000000003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1701</v>
      </c>
    </row>
    <row r="168" spans="1:65" s="2" customFormat="1" ht="37.9" customHeight="1">
      <c r="A168" s="30"/>
      <c r="B168" s="147"/>
      <c r="C168" s="148" t="s">
        <v>289</v>
      </c>
      <c r="D168" s="148" t="s">
        <v>214</v>
      </c>
      <c r="E168" s="149" t="s">
        <v>1702</v>
      </c>
      <c r="F168" s="150" t="s">
        <v>1703</v>
      </c>
      <c r="G168" s="151" t="s">
        <v>265</v>
      </c>
      <c r="H168" s="152">
        <v>97.02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0.16800000000000001</v>
      </c>
      <c r="P168" s="157">
        <f>O168*H168</f>
        <v>16.29936</v>
      </c>
      <c r="Q168" s="157">
        <v>1.39E-3</v>
      </c>
      <c r="R168" s="157">
        <f>Q168*H168</f>
        <v>0.1348578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1704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1686</v>
      </c>
      <c r="H169" s="171">
        <v>97.02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78</v>
      </c>
      <c r="AY169" s="169" t="s">
        <v>212</v>
      </c>
    </row>
    <row r="170" spans="1:65" s="2" customFormat="1" ht="49.15" customHeight="1">
      <c r="A170" s="30"/>
      <c r="B170" s="147"/>
      <c r="C170" s="148" t="s">
        <v>294</v>
      </c>
      <c r="D170" s="148" t="s">
        <v>214</v>
      </c>
      <c r="E170" s="149" t="s">
        <v>1705</v>
      </c>
      <c r="F170" s="150" t="s">
        <v>1706</v>
      </c>
      <c r="G170" s="151" t="s">
        <v>265</v>
      </c>
      <c r="H170" s="152">
        <v>97.02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0.26700000000000002</v>
      </c>
      <c r="P170" s="157">
        <f>O170*H170</f>
        <v>25.904340000000001</v>
      </c>
      <c r="Q170" s="157">
        <v>1.4400000000000001E-3</v>
      </c>
      <c r="R170" s="157">
        <f>Q170*H170</f>
        <v>0.13970879999999999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1707</v>
      </c>
    </row>
    <row r="171" spans="1:65" s="2" customFormat="1" ht="37.9" customHeight="1">
      <c r="A171" s="30"/>
      <c r="B171" s="147"/>
      <c r="C171" s="148" t="s">
        <v>298</v>
      </c>
      <c r="D171" s="148" t="s">
        <v>214</v>
      </c>
      <c r="E171" s="149" t="s">
        <v>1708</v>
      </c>
      <c r="F171" s="150" t="s">
        <v>1709</v>
      </c>
      <c r="G171" s="151" t="s">
        <v>217</v>
      </c>
      <c r="H171" s="152">
        <v>45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0.121</v>
      </c>
      <c r="P171" s="157">
        <f>O171*H171</f>
        <v>5.4450000000000003</v>
      </c>
      <c r="Q171" s="157">
        <v>6.4000000000000005E-4</v>
      </c>
      <c r="R171" s="157">
        <f>Q171*H171</f>
        <v>2.8800000000000003E-2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1710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1711</v>
      </c>
      <c r="H172" s="171">
        <v>45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304</v>
      </c>
      <c r="D173" s="148" t="s">
        <v>214</v>
      </c>
      <c r="E173" s="149" t="s">
        <v>1712</v>
      </c>
      <c r="F173" s="150" t="s">
        <v>1713</v>
      </c>
      <c r="G173" s="151" t="s">
        <v>217</v>
      </c>
      <c r="H173" s="152">
        <v>45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0.11600000000000001</v>
      </c>
      <c r="P173" s="157">
        <f>O173*H173</f>
        <v>5.2200000000000006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1714</v>
      </c>
    </row>
    <row r="174" spans="1:65" s="2" customFormat="1" ht="55.5" customHeight="1">
      <c r="A174" s="30"/>
      <c r="B174" s="147"/>
      <c r="C174" s="148" t="s">
        <v>310</v>
      </c>
      <c r="D174" s="148" t="s">
        <v>214</v>
      </c>
      <c r="E174" s="149" t="s">
        <v>1715</v>
      </c>
      <c r="F174" s="150" t="s">
        <v>1716</v>
      </c>
      <c r="G174" s="151" t="s">
        <v>265</v>
      </c>
      <c r="H174" s="152">
        <v>4.25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8.4000000000000005E-2</v>
      </c>
      <c r="P174" s="157">
        <f>O174*H174</f>
        <v>0.35700000000000004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1717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1718</v>
      </c>
      <c r="H175" s="171">
        <v>4.25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62.65" customHeight="1">
      <c r="A176" s="30"/>
      <c r="B176" s="147"/>
      <c r="C176" s="148" t="s">
        <v>318</v>
      </c>
      <c r="D176" s="148" t="s">
        <v>214</v>
      </c>
      <c r="E176" s="149" t="s">
        <v>284</v>
      </c>
      <c r="F176" s="150" t="s">
        <v>285</v>
      </c>
      <c r="G176" s="151" t="s">
        <v>265</v>
      </c>
      <c r="H176" s="152">
        <v>100.27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8.6999999999999994E-2</v>
      </c>
      <c r="P176" s="157">
        <f>O176*H176</f>
        <v>8.7234899999999982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1719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1720</v>
      </c>
      <c r="H177" s="171">
        <v>100.27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66.75" customHeight="1">
      <c r="A178" s="30"/>
      <c r="B178" s="147"/>
      <c r="C178" s="148" t="s">
        <v>7</v>
      </c>
      <c r="D178" s="148" t="s">
        <v>214</v>
      </c>
      <c r="E178" s="149" t="s">
        <v>290</v>
      </c>
      <c r="F178" s="150" t="s">
        <v>291</v>
      </c>
      <c r="G178" s="151" t="s">
        <v>265</v>
      </c>
      <c r="H178" s="152">
        <v>2506.75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5.0000000000000001E-3</v>
      </c>
      <c r="P178" s="157">
        <f>O178*H178</f>
        <v>12.53375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1721</v>
      </c>
    </row>
    <row r="179" spans="1:65" s="14" customFormat="1" ht="11.25">
      <c r="B179" s="168"/>
      <c r="D179" s="162" t="s">
        <v>220</v>
      </c>
      <c r="F179" s="170" t="s">
        <v>1722</v>
      </c>
      <c r="H179" s="171">
        <v>2506.75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37.9" customHeight="1">
      <c r="A180" s="30"/>
      <c r="B180" s="147"/>
      <c r="C180" s="148" t="s">
        <v>337</v>
      </c>
      <c r="D180" s="148" t="s">
        <v>214</v>
      </c>
      <c r="E180" s="149" t="s">
        <v>295</v>
      </c>
      <c r="F180" s="150" t="s">
        <v>296</v>
      </c>
      <c r="G180" s="151" t="s">
        <v>265</v>
      </c>
      <c r="H180" s="152">
        <v>100.27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8.9999999999999993E-3</v>
      </c>
      <c r="P180" s="157">
        <f>O180*H180</f>
        <v>0.90242999999999984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1723</v>
      </c>
    </row>
    <row r="181" spans="1:65" s="2" customFormat="1" ht="55.5" customHeight="1">
      <c r="A181" s="30"/>
      <c r="B181" s="147"/>
      <c r="C181" s="148" t="s">
        <v>341</v>
      </c>
      <c r="D181" s="148" t="s">
        <v>214</v>
      </c>
      <c r="E181" s="149" t="s">
        <v>299</v>
      </c>
      <c r="F181" s="150" t="s">
        <v>300</v>
      </c>
      <c r="G181" s="151" t="s">
        <v>301</v>
      </c>
      <c r="H181" s="152">
        <v>205.554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1724</v>
      </c>
    </row>
    <row r="182" spans="1:65" s="14" customFormat="1" ht="11.25">
      <c r="B182" s="168"/>
      <c r="D182" s="162" t="s">
        <v>220</v>
      </c>
      <c r="F182" s="170" t="s">
        <v>1725</v>
      </c>
      <c r="H182" s="171">
        <v>205.554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345</v>
      </c>
      <c r="D183" s="148" t="s">
        <v>214</v>
      </c>
      <c r="E183" s="149" t="s">
        <v>305</v>
      </c>
      <c r="F183" s="150" t="s">
        <v>306</v>
      </c>
      <c r="G183" s="151" t="s">
        <v>265</v>
      </c>
      <c r="H183" s="152">
        <v>70.177999999999997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0.32800000000000001</v>
      </c>
      <c r="P183" s="157">
        <f>O183*H183</f>
        <v>23.018384000000001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1726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1727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1728</v>
      </c>
      <c r="H185" s="171">
        <v>57.427999999999997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1729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1730</v>
      </c>
      <c r="H187" s="171">
        <v>12.75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 ht="11.25">
      <c r="B188" s="175"/>
      <c r="D188" s="162" t="s">
        <v>220</v>
      </c>
      <c r="E188" s="176" t="s">
        <v>1</v>
      </c>
      <c r="F188" s="177" t="s">
        <v>233</v>
      </c>
      <c r="H188" s="178">
        <v>70.177999999999997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2" customFormat="1" ht="16.5" customHeight="1">
      <c r="A189" s="30"/>
      <c r="B189" s="147"/>
      <c r="C189" s="182" t="s">
        <v>352</v>
      </c>
      <c r="D189" s="182" t="s">
        <v>311</v>
      </c>
      <c r="E189" s="183" t="s">
        <v>312</v>
      </c>
      <c r="F189" s="184" t="s">
        <v>313</v>
      </c>
      <c r="G189" s="185" t="s">
        <v>301</v>
      </c>
      <c r="H189" s="186">
        <v>117.197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</v>
      </c>
      <c r="R189" s="157">
        <f>Q189*H189</f>
        <v>117.197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1731</v>
      </c>
    </row>
    <row r="190" spans="1:65" s="14" customFormat="1" ht="11.25">
      <c r="B190" s="168"/>
      <c r="D190" s="162" t="s">
        <v>220</v>
      </c>
      <c r="F190" s="170" t="s">
        <v>1732</v>
      </c>
      <c r="H190" s="171">
        <v>117.197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2" customFormat="1" ht="66.75" customHeight="1">
      <c r="A191" s="30"/>
      <c r="B191" s="147"/>
      <c r="C191" s="148" t="s">
        <v>357</v>
      </c>
      <c r="D191" s="148" t="s">
        <v>214</v>
      </c>
      <c r="E191" s="149" t="s">
        <v>319</v>
      </c>
      <c r="F191" s="150" t="s">
        <v>320</v>
      </c>
      <c r="G191" s="151" t="s">
        <v>265</v>
      </c>
      <c r="H191" s="152">
        <v>7.5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0.435</v>
      </c>
      <c r="P191" s="157">
        <f>O191*H191</f>
        <v>3.2625000000000002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1733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1734</v>
      </c>
      <c r="H192" s="171">
        <v>7.5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16.5" customHeight="1">
      <c r="A193" s="30"/>
      <c r="B193" s="147"/>
      <c r="C193" s="182" t="s">
        <v>361</v>
      </c>
      <c r="D193" s="182" t="s">
        <v>311</v>
      </c>
      <c r="E193" s="183" t="s">
        <v>323</v>
      </c>
      <c r="F193" s="184" t="s">
        <v>324</v>
      </c>
      <c r="G193" s="185" t="s">
        <v>301</v>
      </c>
      <c r="H193" s="186">
        <v>15</v>
      </c>
      <c r="I193" s="187"/>
      <c r="J193" s="187">
        <f>ROUND(I193*H193,2)</f>
        <v>0</v>
      </c>
      <c r="K193" s="188"/>
      <c r="L193" s="189"/>
      <c r="M193" s="190" t="s">
        <v>1</v>
      </c>
      <c r="N193" s="191" t="s">
        <v>36</v>
      </c>
      <c r="O193" s="157">
        <v>0</v>
      </c>
      <c r="P193" s="157">
        <f>O193*H193</f>
        <v>0</v>
      </c>
      <c r="Q193" s="157">
        <v>1</v>
      </c>
      <c r="R193" s="157">
        <f>Q193*H193</f>
        <v>15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252</v>
      </c>
      <c r="AT193" s="159" t="s">
        <v>311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1735</v>
      </c>
    </row>
    <row r="194" spans="1:65" s="14" customFormat="1" ht="11.25">
      <c r="B194" s="168"/>
      <c r="D194" s="162" t="s">
        <v>220</v>
      </c>
      <c r="F194" s="170" t="s">
        <v>1736</v>
      </c>
      <c r="H194" s="171">
        <v>15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3</v>
      </c>
      <c r="AX194" s="14" t="s">
        <v>78</v>
      </c>
      <c r="AY194" s="169" t="s">
        <v>212</v>
      </c>
    </row>
    <row r="195" spans="1:65" s="2" customFormat="1" ht="37.9" customHeight="1">
      <c r="A195" s="30"/>
      <c r="B195" s="147"/>
      <c r="C195" s="148" t="s">
        <v>366</v>
      </c>
      <c r="D195" s="148" t="s">
        <v>214</v>
      </c>
      <c r="E195" s="149" t="s">
        <v>338</v>
      </c>
      <c r="F195" s="150" t="s">
        <v>339</v>
      </c>
      <c r="G195" s="151" t="s">
        <v>217</v>
      </c>
      <c r="H195" s="152">
        <v>5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1.2E-2</v>
      </c>
      <c r="P195" s="157">
        <f>O195*H195</f>
        <v>0.06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1737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1738</v>
      </c>
      <c r="H196" s="171">
        <v>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16.5" customHeight="1">
      <c r="A197" s="30"/>
      <c r="B197" s="147"/>
      <c r="C197" s="148" t="s">
        <v>371</v>
      </c>
      <c r="D197" s="148" t="s">
        <v>214</v>
      </c>
      <c r="E197" s="149" t="s">
        <v>342</v>
      </c>
      <c r="F197" s="150" t="s">
        <v>343</v>
      </c>
      <c r="G197" s="151" t="s">
        <v>217</v>
      </c>
      <c r="H197" s="152">
        <v>5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0.06</v>
      </c>
      <c r="Q197" s="157">
        <v>1.2700000000000001E-3</v>
      </c>
      <c r="R197" s="157">
        <f>Q197*H197</f>
        <v>6.3500000000000006E-3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1739</v>
      </c>
    </row>
    <row r="198" spans="1:65" s="2" customFormat="1" ht="16.5" customHeight="1">
      <c r="A198" s="30"/>
      <c r="B198" s="147"/>
      <c r="C198" s="182" t="s">
        <v>376</v>
      </c>
      <c r="D198" s="182" t="s">
        <v>311</v>
      </c>
      <c r="E198" s="183" t="s">
        <v>346</v>
      </c>
      <c r="F198" s="184" t="s">
        <v>347</v>
      </c>
      <c r="G198" s="185" t="s">
        <v>348</v>
      </c>
      <c r="H198" s="186">
        <v>0.125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1E-3</v>
      </c>
      <c r="R198" s="157">
        <f>Q198*H198</f>
        <v>1.25E-4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1740</v>
      </c>
    </row>
    <row r="199" spans="1:65" s="14" customFormat="1" ht="11.25">
      <c r="B199" s="168"/>
      <c r="D199" s="162" t="s">
        <v>220</v>
      </c>
      <c r="F199" s="170" t="s">
        <v>1741</v>
      </c>
      <c r="H199" s="171">
        <v>0.125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212</v>
      </c>
    </row>
    <row r="200" spans="1:65" s="12" customFormat="1" ht="22.9" customHeight="1">
      <c r="B200" s="135"/>
      <c r="D200" s="136" t="s">
        <v>70</v>
      </c>
      <c r="E200" s="145" t="s">
        <v>80</v>
      </c>
      <c r="F200" s="145" t="s">
        <v>351</v>
      </c>
      <c r="J200" s="146">
        <f>BK200</f>
        <v>0</v>
      </c>
      <c r="L200" s="135"/>
      <c r="M200" s="139"/>
      <c r="N200" s="140"/>
      <c r="O200" s="140"/>
      <c r="P200" s="141">
        <f>SUM(P201:P211)</f>
        <v>13.616714999999999</v>
      </c>
      <c r="Q200" s="140"/>
      <c r="R200" s="141">
        <f>SUM(R201:R211)</f>
        <v>15.2418738</v>
      </c>
      <c r="S200" s="140"/>
      <c r="T200" s="142">
        <f>SUM(T201:T211)</f>
        <v>0</v>
      </c>
      <c r="AR200" s="136" t="s">
        <v>78</v>
      </c>
      <c r="AT200" s="143" t="s">
        <v>70</v>
      </c>
      <c r="AU200" s="143" t="s">
        <v>78</v>
      </c>
      <c r="AY200" s="136" t="s">
        <v>212</v>
      </c>
      <c r="BK200" s="144">
        <f>SUM(BK201:BK211)</f>
        <v>0</v>
      </c>
    </row>
    <row r="201" spans="1:65" s="2" customFormat="1" ht="55.5" customHeight="1">
      <c r="A201" s="30"/>
      <c r="B201" s="147"/>
      <c r="C201" s="148" t="s">
        <v>380</v>
      </c>
      <c r="D201" s="148" t="s">
        <v>214</v>
      </c>
      <c r="E201" s="149" t="s">
        <v>353</v>
      </c>
      <c r="F201" s="150" t="s">
        <v>354</v>
      </c>
      <c r="G201" s="151" t="s">
        <v>249</v>
      </c>
      <c r="H201" s="152">
        <v>16.8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0.41</v>
      </c>
      <c r="P201" s="157">
        <f>O201*H201</f>
        <v>6.8879999999999999</v>
      </c>
      <c r="Q201" s="157">
        <v>0.20469000000000001</v>
      </c>
      <c r="R201" s="157">
        <f>Q201*H201</f>
        <v>3.4387920000000003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1742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1743</v>
      </c>
      <c r="H202" s="171">
        <v>16.8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24.2" customHeight="1">
      <c r="A203" s="30"/>
      <c r="B203" s="147"/>
      <c r="C203" s="148" t="s">
        <v>384</v>
      </c>
      <c r="D203" s="148" t="s">
        <v>214</v>
      </c>
      <c r="E203" s="149" t="s">
        <v>1744</v>
      </c>
      <c r="F203" s="150" t="s">
        <v>1745</v>
      </c>
      <c r="G203" s="151" t="s">
        <v>265</v>
      </c>
      <c r="H203" s="152">
        <v>3.528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0.96499999999999997</v>
      </c>
      <c r="P203" s="157">
        <f>O203*H203</f>
        <v>3.4045199999999998</v>
      </c>
      <c r="Q203" s="157">
        <v>2.16</v>
      </c>
      <c r="R203" s="157">
        <f>Q203*H203</f>
        <v>7.6204800000000006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1746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1747</v>
      </c>
      <c r="H204" s="171">
        <v>3.528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24.2" customHeight="1">
      <c r="A205" s="30"/>
      <c r="B205" s="147"/>
      <c r="C205" s="148" t="s">
        <v>388</v>
      </c>
      <c r="D205" s="148" t="s">
        <v>214</v>
      </c>
      <c r="E205" s="149" t="s">
        <v>1748</v>
      </c>
      <c r="F205" s="150" t="s">
        <v>1749</v>
      </c>
      <c r="G205" s="151" t="s">
        <v>265</v>
      </c>
      <c r="H205" s="152">
        <v>1.2250000000000001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0.58399999999999996</v>
      </c>
      <c r="P205" s="157">
        <f>O205*H205</f>
        <v>0.71540000000000004</v>
      </c>
      <c r="Q205" s="157">
        <v>2.2563399999999998</v>
      </c>
      <c r="R205" s="157">
        <f>Q205*H205</f>
        <v>2.7640164999999999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1750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1751</v>
      </c>
      <c r="H206" s="171">
        <v>1.2250000000000001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16.5" customHeight="1">
      <c r="A207" s="30"/>
      <c r="B207" s="147"/>
      <c r="C207" s="148" t="s">
        <v>393</v>
      </c>
      <c r="D207" s="148" t="s">
        <v>214</v>
      </c>
      <c r="E207" s="149" t="s">
        <v>1752</v>
      </c>
      <c r="F207" s="150" t="s">
        <v>1753</v>
      </c>
      <c r="G207" s="151" t="s">
        <v>217</v>
      </c>
      <c r="H207" s="152">
        <v>1.4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</v>
      </c>
      <c r="P207" s="157">
        <f>O207*H207</f>
        <v>0.42</v>
      </c>
      <c r="Q207" s="157">
        <v>2.47E-3</v>
      </c>
      <c r="R207" s="157">
        <f>Q207*H207</f>
        <v>3.4579999999999997E-3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1754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1755</v>
      </c>
      <c r="H208" s="171">
        <v>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48" t="s">
        <v>398</v>
      </c>
      <c r="D209" s="148" t="s">
        <v>214</v>
      </c>
      <c r="E209" s="149" t="s">
        <v>1756</v>
      </c>
      <c r="F209" s="150" t="s">
        <v>1757</v>
      </c>
      <c r="G209" s="151" t="s">
        <v>217</v>
      </c>
      <c r="H209" s="152">
        <v>1.4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0.152</v>
      </c>
      <c r="P209" s="157">
        <f>O209*H209</f>
        <v>0.21279999999999999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1758</v>
      </c>
    </row>
    <row r="210" spans="1:65" s="2" customFormat="1" ht="33" customHeight="1">
      <c r="A210" s="30"/>
      <c r="B210" s="147"/>
      <c r="C210" s="148" t="s">
        <v>402</v>
      </c>
      <c r="D210" s="148" t="s">
        <v>214</v>
      </c>
      <c r="E210" s="149" t="s">
        <v>1759</v>
      </c>
      <c r="F210" s="150" t="s">
        <v>1760</v>
      </c>
      <c r="G210" s="151" t="s">
        <v>265</v>
      </c>
      <c r="H210" s="152">
        <v>0.61499999999999999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3.2130000000000001</v>
      </c>
      <c r="P210" s="157">
        <f>O210*H210</f>
        <v>1.9759949999999999</v>
      </c>
      <c r="Q210" s="157">
        <v>2.3010199999999998</v>
      </c>
      <c r="R210" s="157">
        <f>Q210*H210</f>
        <v>1.4151273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1761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1762</v>
      </c>
      <c r="H211" s="171">
        <v>0.61499999999999999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226</v>
      </c>
      <c r="F212" s="145" t="s">
        <v>356</v>
      </c>
      <c r="J212" s="146">
        <f>BK212</f>
        <v>0</v>
      </c>
      <c r="L212" s="135"/>
      <c r="M212" s="139"/>
      <c r="N212" s="140"/>
      <c r="O212" s="140"/>
      <c r="P212" s="141">
        <f>SUM(P213:P216)</f>
        <v>3.7842790000000002</v>
      </c>
      <c r="Q212" s="140"/>
      <c r="R212" s="141">
        <f>SUM(R213:R216)</f>
        <v>1.7471753000000001</v>
      </c>
      <c r="S212" s="140"/>
      <c r="T212" s="142">
        <f>SUM(T213:T216)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SUM(BK213:BK216)</f>
        <v>0</v>
      </c>
    </row>
    <row r="213" spans="1:65" s="2" customFormat="1" ht="16.5" customHeight="1">
      <c r="A213" s="30"/>
      <c r="B213" s="147"/>
      <c r="C213" s="148" t="s">
        <v>406</v>
      </c>
      <c r="D213" s="148" t="s">
        <v>214</v>
      </c>
      <c r="E213" s="149" t="s">
        <v>1763</v>
      </c>
      <c r="F213" s="150" t="s">
        <v>1764</v>
      </c>
      <c r="G213" s="151" t="s">
        <v>265</v>
      </c>
      <c r="H213" s="152">
        <v>0.67300000000000004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5.6230000000000002</v>
      </c>
      <c r="P213" s="157">
        <f>O213*H213</f>
        <v>3.7842790000000002</v>
      </c>
      <c r="Q213" s="157">
        <v>2.5960999999999999</v>
      </c>
      <c r="R213" s="157">
        <f>Q213*H213</f>
        <v>1.7471753000000001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1765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1766</v>
      </c>
      <c r="H214" s="171">
        <v>0.67300000000000004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410</v>
      </c>
      <c r="D215" s="148" t="s">
        <v>214</v>
      </c>
      <c r="E215" s="149" t="s">
        <v>1767</v>
      </c>
      <c r="F215" s="150" t="s">
        <v>1768</v>
      </c>
      <c r="G215" s="151" t="s">
        <v>631</v>
      </c>
      <c r="H215" s="152">
        <v>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1769</v>
      </c>
    </row>
    <row r="216" spans="1:65" s="2" customFormat="1" ht="24.2" customHeight="1">
      <c r="A216" s="30"/>
      <c r="B216" s="147"/>
      <c r="C216" s="148" t="s">
        <v>418</v>
      </c>
      <c r="D216" s="148" t="s">
        <v>214</v>
      </c>
      <c r="E216" s="149" t="s">
        <v>1770</v>
      </c>
      <c r="F216" s="150" t="s">
        <v>1771</v>
      </c>
      <c r="G216" s="151" t="s">
        <v>631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1772</v>
      </c>
    </row>
    <row r="217" spans="1:65" s="12" customFormat="1" ht="22.9" customHeight="1">
      <c r="B217" s="135"/>
      <c r="D217" s="136" t="s">
        <v>70</v>
      </c>
      <c r="E217" s="145" t="s">
        <v>218</v>
      </c>
      <c r="F217" s="145" t="s">
        <v>365</v>
      </c>
      <c r="J217" s="146">
        <f>BK217</f>
        <v>0</v>
      </c>
      <c r="L217" s="135"/>
      <c r="M217" s="139"/>
      <c r="N217" s="140"/>
      <c r="O217" s="140"/>
      <c r="P217" s="141">
        <f>SUM(P218:P220)</f>
        <v>2.9632499999999999</v>
      </c>
      <c r="Q217" s="140"/>
      <c r="R217" s="141">
        <f>SUM(R218:R220)</f>
        <v>0</v>
      </c>
      <c r="S217" s="140"/>
      <c r="T217" s="142">
        <f>SUM(T218:T220)</f>
        <v>0</v>
      </c>
      <c r="AR217" s="136" t="s">
        <v>78</v>
      </c>
      <c r="AT217" s="143" t="s">
        <v>70</v>
      </c>
      <c r="AU217" s="143" t="s">
        <v>78</v>
      </c>
      <c r="AY217" s="136" t="s">
        <v>212</v>
      </c>
      <c r="BK217" s="144">
        <f>SUM(BK218:BK220)</f>
        <v>0</v>
      </c>
    </row>
    <row r="218" spans="1:65" s="2" customFormat="1" ht="24.2" customHeight="1">
      <c r="A218" s="30"/>
      <c r="B218" s="147"/>
      <c r="C218" s="148" t="s">
        <v>414</v>
      </c>
      <c r="D218" s="148" t="s">
        <v>214</v>
      </c>
      <c r="E218" s="149" t="s">
        <v>1773</v>
      </c>
      <c r="F218" s="150" t="s">
        <v>1774</v>
      </c>
      <c r="G218" s="151" t="s">
        <v>631</v>
      </c>
      <c r="H218" s="152">
        <v>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</v>
      </c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1775</v>
      </c>
    </row>
    <row r="219" spans="1:65" s="2" customFormat="1" ht="16.5" customHeight="1">
      <c r="A219" s="30"/>
      <c r="B219" s="147"/>
      <c r="C219" s="148" t="s">
        <v>424</v>
      </c>
      <c r="D219" s="148" t="s">
        <v>214</v>
      </c>
      <c r="E219" s="149" t="s">
        <v>367</v>
      </c>
      <c r="F219" s="150" t="s">
        <v>368</v>
      </c>
      <c r="G219" s="151" t="s">
        <v>265</v>
      </c>
      <c r="H219" s="152">
        <v>2.25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2.9632499999999999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1776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1777</v>
      </c>
      <c r="H220" s="171">
        <v>2.25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392</v>
      </c>
      <c r="J221" s="146">
        <f>BK221</f>
        <v>0</v>
      </c>
      <c r="L221" s="135"/>
      <c r="M221" s="139"/>
      <c r="N221" s="140"/>
      <c r="O221" s="140"/>
      <c r="P221" s="141">
        <f>SUM(P222:P243)</f>
        <v>10.28584</v>
      </c>
      <c r="Q221" s="140"/>
      <c r="R221" s="141">
        <f>SUM(R222:R243)</f>
        <v>0.18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428</v>
      </c>
      <c r="D222" s="148" t="s">
        <v>214</v>
      </c>
      <c r="E222" s="149" t="s">
        <v>1778</v>
      </c>
      <c r="F222" s="150" t="s">
        <v>1779</v>
      </c>
      <c r="G222" s="151" t="s">
        <v>217</v>
      </c>
      <c r="H222" s="152">
        <v>27.64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0.12</v>
      </c>
      <c r="P222" s="157">
        <f>O222*H222</f>
        <v>3.3167999999999997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1780</v>
      </c>
    </row>
    <row r="223" spans="1:65" s="13" customFormat="1" ht="11.25">
      <c r="B223" s="161"/>
      <c r="D223" s="162" t="s">
        <v>220</v>
      </c>
      <c r="E223" s="163" t="s">
        <v>1</v>
      </c>
      <c r="F223" s="164" t="s">
        <v>1661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1662</v>
      </c>
      <c r="H224" s="171">
        <v>27.64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4.25" customHeight="1">
      <c r="A225" s="30"/>
      <c r="B225" s="147"/>
      <c r="C225" s="148" t="s">
        <v>433</v>
      </c>
      <c r="D225" s="148" t="s">
        <v>214</v>
      </c>
      <c r="E225" s="149" t="s">
        <v>743</v>
      </c>
      <c r="F225" s="150" t="s">
        <v>744</v>
      </c>
      <c r="G225" s="151" t="s">
        <v>217</v>
      </c>
      <c r="H225" s="152">
        <v>52.92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2.8000000000000001E-2</v>
      </c>
      <c r="P225" s="157">
        <f>O225*H225</f>
        <v>1.4817600000000002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1781</v>
      </c>
    </row>
    <row r="226" spans="1:65" s="13" customFormat="1" ht="11.25">
      <c r="B226" s="161"/>
      <c r="D226" s="162" t="s">
        <v>220</v>
      </c>
      <c r="E226" s="163" t="s">
        <v>1</v>
      </c>
      <c r="F226" s="164" t="s">
        <v>746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1782</v>
      </c>
      <c r="H227" s="171">
        <v>52.92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78</v>
      </c>
      <c r="AY227" s="169" t="s">
        <v>212</v>
      </c>
    </row>
    <row r="228" spans="1:65" s="2" customFormat="1" ht="49.15" customHeight="1">
      <c r="A228" s="30"/>
      <c r="B228" s="147"/>
      <c r="C228" s="148" t="s">
        <v>437</v>
      </c>
      <c r="D228" s="148" t="s">
        <v>214</v>
      </c>
      <c r="E228" s="149" t="s">
        <v>1783</v>
      </c>
      <c r="F228" s="150" t="s">
        <v>1784</v>
      </c>
      <c r="G228" s="151" t="s">
        <v>217</v>
      </c>
      <c r="H228" s="152">
        <v>31.16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2.8000000000000001E-2</v>
      </c>
      <c r="P228" s="157">
        <f>O228*H228</f>
        <v>0.87248000000000003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1785</v>
      </c>
    </row>
    <row r="229" spans="1:65" s="13" customFormat="1" ht="11.25">
      <c r="B229" s="161"/>
      <c r="D229" s="162" t="s">
        <v>220</v>
      </c>
      <c r="E229" s="163" t="s">
        <v>1</v>
      </c>
      <c r="F229" s="164" t="s">
        <v>1669</v>
      </c>
      <c r="H229" s="163" t="s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3" t="s">
        <v>220</v>
      </c>
      <c r="AU229" s="163" t="s">
        <v>80</v>
      </c>
      <c r="AV229" s="13" t="s">
        <v>78</v>
      </c>
      <c r="AW229" s="13" t="s">
        <v>27</v>
      </c>
      <c r="AX229" s="13" t="s">
        <v>71</v>
      </c>
      <c r="AY229" s="163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1670</v>
      </c>
      <c r="H230" s="171">
        <v>31.16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37.9" customHeight="1">
      <c r="A231" s="30"/>
      <c r="B231" s="147"/>
      <c r="C231" s="148" t="s">
        <v>441</v>
      </c>
      <c r="D231" s="148" t="s">
        <v>214</v>
      </c>
      <c r="E231" s="149" t="s">
        <v>753</v>
      </c>
      <c r="F231" s="150" t="s">
        <v>754</v>
      </c>
      <c r="G231" s="151" t="s">
        <v>217</v>
      </c>
      <c r="H231" s="152">
        <v>29.36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2.7E-2</v>
      </c>
      <c r="P231" s="157">
        <f>O231*H231</f>
        <v>0.79271999999999998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1786</v>
      </c>
    </row>
    <row r="232" spans="1:65" s="13" customFormat="1" ht="11.25">
      <c r="B232" s="161"/>
      <c r="D232" s="162" t="s">
        <v>220</v>
      </c>
      <c r="E232" s="163" t="s">
        <v>1</v>
      </c>
      <c r="F232" s="164" t="s">
        <v>663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1666</v>
      </c>
      <c r="H233" s="171">
        <v>29.36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24.2" customHeight="1">
      <c r="A234" s="30"/>
      <c r="B234" s="147"/>
      <c r="C234" s="148" t="s">
        <v>445</v>
      </c>
      <c r="D234" s="148" t="s">
        <v>214</v>
      </c>
      <c r="E234" s="149" t="s">
        <v>407</v>
      </c>
      <c r="F234" s="150" t="s">
        <v>408</v>
      </c>
      <c r="G234" s="151" t="s">
        <v>217</v>
      </c>
      <c r="H234" s="152">
        <v>33.04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4.0000000000000001E-3</v>
      </c>
      <c r="P234" s="157">
        <f>O234*H234</f>
        <v>0.13216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1787</v>
      </c>
    </row>
    <row r="235" spans="1:65" s="2" customFormat="1" ht="24.2" customHeight="1">
      <c r="A235" s="30"/>
      <c r="B235" s="147"/>
      <c r="C235" s="148" t="s">
        <v>449</v>
      </c>
      <c r="D235" s="148" t="s">
        <v>214</v>
      </c>
      <c r="E235" s="149" t="s">
        <v>411</v>
      </c>
      <c r="F235" s="150" t="s">
        <v>412</v>
      </c>
      <c r="G235" s="151" t="s">
        <v>217</v>
      </c>
      <c r="H235" s="152">
        <v>35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2E-3</v>
      </c>
      <c r="P235" s="157">
        <f>O235*H235</f>
        <v>7.0000000000000007E-2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1788</v>
      </c>
    </row>
    <row r="236" spans="1:65" s="2" customFormat="1" ht="44.25" customHeight="1">
      <c r="A236" s="30"/>
      <c r="B236" s="147"/>
      <c r="C236" s="148" t="s">
        <v>453</v>
      </c>
      <c r="D236" s="148" t="s">
        <v>214</v>
      </c>
      <c r="E236" s="149" t="s">
        <v>756</v>
      </c>
      <c r="F236" s="150" t="s">
        <v>757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1.6E-2</v>
      </c>
      <c r="P236" s="157">
        <f>O236*H236</f>
        <v>0.56000000000000005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1789</v>
      </c>
    </row>
    <row r="237" spans="1:65" s="13" customFormat="1" ht="11.25">
      <c r="B237" s="161"/>
      <c r="D237" s="162" t="s">
        <v>220</v>
      </c>
      <c r="E237" s="163" t="s">
        <v>1</v>
      </c>
      <c r="F237" s="164" t="s">
        <v>679</v>
      </c>
      <c r="H237" s="163" t="s">
        <v>1</v>
      </c>
      <c r="L237" s="161"/>
      <c r="M237" s="165"/>
      <c r="N237" s="166"/>
      <c r="O237" s="166"/>
      <c r="P237" s="166"/>
      <c r="Q237" s="166"/>
      <c r="R237" s="166"/>
      <c r="S237" s="166"/>
      <c r="T237" s="167"/>
      <c r="AT237" s="163" t="s">
        <v>220</v>
      </c>
      <c r="AU237" s="163" t="s">
        <v>80</v>
      </c>
      <c r="AV237" s="13" t="s">
        <v>78</v>
      </c>
      <c r="AW237" s="13" t="s">
        <v>27</v>
      </c>
      <c r="AX237" s="13" t="s">
        <v>71</v>
      </c>
      <c r="AY237" s="163" t="s">
        <v>212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1672</v>
      </c>
      <c r="H238" s="171">
        <v>35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457</v>
      </c>
      <c r="D239" s="148" t="s">
        <v>214</v>
      </c>
      <c r="E239" s="149" t="s">
        <v>1790</v>
      </c>
      <c r="F239" s="150" t="s">
        <v>1791</v>
      </c>
      <c r="G239" s="151" t="s">
        <v>217</v>
      </c>
      <c r="H239" s="152">
        <v>33.04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2.3E-2</v>
      </c>
      <c r="P239" s="157">
        <f>O239*H239</f>
        <v>0.75991999999999993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1792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670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1668</v>
      </c>
      <c r="H241" s="171">
        <v>33.04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48" t="s">
        <v>461</v>
      </c>
      <c r="D242" s="148" t="s">
        <v>214</v>
      </c>
      <c r="E242" s="149" t="s">
        <v>419</v>
      </c>
      <c r="F242" s="150" t="s">
        <v>420</v>
      </c>
      <c r="G242" s="151" t="s">
        <v>249</v>
      </c>
      <c r="H242" s="152">
        <v>50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4.5999999999999999E-2</v>
      </c>
      <c r="P242" s="157">
        <f>O242*H242</f>
        <v>2.2999999999999998</v>
      </c>
      <c r="Q242" s="157">
        <v>3.5999999999999999E-3</v>
      </c>
      <c r="R242" s="157">
        <f>Q242*H242</f>
        <v>0.18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1793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1794</v>
      </c>
      <c r="H243" s="171">
        <v>50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12" customFormat="1" ht="22.9" customHeight="1">
      <c r="B244" s="135"/>
      <c r="D244" s="136" t="s">
        <v>70</v>
      </c>
      <c r="E244" s="145" t="s">
        <v>252</v>
      </c>
      <c r="F244" s="145" t="s">
        <v>423</v>
      </c>
      <c r="J244" s="146">
        <f>BK244</f>
        <v>0</v>
      </c>
      <c r="L244" s="135"/>
      <c r="M244" s="139"/>
      <c r="N244" s="140"/>
      <c r="O244" s="140"/>
      <c r="P244" s="141">
        <f>SUM(P245:P269)</f>
        <v>72.027599999999993</v>
      </c>
      <c r="Q244" s="140"/>
      <c r="R244" s="141">
        <f>SUM(R245:R269)</f>
        <v>12.875598999999998</v>
      </c>
      <c r="S244" s="140"/>
      <c r="T244" s="142">
        <f>SUM(T245:T269)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SUM(BK245:BK269)</f>
        <v>0</v>
      </c>
    </row>
    <row r="245" spans="1:65" s="2" customFormat="1" ht="24.2" customHeight="1">
      <c r="A245" s="30"/>
      <c r="B245" s="147"/>
      <c r="C245" s="148" t="s">
        <v>899</v>
      </c>
      <c r="D245" s="148" t="s">
        <v>214</v>
      </c>
      <c r="E245" s="149" t="s">
        <v>1795</v>
      </c>
      <c r="F245" s="150" t="s">
        <v>1796</v>
      </c>
      <c r="G245" s="151" t="s">
        <v>249</v>
      </c>
      <c r="H245" s="152">
        <v>30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0.28699999999999998</v>
      </c>
      <c r="P245" s="157">
        <f>O245*H245</f>
        <v>8.61</v>
      </c>
      <c r="Q245" s="157">
        <v>1.0000000000000001E-5</v>
      </c>
      <c r="R245" s="157">
        <f>Q245*H245</f>
        <v>3.0000000000000003E-4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1797</v>
      </c>
    </row>
    <row r="246" spans="1:65" s="2" customFormat="1" ht="24.2" customHeight="1">
      <c r="A246" s="30"/>
      <c r="B246" s="147"/>
      <c r="C246" s="182" t="s">
        <v>903</v>
      </c>
      <c r="D246" s="182" t="s">
        <v>311</v>
      </c>
      <c r="E246" s="183" t="s">
        <v>1798</v>
      </c>
      <c r="F246" s="184" t="s">
        <v>1799</v>
      </c>
      <c r="G246" s="185" t="s">
        <v>249</v>
      </c>
      <c r="H246" s="186">
        <v>30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1.4E-3</v>
      </c>
      <c r="R246" s="157">
        <f>Q246*H246</f>
        <v>4.2000000000000003E-2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1800</v>
      </c>
    </row>
    <row r="247" spans="1:65" s="2" customFormat="1" ht="24.2" customHeight="1">
      <c r="A247" s="30"/>
      <c r="B247" s="147"/>
      <c r="C247" s="148" t="s">
        <v>891</v>
      </c>
      <c r="D247" s="148" t="s">
        <v>214</v>
      </c>
      <c r="E247" s="149" t="s">
        <v>1801</v>
      </c>
      <c r="F247" s="150" t="s">
        <v>1802</v>
      </c>
      <c r="G247" s="151" t="s">
        <v>249</v>
      </c>
      <c r="H247" s="152">
        <v>30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>O247*H247</f>
        <v>9.3000000000000007</v>
      </c>
      <c r="Q247" s="157">
        <v>1.0000000000000001E-5</v>
      </c>
      <c r="R247" s="157">
        <f>Q247*H247</f>
        <v>3.0000000000000003E-4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1803</v>
      </c>
    </row>
    <row r="248" spans="1:65" s="2" customFormat="1" ht="24.2" customHeight="1">
      <c r="A248" s="30"/>
      <c r="B248" s="147"/>
      <c r="C248" s="182" t="s">
        <v>895</v>
      </c>
      <c r="D248" s="182" t="s">
        <v>311</v>
      </c>
      <c r="E248" s="183" t="s">
        <v>1804</v>
      </c>
      <c r="F248" s="184" t="s">
        <v>1805</v>
      </c>
      <c r="G248" s="185" t="s">
        <v>249</v>
      </c>
      <c r="H248" s="186">
        <v>30.9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4.3099999999999996E-3</v>
      </c>
      <c r="R248" s="157">
        <f>Q248*H248</f>
        <v>0.13317899999999999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1806</v>
      </c>
    </row>
    <row r="249" spans="1:65" s="14" customFormat="1" ht="11.25">
      <c r="B249" s="168"/>
      <c r="D249" s="162" t="s">
        <v>220</v>
      </c>
      <c r="F249" s="170" t="s">
        <v>1807</v>
      </c>
      <c r="H249" s="171">
        <v>30.9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44.25" customHeight="1">
      <c r="A250" s="30"/>
      <c r="B250" s="147"/>
      <c r="C250" s="148" t="s">
        <v>907</v>
      </c>
      <c r="D250" s="148" t="s">
        <v>214</v>
      </c>
      <c r="E250" s="149" t="s">
        <v>1808</v>
      </c>
      <c r="F250" s="150" t="s">
        <v>1809</v>
      </c>
      <c r="G250" s="151" t="s">
        <v>374</v>
      </c>
      <c r="H250" s="152">
        <v>3</v>
      </c>
      <c r="I250" s="153"/>
      <c r="J250" s="153">
        <f t="shared" ref="J250:J258" si="0">ROUND(I250*H250,2)</f>
        <v>0</v>
      </c>
      <c r="K250" s="154"/>
      <c r="L250" s="31"/>
      <c r="M250" s="155" t="s">
        <v>1</v>
      </c>
      <c r="N250" s="156" t="s">
        <v>36</v>
      </c>
      <c r="O250" s="157">
        <v>0.57199999999999995</v>
      </c>
      <c r="P250" s="157">
        <f t="shared" ref="P250:P258" si="1">O250*H250</f>
        <v>1.7159999999999997</v>
      </c>
      <c r="Q250" s="157">
        <v>0</v>
      </c>
      <c r="R250" s="157">
        <f t="shared" ref="R250:R258" si="2">Q250*H250</f>
        <v>0</v>
      </c>
      <c r="S250" s="157">
        <v>0</v>
      </c>
      <c r="T250" s="158">
        <f t="shared" ref="T250:T258" si="3"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ref="BE250:BE258" si="4">IF(N250="základní",J250,0)</f>
        <v>0</v>
      </c>
      <c r="BF250" s="160">
        <f t="shared" ref="BF250:BF258" si="5">IF(N250="snížená",J250,0)</f>
        <v>0</v>
      </c>
      <c r="BG250" s="160">
        <f t="shared" ref="BG250:BG258" si="6">IF(N250="zákl. přenesená",J250,0)</f>
        <v>0</v>
      </c>
      <c r="BH250" s="160">
        <f t="shared" ref="BH250:BH258" si="7">IF(N250="sníž. přenesená",J250,0)</f>
        <v>0</v>
      </c>
      <c r="BI250" s="160">
        <f t="shared" ref="BI250:BI258" si="8">IF(N250="nulová",J250,0)</f>
        <v>0</v>
      </c>
      <c r="BJ250" s="18" t="s">
        <v>78</v>
      </c>
      <c r="BK250" s="160">
        <f t="shared" ref="BK250:BK258" si="9">ROUND(I250*H250,2)</f>
        <v>0</v>
      </c>
      <c r="BL250" s="18" t="s">
        <v>218</v>
      </c>
      <c r="BM250" s="159" t="s">
        <v>1810</v>
      </c>
    </row>
    <row r="251" spans="1:65" s="2" customFormat="1" ht="16.5" customHeight="1">
      <c r="A251" s="30"/>
      <c r="B251" s="147"/>
      <c r="C251" s="182" t="s">
        <v>911</v>
      </c>
      <c r="D251" s="182" t="s">
        <v>311</v>
      </c>
      <c r="E251" s="183" t="s">
        <v>1811</v>
      </c>
      <c r="F251" s="184" t="s">
        <v>1812</v>
      </c>
      <c r="G251" s="185" t="s">
        <v>374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2.7999999999999998E-4</v>
      </c>
      <c r="R251" s="157">
        <f t="shared" si="2"/>
        <v>2.7999999999999998E-4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1813</v>
      </c>
    </row>
    <row r="252" spans="1:65" s="2" customFormat="1" ht="16.5" customHeight="1">
      <c r="A252" s="30"/>
      <c r="B252" s="147"/>
      <c r="C252" s="182" t="s">
        <v>915</v>
      </c>
      <c r="D252" s="182" t="s">
        <v>311</v>
      </c>
      <c r="E252" s="183" t="s">
        <v>1814</v>
      </c>
      <c r="F252" s="184" t="s">
        <v>1815</v>
      </c>
      <c r="G252" s="185" t="s">
        <v>374</v>
      </c>
      <c r="H252" s="186">
        <v>1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3.6999999999999999E-4</v>
      </c>
      <c r="R252" s="157">
        <f t="shared" si="2"/>
        <v>3.6999999999999999E-4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1816</v>
      </c>
    </row>
    <row r="253" spans="1:65" s="2" customFormat="1" ht="16.5" customHeight="1">
      <c r="A253" s="30"/>
      <c r="B253" s="147"/>
      <c r="C253" s="182" t="s">
        <v>919</v>
      </c>
      <c r="D253" s="182" t="s">
        <v>311</v>
      </c>
      <c r="E253" s="183" t="s">
        <v>1817</v>
      </c>
      <c r="F253" s="184" t="s">
        <v>1818</v>
      </c>
      <c r="G253" s="185" t="s">
        <v>374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1.2999999999999999E-4</v>
      </c>
      <c r="R253" s="157">
        <f t="shared" si="2"/>
        <v>1.2999999999999999E-4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1819</v>
      </c>
    </row>
    <row r="254" spans="1:65" s="2" customFormat="1" ht="44.25" customHeight="1">
      <c r="A254" s="30"/>
      <c r="B254" s="147"/>
      <c r="C254" s="148" t="s">
        <v>923</v>
      </c>
      <c r="D254" s="148" t="s">
        <v>214</v>
      </c>
      <c r="E254" s="149" t="s">
        <v>1820</v>
      </c>
      <c r="F254" s="150" t="s">
        <v>1821</v>
      </c>
      <c r="G254" s="151" t="s">
        <v>374</v>
      </c>
      <c r="H254" s="152">
        <v>7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4.7810000000000006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1822</v>
      </c>
    </row>
    <row r="255" spans="1:65" s="2" customFormat="1" ht="21.75" customHeight="1">
      <c r="A255" s="30"/>
      <c r="B255" s="147"/>
      <c r="C255" s="182" t="s">
        <v>524</v>
      </c>
      <c r="D255" s="182" t="s">
        <v>311</v>
      </c>
      <c r="E255" s="183" t="s">
        <v>1823</v>
      </c>
      <c r="F255" s="184" t="s">
        <v>1824</v>
      </c>
      <c r="G255" s="185" t="s">
        <v>374</v>
      </c>
      <c r="H255" s="186">
        <v>3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6.9999999999999999E-4</v>
      </c>
      <c r="R255" s="157">
        <f t="shared" si="2"/>
        <v>2.0999999999999999E-3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1825</v>
      </c>
    </row>
    <row r="256" spans="1:65" s="2" customFormat="1" ht="16.5" customHeight="1">
      <c r="A256" s="30"/>
      <c r="B256" s="147"/>
      <c r="C256" s="182" t="s">
        <v>930</v>
      </c>
      <c r="D256" s="182" t="s">
        <v>311</v>
      </c>
      <c r="E256" s="183" t="s">
        <v>1826</v>
      </c>
      <c r="F256" s="184" t="s">
        <v>1827</v>
      </c>
      <c r="G256" s="185" t="s">
        <v>374</v>
      </c>
      <c r="H256" s="186">
        <v>2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1.2999999999999999E-3</v>
      </c>
      <c r="R256" s="157">
        <f t="shared" si="2"/>
        <v>2.5999999999999999E-3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1828</v>
      </c>
    </row>
    <row r="257" spans="1:65" s="2" customFormat="1" ht="16.5" customHeight="1">
      <c r="A257" s="30"/>
      <c r="B257" s="147"/>
      <c r="C257" s="182" t="s">
        <v>934</v>
      </c>
      <c r="D257" s="182" t="s">
        <v>311</v>
      </c>
      <c r="E257" s="183" t="s">
        <v>1829</v>
      </c>
      <c r="F257" s="184" t="s">
        <v>1830</v>
      </c>
      <c r="G257" s="185" t="s">
        <v>374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4.0999999999999999E-4</v>
      </c>
      <c r="R257" s="157">
        <f t="shared" si="2"/>
        <v>8.1999999999999998E-4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1831</v>
      </c>
    </row>
    <row r="258" spans="1:65" s="2" customFormat="1" ht="24.2" customHeight="1">
      <c r="A258" s="30"/>
      <c r="B258" s="147"/>
      <c r="C258" s="148" t="s">
        <v>938</v>
      </c>
      <c r="D258" s="148" t="s">
        <v>214</v>
      </c>
      <c r="E258" s="149" t="s">
        <v>1832</v>
      </c>
      <c r="F258" s="150" t="s">
        <v>1833</v>
      </c>
      <c r="G258" s="151" t="s">
        <v>249</v>
      </c>
      <c r="H258" s="152">
        <v>338.4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0.124</v>
      </c>
      <c r="P258" s="157">
        <f t="shared" si="1"/>
        <v>41.961599999999997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1834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1835</v>
      </c>
      <c r="H259" s="171">
        <v>338.4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465</v>
      </c>
      <c r="D260" s="148" t="s">
        <v>214</v>
      </c>
      <c r="E260" s="149" t="s">
        <v>438</v>
      </c>
      <c r="F260" s="150" t="s">
        <v>439</v>
      </c>
      <c r="G260" s="151" t="s">
        <v>374</v>
      </c>
      <c r="H260" s="152">
        <v>1</v>
      </c>
      <c r="I260" s="153"/>
      <c r="J260" s="153">
        <f t="shared" ref="J260:J269" si="10">ROUND(I260*H260,2)</f>
        <v>0</v>
      </c>
      <c r="K260" s="154"/>
      <c r="L260" s="31"/>
      <c r="M260" s="155" t="s">
        <v>1</v>
      </c>
      <c r="N260" s="156" t="s">
        <v>36</v>
      </c>
      <c r="O260" s="157">
        <v>1.5620000000000001</v>
      </c>
      <c r="P260" s="157">
        <f t="shared" ref="P260:P269" si="11">O260*H260</f>
        <v>1.5620000000000001</v>
      </c>
      <c r="Q260" s="157">
        <v>1.0189999999999999E-2</v>
      </c>
      <c r="R260" s="157">
        <f t="shared" ref="R260:R269" si="12">Q260*H260</f>
        <v>1.0189999999999999E-2</v>
      </c>
      <c r="S260" s="157">
        <v>0</v>
      </c>
      <c r="T260" s="158">
        <f t="shared" ref="T260:T269" si="1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ref="BE260:BE269" si="14">IF(N260="základní",J260,0)</f>
        <v>0</v>
      </c>
      <c r="BF260" s="160">
        <f t="shared" ref="BF260:BF269" si="15">IF(N260="snížená",J260,0)</f>
        <v>0</v>
      </c>
      <c r="BG260" s="160">
        <f t="shared" ref="BG260:BG269" si="16">IF(N260="zákl. přenesená",J260,0)</f>
        <v>0</v>
      </c>
      <c r="BH260" s="160">
        <f t="shared" ref="BH260:BH269" si="17">IF(N260="sníž. přenesená",J260,0)</f>
        <v>0</v>
      </c>
      <c r="BI260" s="160">
        <f t="shared" ref="BI260:BI269" si="18">IF(N260="nulová",J260,0)</f>
        <v>0</v>
      </c>
      <c r="BJ260" s="18" t="s">
        <v>78</v>
      </c>
      <c r="BK260" s="160">
        <f t="shared" ref="BK260:BK269" si="19">ROUND(I260*H260,2)</f>
        <v>0</v>
      </c>
      <c r="BL260" s="18" t="s">
        <v>218</v>
      </c>
      <c r="BM260" s="159" t="s">
        <v>1836</v>
      </c>
    </row>
    <row r="261" spans="1:65" s="2" customFormat="1" ht="24.2" customHeight="1">
      <c r="A261" s="30"/>
      <c r="B261" s="147"/>
      <c r="C261" s="182" t="s">
        <v>469</v>
      </c>
      <c r="D261" s="182" t="s">
        <v>311</v>
      </c>
      <c r="E261" s="183" t="s">
        <v>1837</v>
      </c>
      <c r="F261" s="184" t="s">
        <v>1838</v>
      </c>
      <c r="G261" s="185" t="s">
        <v>374</v>
      </c>
      <c r="H261" s="186">
        <v>1</v>
      </c>
      <c r="I261" s="187"/>
      <c r="J261" s="187">
        <f t="shared" si="1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1"/>
        <v>0</v>
      </c>
      <c r="Q261" s="157">
        <v>5.46</v>
      </c>
      <c r="R261" s="157">
        <f t="shared" si="12"/>
        <v>5.46</v>
      </c>
      <c r="S261" s="157">
        <v>0</v>
      </c>
      <c r="T261" s="158">
        <f t="shared" si="1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14"/>
        <v>0</v>
      </c>
      <c r="BF261" s="160">
        <f t="shared" si="15"/>
        <v>0</v>
      </c>
      <c r="BG261" s="160">
        <f t="shared" si="16"/>
        <v>0</v>
      </c>
      <c r="BH261" s="160">
        <f t="shared" si="17"/>
        <v>0</v>
      </c>
      <c r="BI261" s="160">
        <f t="shared" si="18"/>
        <v>0</v>
      </c>
      <c r="BJ261" s="18" t="s">
        <v>78</v>
      </c>
      <c r="BK261" s="160">
        <f t="shared" si="19"/>
        <v>0</v>
      </c>
      <c r="BL261" s="18" t="s">
        <v>218</v>
      </c>
      <c r="BM261" s="159" t="s">
        <v>1839</v>
      </c>
    </row>
    <row r="262" spans="1:65" s="2" customFormat="1" ht="24.2" customHeight="1">
      <c r="A262" s="30"/>
      <c r="B262" s="147"/>
      <c r="C262" s="148" t="s">
        <v>473</v>
      </c>
      <c r="D262" s="148" t="s">
        <v>214</v>
      </c>
      <c r="E262" s="149" t="s">
        <v>454</v>
      </c>
      <c r="F262" s="150" t="s">
        <v>1840</v>
      </c>
      <c r="G262" s="151" t="s">
        <v>374</v>
      </c>
      <c r="H262" s="152">
        <v>1</v>
      </c>
      <c r="I262" s="153"/>
      <c r="J262" s="153">
        <f t="shared" si="10"/>
        <v>0</v>
      </c>
      <c r="K262" s="154"/>
      <c r="L262" s="31"/>
      <c r="M262" s="155" t="s">
        <v>1</v>
      </c>
      <c r="N262" s="156" t="s">
        <v>36</v>
      </c>
      <c r="O262" s="157">
        <v>2.08</v>
      </c>
      <c r="P262" s="157">
        <f t="shared" si="11"/>
        <v>2.08</v>
      </c>
      <c r="Q262" s="157">
        <v>2.7529999999999999E-2</v>
      </c>
      <c r="R262" s="157">
        <f t="shared" si="12"/>
        <v>2.7529999999999999E-2</v>
      </c>
      <c r="S262" s="157">
        <v>0</v>
      </c>
      <c r="T262" s="158">
        <f t="shared" si="1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14"/>
        <v>0</v>
      </c>
      <c r="BF262" s="160">
        <f t="shared" si="15"/>
        <v>0</v>
      </c>
      <c r="BG262" s="160">
        <f t="shared" si="16"/>
        <v>0</v>
      </c>
      <c r="BH262" s="160">
        <f t="shared" si="17"/>
        <v>0</v>
      </c>
      <c r="BI262" s="160">
        <f t="shared" si="18"/>
        <v>0</v>
      </c>
      <c r="BJ262" s="18" t="s">
        <v>78</v>
      </c>
      <c r="BK262" s="160">
        <f t="shared" si="19"/>
        <v>0</v>
      </c>
      <c r="BL262" s="18" t="s">
        <v>218</v>
      </c>
      <c r="BM262" s="159" t="s">
        <v>1841</v>
      </c>
    </row>
    <row r="263" spans="1:65" s="2" customFormat="1" ht="24.2" customHeight="1">
      <c r="A263" s="30"/>
      <c r="B263" s="147"/>
      <c r="C263" s="182" t="s">
        <v>477</v>
      </c>
      <c r="D263" s="182" t="s">
        <v>311</v>
      </c>
      <c r="E263" s="183" t="s">
        <v>1842</v>
      </c>
      <c r="F263" s="184" t="s">
        <v>1843</v>
      </c>
      <c r="G263" s="185" t="s">
        <v>374</v>
      </c>
      <c r="H263" s="186">
        <v>1</v>
      </c>
      <c r="I263" s="187"/>
      <c r="J263" s="187">
        <f t="shared" si="1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1"/>
        <v>0</v>
      </c>
      <c r="Q263" s="157">
        <v>5.35</v>
      </c>
      <c r="R263" s="157">
        <f t="shared" si="12"/>
        <v>5.35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1844</v>
      </c>
    </row>
    <row r="264" spans="1:65" s="2" customFormat="1" ht="24.2" customHeight="1">
      <c r="A264" s="30"/>
      <c r="B264" s="147"/>
      <c r="C264" s="148" t="s">
        <v>482</v>
      </c>
      <c r="D264" s="148" t="s">
        <v>214</v>
      </c>
      <c r="E264" s="149" t="s">
        <v>1845</v>
      </c>
      <c r="F264" s="150" t="s">
        <v>1846</v>
      </c>
      <c r="G264" s="151" t="s">
        <v>374</v>
      </c>
      <c r="H264" s="152">
        <v>1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0.81699999999999995</v>
      </c>
      <c r="P264" s="157">
        <f t="shared" si="11"/>
        <v>0.81699999999999995</v>
      </c>
      <c r="Q264" s="157">
        <v>3.8260000000000002E-2</v>
      </c>
      <c r="R264" s="157">
        <f t="shared" si="12"/>
        <v>3.8260000000000002E-2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1847</v>
      </c>
    </row>
    <row r="265" spans="1:65" s="2" customFormat="1" ht="24.2" customHeight="1">
      <c r="A265" s="30"/>
      <c r="B265" s="147"/>
      <c r="C265" s="182" t="s">
        <v>486</v>
      </c>
      <c r="D265" s="182" t="s">
        <v>311</v>
      </c>
      <c r="E265" s="183" t="s">
        <v>1848</v>
      </c>
      <c r="F265" s="184" t="s">
        <v>1849</v>
      </c>
      <c r="G265" s="185" t="s">
        <v>374</v>
      </c>
      <c r="H265" s="186">
        <v>1</v>
      </c>
      <c r="I265" s="187"/>
      <c r="J265" s="187">
        <f t="shared" si="1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1"/>
        <v>0</v>
      </c>
      <c r="Q265" s="157">
        <v>1.73</v>
      </c>
      <c r="R265" s="157">
        <f t="shared" si="12"/>
        <v>1.73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1850</v>
      </c>
    </row>
    <row r="266" spans="1:65" s="2" customFormat="1" ht="37.9" customHeight="1">
      <c r="A266" s="30"/>
      <c r="B266" s="147"/>
      <c r="C266" s="148" t="s">
        <v>490</v>
      </c>
      <c r="D266" s="148" t="s">
        <v>214</v>
      </c>
      <c r="E266" s="149" t="s">
        <v>1851</v>
      </c>
      <c r="F266" s="150" t="s">
        <v>1852</v>
      </c>
      <c r="G266" s="151" t="s">
        <v>374</v>
      </c>
      <c r="H266" s="152">
        <v>1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0.92</v>
      </c>
      <c r="P266" s="157">
        <f t="shared" si="11"/>
        <v>0.92</v>
      </c>
      <c r="Q266" s="157">
        <v>7.0200000000000002E-3</v>
      </c>
      <c r="R266" s="157">
        <f t="shared" si="12"/>
        <v>7.0200000000000002E-3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1853</v>
      </c>
    </row>
    <row r="267" spans="1:65" s="2" customFormat="1" ht="24.2" customHeight="1">
      <c r="A267" s="30"/>
      <c r="B267" s="147"/>
      <c r="C267" s="182" t="s">
        <v>494</v>
      </c>
      <c r="D267" s="182" t="s">
        <v>311</v>
      </c>
      <c r="E267" s="183" t="s">
        <v>1854</v>
      </c>
      <c r="F267" s="184" t="s">
        <v>1855</v>
      </c>
      <c r="G267" s="185" t="s">
        <v>374</v>
      </c>
      <c r="H267" s="186">
        <v>1</v>
      </c>
      <c r="I267" s="187"/>
      <c r="J267" s="187">
        <f t="shared" si="1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1"/>
        <v>0</v>
      </c>
      <c r="Q267" s="157">
        <v>6.5000000000000002E-2</v>
      </c>
      <c r="R267" s="157">
        <f t="shared" si="12"/>
        <v>6.5000000000000002E-2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1856</v>
      </c>
    </row>
    <row r="268" spans="1:65" s="2" customFormat="1" ht="24.2" customHeight="1">
      <c r="A268" s="30"/>
      <c r="B268" s="147"/>
      <c r="C268" s="182" t="s">
        <v>498</v>
      </c>
      <c r="D268" s="182" t="s">
        <v>311</v>
      </c>
      <c r="E268" s="183" t="s">
        <v>1857</v>
      </c>
      <c r="F268" s="184" t="s">
        <v>1858</v>
      </c>
      <c r="G268" s="185" t="s">
        <v>374</v>
      </c>
      <c r="H268" s="186">
        <v>2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2E-3</v>
      </c>
      <c r="R268" s="157">
        <f t="shared" si="12"/>
        <v>4.0000000000000001E-3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1859</v>
      </c>
    </row>
    <row r="269" spans="1:65" s="2" customFormat="1" ht="37.9" customHeight="1">
      <c r="A269" s="30"/>
      <c r="B269" s="147"/>
      <c r="C269" s="148" t="s">
        <v>502</v>
      </c>
      <c r="D269" s="148" t="s">
        <v>214</v>
      </c>
      <c r="E269" s="149" t="s">
        <v>1860</v>
      </c>
      <c r="F269" s="150" t="s">
        <v>1861</v>
      </c>
      <c r="G269" s="151" t="s">
        <v>374</v>
      </c>
      <c r="H269" s="152">
        <v>2</v>
      </c>
      <c r="I269" s="153"/>
      <c r="J269" s="153">
        <f t="shared" si="10"/>
        <v>0</v>
      </c>
      <c r="K269" s="154"/>
      <c r="L269" s="31"/>
      <c r="M269" s="155" t="s">
        <v>1</v>
      </c>
      <c r="N269" s="156" t="s">
        <v>36</v>
      </c>
      <c r="O269" s="157">
        <v>0.14000000000000001</v>
      </c>
      <c r="P269" s="157">
        <f t="shared" si="11"/>
        <v>0.28000000000000003</v>
      </c>
      <c r="Q269" s="157">
        <v>7.6000000000000004E-4</v>
      </c>
      <c r="R269" s="157">
        <f t="shared" si="12"/>
        <v>1.5200000000000001E-3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1862</v>
      </c>
    </row>
    <row r="270" spans="1:65" s="12" customFormat="1" ht="22.9" customHeight="1">
      <c r="B270" s="135"/>
      <c r="D270" s="136" t="s">
        <v>70</v>
      </c>
      <c r="E270" s="145" t="s">
        <v>257</v>
      </c>
      <c r="F270" s="145" t="s">
        <v>510</v>
      </c>
      <c r="J270" s="146">
        <f>BK270</f>
        <v>0</v>
      </c>
      <c r="L270" s="135"/>
      <c r="M270" s="139"/>
      <c r="N270" s="140"/>
      <c r="O270" s="140"/>
      <c r="P270" s="141">
        <f>SUM(P271:P286)</f>
        <v>42.084089999999996</v>
      </c>
      <c r="Q270" s="140"/>
      <c r="R270" s="141">
        <f>SUM(R271:R286)</f>
        <v>1.9063323000000001</v>
      </c>
      <c r="S270" s="140"/>
      <c r="T270" s="142">
        <f>SUM(T271:T286)</f>
        <v>3.6600000000000001E-2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SUM(BK271:BK286)</f>
        <v>0</v>
      </c>
    </row>
    <row r="271" spans="1:65" s="2" customFormat="1" ht="44.25" customHeight="1">
      <c r="A271" s="30"/>
      <c r="B271" s="147"/>
      <c r="C271" s="148" t="s">
        <v>506</v>
      </c>
      <c r="D271" s="148" t="s">
        <v>214</v>
      </c>
      <c r="E271" s="149" t="s">
        <v>968</v>
      </c>
      <c r="F271" s="150" t="s">
        <v>969</v>
      </c>
      <c r="G271" s="151" t="s">
        <v>249</v>
      </c>
      <c r="H271" s="152">
        <v>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0.216</v>
      </c>
      <c r="P271" s="157">
        <f>O271*H271</f>
        <v>0.64800000000000002</v>
      </c>
      <c r="Q271" s="157">
        <v>0.11519</v>
      </c>
      <c r="R271" s="157">
        <f>Q271*H271</f>
        <v>0.34556999999999999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1863</v>
      </c>
    </row>
    <row r="272" spans="1:65" s="2" customFormat="1" ht="16.5" customHeight="1">
      <c r="A272" s="30"/>
      <c r="B272" s="147"/>
      <c r="C272" s="182" t="s">
        <v>511</v>
      </c>
      <c r="D272" s="182" t="s">
        <v>311</v>
      </c>
      <c r="E272" s="183" t="s">
        <v>972</v>
      </c>
      <c r="F272" s="184" t="s">
        <v>973</v>
      </c>
      <c r="G272" s="185" t="s">
        <v>249</v>
      </c>
      <c r="H272" s="186">
        <v>3.06</v>
      </c>
      <c r="I272" s="187"/>
      <c r="J272" s="187">
        <f>ROUND(I272*H272,2)</f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>O272*H272</f>
        <v>0</v>
      </c>
      <c r="Q272" s="157">
        <v>0.08</v>
      </c>
      <c r="R272" s="157">
        <f>Q272*H272</f>
        <v>0.24480000000000002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1864</v>
      </c>
    </row>
    <row r="273" spans="1:65" s="14" customFormat="1" ht="11.25">
      <c r="B273" s="168"/>
      <c r="D273" s="162" t="s">
        <v>220</v>
      </c>
      <c r="F273" s="170" t="s">
        <v>1865</v>
      </c>
      <c r="H273" s="171">
        <v>3.06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3</v>
      </c>
      <c r="AX273" s="14" t="s">
        <v>78</v>
      </c>
      <c r="AY273" s="169" t="s">
        <v>212</v>
      </c>
    </row>
    <row r="274" spans="1:65" s="2" customFormat="1" ht="55.5" customHeight="1">
      <c r="A274" s="30"/>
      <c r="B274" s="147"/>
      <c r="C274" s="148" t="s">
        <v>515</v>
      </c>
      <c r="D274" s="148" t="s">
        <v>214</v>
      </c>
      <c r="E274" s="149" t="s">
        <v>1866</v>
      </c>
      <c r="F274" s="150" t="s">
        <v>1867</v>
      </c>
      <c r="G274" s="151" t="s">
        <v>249</v>
      </c>
      <c r="H274" s="152">
        <v>3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0.247</v>
      </c>
      <c r="P274" s="157">
        <f>O274*H274</f>
        <v>0.74099999999999999</v>
      </c>
      <c r="Q274" s="157">
        <v>0.12095</v>
      </c>
      <c r="R274" s="157">
        <f>Q274*H274</f>
        <v>0.36285000000000001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1868</v>
      </c>
    </row>
    <row r="275" spans="1:65" s="2" customFormat="1" ht="16.5" customHeight="1">
      <c r="A275" s="30"/>
      <c r="B275" s="147"/>
      <c r="C275" s="182" t="s">
        <v>520</v>
      </c>
      <c r="D275" s="182" t="s">
        <v>311</v>
      </c>
      <c r="E275" s="183" t="s">
        <v>1869</v>
      </c>
      <c r="F275" s="184" t="s">
        <v>1870</v>
      </c>
      <c r="G275" s="185" t="s">
        <v>249</v>
      </c>
      <c r="H275" s="186">
        <v>3.06</v>
      </c>
      <c r="I275" s="187"/>
      <c r="J275" s="187">
        <f>ROUND(I275*H275,2)</f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>O275*H275</f>
        <v>0</v>
      </c>
      <c r="Q275" s="157">
        <v>5.6000000000000001E-2</v>
      </c>
      <c r="R275" s="157">
        <f>Q275*H275</f>
        <v>0.17136000000000001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1871</v>
      </c>
    </row>
    <row r="276" spans="1:65" s="14" customFormat="1" ht="11.25">
      <c r="B276" s="168"/>
      <c r="D276" s="162" t="s">
        <v>220</v>
      </c>
      <c r="F276" s="170" t="s">
        <v>1865</v>
      </c>
      <c r="H276" s="171">
        <v>3.06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526</v>
      </c>
      <c r="D277" s="148" t="s">
        <v>214</v>
      </c>
      <c r="E277" s="149" t="s">
        <v>977</v>
      </c>
      <c r="F277" s="150" t="s">
        <v>978</v>
      </c>
      <c r="G277" s="151" t="s">
        <v>265</v>
      </c>
      <c r="H277" s="152">
        <v>0.34499999999999997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1.4419999999999999</v>
      </c>
      <c r="P277" s="157">
        <f>O277*H277</f>
        <v>0.49748999999999993</v>
      </c>
      <c r="Q277" s="157">
        <v>2.2563399999999998</v>
      </c>
      <c r="R277" s="157">
        <f>Q277*H277</f>
        <v>0.77843729999999989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1872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1873</v>
      </c>
      <c r="H278" s="171">
        <v>0.34499999999999997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532</v>
      </c>
      <c r="D279" s="148" t="s">
        <v>214</v>
      </c>
      <c r="E279" s="149" t="s">
        <v>512</v>
      </c>
      <c r="F279" s="150" t="s">
        <v>513</v>
      </c>
      <c r="G279" s="151" t="s">
        <v>249</v>
      </c>
      <c r="H279" s="152">
        <v>50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0.13900000000000001</v>
      </c>
      <c r="P279" s="157">
        <f>O279*H279</f>
        <v>6.9500000000000011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1874</v>
      </c>
    </row>
    <row r="280" spans="1:65" s="2" customFormat="1" ht="24.2" customHeight="1">
      <c r="A280" s="30"/>
      <c r="B280" s="147"/>
      <c r="C280" s="148" t="s">
        <v>546</v>
      </c>
      <c r="D280" s="148" t="s">
        <v>214</v>
      </c>
      <c r="E280" s="149" t="s">
        <v>516</v>
      </c>
      <c r="F280" s="150" t="s">
        <v>517</v>
      </c>
      <c r="G280" s="151" t="s">
        <v>249</v>
      </c>
      <c r="H280" s="152">
        <v>50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0.19600000000000001</v>
      </c>
      <c r="P280" s="157">
        <f>O280*H280</f>
        <v>9.8000000000000007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1875</v>
      </c>
    </row>
    <row r="281" spans="1:65" s="2" customFormat="1" ht="24.2" customHeight="1">
      <c r="A281" s="30"/>
      <c r="B281" s="147"/>
      <c r="C281" s="148" t="s">
        <v>550</v>
      </c>
      <c r="D281" s="148" t="s">
        <v>214</v>
      </c>
      <c r="E281" s="149" t="s">
        <v>521</v>
      </c>
      <c r="F281" s="150" t="s">
        <v>522</v>
      </c>
      <c r="G281" s="151" t="s">
        <v>249</v>
      </c>
      <c r="H281" s="152">
        <v>47.6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0.45100000000000001</v>
      </c>
      <c r="P281" s="157">
        <f>O281*H281</f>
        <v>21.467600000000001</v>
      </c>
      <c r="Q281" s="157">
        <v>3.0000000000000001E-5</v>
      </c>
      <c r="R281" s="157">
        <f>Q281*H281</f>
        <v>1.428E-3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1876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1877</v>
      </c>
      <c r="H282" s="171">
        <v>47.6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44.25" customHeight="1">
      <c r="A283" s="30"/>
      <c r="B283" s="147"/>
      <c r="C283" s="148" t="s">
        <v>554</v>
      </c>
      <c r="D283" s="148" t="s">
        <v>214</v>
      </c>
      <c r="E283" s="149" t="s">
        <v>1878</v>
      </c>
      <c r="F283" s="150" t="s">
        <v>1879</v>
      </c>
      <c r="G283" s="151" t="s">
        <v>249</v>
      </c>
      <c r="H283" s="152">
        <v>0.45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1.6</v>
      </c>
      <c r="P283" s="157">
        <f>O283*H283</f>
        <v>0.72000000000000008</v>
      </c>
      <c r="Q283" s="157">
        <v>1.2800000000000001E-3</v>
      </c>
      <c r="R283" s="157">
        <f>Q283*H283</f>
        <v>5.7600000000000001E-4</v>
      </c>
      <c r="S283" s="157">
        <v>2.1000000000000001E-2</v>
      </c>
      <c r="T283" s="158">
        <f>S283*H283</f>
        <v>9.4500000000000001E-3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1880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1881</v>
      </c>
      <c r="H284" s="171">
        <v>0.45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44.25" customHeight="1">
      <c r="A285" s="30"/>
      <c r="B285" s="147"/>
      <c r="C285" s="148" t="s">
        <v>559</v>
      </c>
      <c r="D285" s="148" t="s">
        <v>214</v>
      </c>
      <c r="E285" s="149" t="s">
        <v>1882</v>
      </c>
      <c r="F285" s="150" t="s">
        <v>1883</v>
      </c>
      <c r="G285" s="151" t="s">
        <v>249</v>
      </c>
      <c r="H285" s="152">
        <v>0.3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2.6</v>
      </c>
      <c r="P285" s="157">
        <f>O285*H285</f>
        <v>0.78</v>
      </c>
      <c r="Q285" s="157">
        <v>2.7899999999999999E-3</v>
      </c>
      <c r="R285" s="157">
        <f>Q285*H285</f>
        <v>8.3699999999999996E-4</v>
      </c>
      <c r="S285" s="157">
        <v>5.6000000000000001E-2</v>
      </c>
      <c r="T285" s="158">
        <f>S285*H285</f>
        <v>1.6799999999999999E-2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1884</v>
      </c>
    </row>
    <row r="286" spans="1:65" s="2" customFormat="1" ht="44.25" customHeight="1">
      <c r="A286" s="30"/>
      <c r="B286" s="147"/>
      <c r="C286" s="148" t="s">
        <v>564</v>
      </c>
      <c r="D286" s="148" t="s">
        <v>214</v>
      </c>
      <c r="E286" s="149" t="s">
        <v>1885</v>
      </c>
      <c r="F286" s="150" t="s">
        <v>1886</v>
      </c>
      <c r="G286" s="151" t="s">
        <v>249</v>
      </c>
      <c r="H286" s="152">
        <v>0.15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3.2</v>
      </c>
      <c r="P286" s="157">
        <f>O286*H286</f>
        <v>0.48</v>
      </c>
      <c r="Q286" s="157">
        <v>3.16E-3</v>
      </c>
      <c r="R286" s="157">
        <f>Q286*H286</f>
        <v>4.7399999999999997E-4</v>
      </c>
      <c r="S286" s="157">
        <v>6.9000000000000006E-2</v>
      </c>
      <c r="T286" s="158">
        <f>S286*H286</f>
        <v>1.035E-2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1887</v>
      </c>
    </row>
    <row r="287" spans="1:65" s="12" customFormat="1" ht="22.9" customHeight="1">
      <c r="B287" s="135"/>
      <c r="D287" s="136" t="s">
        <v>70</v>
      </c>
      <c r="E287" s="145" t="s">
        <v>530</v>
      </c>
      <c r="F287" s="145" t="s">
        <v>531</v>
      </c>
      <c r="J287" s="146">
        <f>BK287</f>
        <v>0</v>
      </c>
      <c r="L287" s="135"/>
      <c r="M287" s="139"/>
      <c r="N287" s="140"/>
      <c r="O287" s="140"/>
      <c r="P287" s="141">
        <f>P288+SUM(P289:P303)</f>
        <v>83.40824099999999</v>
      </c>
      <c r="Q287" s="140"/>
      <c r="R287" s="141">
        <f>R288+SUM(R289:R303)</f>
        <v>0</v>
      </c>
      <c r="S287" s="140"/>
      <c r="T287" s="142">
        <f>T288+SUM(T289:T303)</f>
        <v>0</v>
      </c>
      <c r="AR287" s="136" t="s">
        <v>78</v>
      </c>
      <c r="AT287" s="143" t="s">
        <v>70</v>
      </c>
      <c r="AU287" s="143" t="s">
        <v>78</v>
      </c>
      <c r="AY287" s="136" t="s">
        <v>212</v>
      </c>
      <c r="BK287" s="144">
        <f>BK288+SUM(BK289:BK303)</f>
        <v>0</v>
      </c>
    </row>
    <row r="288" spans="1:65" s="2" customFormat="1" ht="37.9" customHeight="1">
      <c r="A288" s="30"/>
      <c r="B288" s="147"/>
      <c r="C288" s="148" t="s">
        <v>537</v>
      </c>
      <c r="D288" s="148" t="s">
        <v>214</v>
      </c>
      <c r="E288" s="149" t="s">
        <v>533</v>
      </c>
      <c r="F288" s="150" t="s">
        <v>534</v>
      </c>
      <c r="G288" s="151" t="s">
        <v>301</v>
      </c>
      <c r="H288" s="152">
        <v>57.496000000000002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0.03</v>
      </c>
      <c r="P288" s="157">
        <f>O288*H288</f>
        <v>1.72488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1888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1889</v>
      </c>
      <c r="H289" s="171">
        <v>57.496000000000002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2" customFormat="1" ht="37.9" customHeight="1">
      <c r="A290" s="30"/>
      <c r="B290" s="147"/>
      <c r="C290" s="148" t="s">
        <v>942</v>
      </c>
      <c r="D290" s="148" t="s">
        <v>214</v>
      </c>
      <c r="E290" s="149" t="s">
        <v>538</v>
      </c>
      <c r="F290" s="150" t="s">
        <v>534</v>
      </c>
      <c r="G290" s="151" t="s">
        <v>301</v>
      </c>
      <c r="H290" s="152">
        <v>0.80500000000000005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0.03</v>
      </c>
      <c r="P290" s="157">
        <f>O290*H290</f>
        <v>2.4150000000000001E-2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1890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1891</v>
      </c>
      <c r="H291" s="171">
        <v>0.80500000000000005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78</v>
      </c>
      <c r="AY291" s="169" t="s">
        <v>212</v>
      </c>
    </row>
    <row r="292" spans="1:65" s="2" customFormat="1" ht="37.9" customHeight="1">
      <c r="A292" s="30"/>
      <c r="B292" s="147"/>
      <c r="C292" s="148" t="s">
        <v>946</v>
      </c>
      <c r="D292" s="148" t="s">
        <v>214</v>
      </c>
      <c r="E292" s="149" t="s">
        <v>542</v>
      </c>
      <c r="F292" s="150" t="s">
        <v>543</v>
      </c>
      <c r="G292" s="151" t="s">
        <v>301</v>
      </c>
      <c r="H292" s="152">
        <v>3.22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2E-3</v>
      </c>
      <c r="P292" s="157">
        <f>O292*H292</f>
        <v>6.4400000000000004E-3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1892</v>
      </c>
    </row>
    <row r="293" spans="1:65" s="14" customFormat="1" ht="11.25">
      <c r="B293" s="168"/>
      <c r="D293" s="162" t="s">
        <v>220</v>
      </c>
      <c r="F293" s="170" t="s">
        <v>1893</v>
      </c>
      <c r="H293" s="171">
        <v>3.22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3</v>
      </c>
      <c r="AX293" s="14" t="s">
        <v>78</v>
      </c>
      <c r="AY293" s="169" t="s">
        <v>212</v>
      </c>
    </row>
    <row r="294" spans="1:65" s="2" customFormat="1" ht="37.9" customHeight="1">
      <c r="A294" s="30"/>
      <c r="B294" s="147"/>
      <c r="C294" s="148" t="s">
        <v>541</v>
      </c>
      <c r="D294" s="148" t="s">
        <v>214</v>
      </c>
      <c r="E294" s="149" t="s">
        <v>547</v>
      </c>
      <c r="F294" s="150" t="s">
        <v>1894</v>
      </c>
      <c r="G294" s="151" t="s">
        <v>301</v>
      </c>
      <c r="H294" s="152">
        <v>1954.864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2E-3</v>
      </c>
      <c r="P294" s="157">
        <f>O294*H294</f>
        <v>3.9097280000000003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1895</v>
      </c>
    </row>
    <row r="295" spans="1:65" s="14" customFormat="1" ht="11.25">
      <c r="B295" s="168"/>
      <c r="D295" s="162" t="s">
        <v>220</v>
      </c>
      <c r="F295" s="170" t="s">
        <v>1896</v>
      </c>
      <c r="H295" s="171">
        <v>1954.864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3</v>
      </c>
      <c r="AX295" s="14" t="s">
        <v>78</v>
      </c>
      <c r="AY295" s="169" t="s">
        <v>212</v>
      </c>
    </row>
    <row r="296" spans="1:65" s="2" customFormat="1" ht="24.2" customHeight="1">
      <c r="A296" s="30"/>
      <c r="B296" s="147"/>
      <c r="C296" s="148" t="s">
        <v>845</v>
      </c>
      <c r="D296" s="148" t="s">
        <v>214</v>
      </c>
      <c r="E296" s="149" t="s">
        <v>551</v>
      </c>
      <c r="F296" s="150" t="s">
        <v>552</v>
      </c>
      <c r="G296" s="151" t="s">
        <v>301</v>
      </c>
      <c r="H296" s="152">
        <v>58.301000000000002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0.159</v>
      </c>
      <c r="P296" s="157">
        <f>O296*H296</f>
        <v>9.2698590000000003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1897</v>
      </c>
    </row>
    <row r="297" spans="1:65" s="2" customFormat="1" ht="55.5" customHeight="1">
      <c r="A297" s="30"/>
      <c r="B297" s="147"/>
      <c r="C297" s="148" t="s">
        <v>327</v>
      </c>
      <c r="D297" s="148" t="s">
        <v>214</v>
      </c>
      <c r="E297" s="149" t="s">
        <v>555</v>
      </c>
      <c r="F297" s="150" t="s">
        <v>556</v>
      </c>
      <c r="G297" s="151" t="s">
        <v>301</v>
      </c>
      <c r="H297" s="152">
        <v>10.772</v>
      </c>
      <c r="I297" s="153"/>
      <c r="J297" s="153">
        <f>ROUND(I297*H297,2)</f>
        <v>0</v>
      </c>
      <c r="K297" s="154"/>
      <c r="L297" s="31"/>
      <c r="M297" s="155" t="s">
        <v>1</v>
      </c>
      <c r="N297" s="156" t="s">
        <v>36</v>
      </c>
      <c r="O297" s="157">
        <v>0</v>
      </c>
      <c r="P297" s="157">
        <f>O297*H297</f>
        <v>0</v>
      </c>
      <c r="Q297" s="157">
        <v>0</v>
      </c>
      <c r="R297" s="157">
        <f>Q297*H297</f>
        <v>0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218</v>
      </c>
      <c r="AT297" s="159" t="s">
        <v>214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218</v>
      </c>
      <c r="BM297" s="159" t="s">
        <v>1898</v>
      </c>
    </row>
    <row r="298" spans="1:65" s="14" customFormat="1" ht="11.25">
      <c r="B298" s="168"/>
      <c r="D298" s="162" t="s">
        <v>220</v>
      </c>
      <c r="E298" s="169" t="s">
        <v>1</v>
      </c>
      <c r="F298" s="170" t="s">
        <v>1899</v>
      </c>
      <c r="H298" s="171">
        <v>10.772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78</v>
      </c>
      <c r="AY298" s="169" t="s">
        <v>212</v>
      </c>
    </row>
    <row r="299" spans="1:65" s="2" customFormat="1" ht="62.65" customHeight="1">
      <c r="A299" s="30"/>
      <c r="B299" s="147"/>
      <c r="C299" s="148" t="s">
        <v>332</v>
      </c>
      <c r="D299" s="148" t="s">
        <v>214</v>
      </c>
      <c r="E299" s="149" t="s">
        <v>560</v>
      </c>
      <c r="F299" s="150" t="s">
        <v>561</v>
      </c>
      <c r="G299" s="151" t="s">
        <v>301</v>
      </c>
      <c r="H299" s="152">
        <v>17.344000000000001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</v>
      </c>
      <c r="P299" s="157">
        <f>O299*H299</f>
        <v>0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1900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1901</v>
      </c>
      <c r="H300" s="171">
        <v>17.344000000000001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78</v>
      </c>
      <c r="AY300" s="169" t="s">
        <v>212</v>
      </c>
    </row>
    <row r="301" spans="1:65" s="2" customFormat="1" ht="55.5" customHeight="1">
      <c r="A301" s="30"/>
      <c r="B301" s="147"/>
      <c r="C301" s="148" t="s">
        <v>854</v>
      </c>
      <c r="D301" s="148" t="s">
        <v>214</v>
      </c>
      <c r="E301" s="149" t="s">
        <v>565</v>
      </c>
      <c r="F301" s="150" t="s">
        <v>300</v>
      </c>
      <c r="G301" s="151" t="s">
        <v>301</v>
      </c>
      <c r="H301" s="152">
        <v>29.343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</v>
      </c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1902</v>
      </c>
    </row>
    <row r="302" spans="1:65" s="14" customFormat="1" ht="11.25">
      <c r="B302" s="168"/>
      <c r="D302" s="162" t="s">
        <v>220</v>
      </c>
      <c r="E302" s="169" t="s">
        <v>1</v>
      </c>
      <c r="F302" s="170" t="s">
        <v>1903</v>
      </c>
      <c r="H302" s="171">
        <v>29.343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78</v>
      </c>
      <c r="AY302" s="169" t="s">
        <v>212</v>
      </c>
    </row>
    <row r="303" spans="1:65" s="12" customFormat="1" ht="20.85" customHeight="1">
      <c r="B303" s="135"/>
      <c r="D303" s="136" t="s">
        <v>70</v>
      </c>
      <c r="E303" s="145" t="s">
        <v>524</v>
      </c>
      <c r="F303" s="145" t="s">
        <v>525</v>
      </c>
      <c r="J303" s="146">
        <f>BK303</f>
        <v>0</v>
      </c>
      <c r="L303" s="135"/>
      <c r="M303" s="139"/>
      <c r="N303" s="140"/>
      <c r="O303" s="140"/>
      <c r="P303" s="141">
        <f>P304</f>
        <v>68.473183999999989</v>
      </c>
      <c r="Q303" s="140"/>
      <c r="R303" s="141">
        <f>R304</f>
        <v>0</v>
      </c>
      <c r="S303" s="140"/>
      <c r="T303" s="142">
        <f>T304</f>
        <v>0</v>
      </c>
      <c r="AR303" s="136" t="s">
        <v>78</v>
      </c>
      <c r="AT303" s="143" t="s">
        <v>70</v>
      </c>
      <c r="AU303" s="143" t="s">
        <v>80</v>
      </c>
      <c r="AY303" s="136" t="s">
        <v>212</v>
      </c>
      <c r="BK303" s="144">
        <f>BK304</f>
        <v>0</v>
      </c>
    </row>
    <row r="304" spans="1:65" s="2" customFormat="1" ht="62.65" customHeight="1">
      <c r="A304" s="30"/>
      <c r="B304" s="147"/>
      <c r="C304" s="148" t="s">
        <v>858</v>
      </c>
      <c r="D304" s="148" t="s">
        <v>214</v>
      </c>
      <c r="E304" s="149" t="s">
        <v>1904</v>
      </c>
      <c r="F304" s="150" t="s">
        <v>1905</v>
      </c>
      <c r="G304" s="151" t="s">
        <v>301</v>
      </c>
      <c r="H304" s="152">
        <v>164.59899999999999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0.41599999999999998</v>
      </c>
      <c r="P304" s="157">
        <f>O304*H304</f>
        <v>68.473183999999989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226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1906</v>
      </c>
    </row>
    <row r="305" spans="1:65" s="12" customFormat="1" ht="25.9" customHeight="1">
      <c r="B305" s="135"/>
      <c r="D305" s="136" t="s">
        <v>70</v>
      </c>
      <c r="E305" s="137" t="s">
        <v>1007</v>
      </c>
      <c r="F305" s="137" t="s">
        <v>1008</v>
      </c>
      <c r="J305" s="138">
        <f>BK305</f>
        <v>0</v>
      </c>
      <c r="L305" s="135"/>
      <c r="M305" s="139"/>
      <c r="N305" s="140"/>
      <c r="O305" s="140"/>
      <c r="P305" s="141">
        <f>P306</f>
        <v>1.7765120000000001</v>
      </c>
      <c r="Q305" s="140"/>
      <c r="R305" s="141">
        <f>R306</f>
        <v>3.8459699999999999E-2</v>
      </c>
      <c r="S305" s="140"/>
      <c r="T305" s="142">
        <f>T306</f>
        <v>0</v>
      </c>
      <c r="AR305" s="136" t="s">
        <v>80</v>
      </c>
      <c r="AT305" s="143" t="s">
        <v>70</v>
      </c>
      <c r="AU305" s="143" t="s">
        <v>71</v>
      </c>
      <c r="AY305" s="136" t="s">
        <v>212</v>
      </c>
      <c r="BK305" s="144">
        <f>BK306</f>
        <v>0</v>
      </c>
    </row>
    <row r="306" spans="1:65" s="12" customFormat="1" ht="22.9" customHeight="1">
      <c r="B306" s="135"/>
      <c r="D306" s="136" t="s">
        <v>70</v>
      </c>
      <c r="E306" s="145" t="s">
        <v>1907</v>
      </c>
      <c r="F306" s="145" t="s">
        <v>1908</v>
      </c>
      <c r="J306" s="146">
        <f>BK306</f>
        <v>0</v>
      </c>
      <c r="L306" s="135"/>
      <c r="M306" s="139"/>
      <c r="N306" s="140"/>
      <c r="O306" s="140"/>
      <c r="P306" s="141">
        <f>SUM(P307:P318)</f>
        <v>1.7765120000000001</v>
      </c>
      <c r="Q306" s="140"/>
      <c r="R306" s="141">
        <f>SUM(R307:R318)</f>
        <v>3.8459699999999999E-2</v>
      </c>
      <c r="S306" s="140"/>
      <c r="T306" s="142">
        <f>SUM(T307:T318)</f>
        <v>0</v>
      </c>
      <c r="AR306" s="136" t="s">
        <v>80</v>
      </c>
      <c r="AT306" s="143" t="s">
        <v>70</v>
      </c>
      <c r="AU306" s="143" t="s">
        <v>78</v>
      </c>
      <c r="AY306" s="136" t="s">
        <v>212</v>
      </c>
      <c r="BK306" s="144">
        <f>SUM(BK307:BK318)</f>
        <v>0</v>
      </c>
    </row>
    <row r="307" spans="1:65" s="2" customFormat="1" ht="37.9" customHeight="1">
      <c r="A307" s="30"/>
      <c r="B307" s="147"/>
      <c r="C307" s="148" t="s">
        <v>862</v>
      </c>
      <c r="D307" s="148" t="s">
        <v>214</v>
      </c>
      <c r="E307" s="149" t="s">
        <v>1909</v>
      </c>
      <c r="F307" s="150" t="s">
        <v>1910</v>
      </c>
      <c r="G307" s="151" t="s">
        <v>217</v>
      </c>
      <c r="H307" s="152">
        <v>6.1539999999999999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2.4E-2</v>
      </c>
      <c r="P307" s="157">
        <f>O307*H307</f>
        <v>0.14769599999999999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294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294</v>
      </c>
      <c r="BM307" s="159" t="s">
        <v>1911</v>
      </c>
    </row>
    <row r="308" spans="1:65" s="14" customFormat="1" ht="11.25">
      <c r="B308" s="168"/>
      <c r="D308" s="162" t="s">
        <v>220</v>
      </c>
      <c r="E308" s="169" t="s">
        <v>1</v>
      </c>
      <c r="F308" s="170" t="s">
        <v>1912</v>
      </c>
      <c r="H308" s="171">
        <v>6.1539999999999999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16.5" customHeight="1">
      <c r="A309" s="30"/>
      <c r="B309" s="147"/>
      <c r="C309" s="182" t="s">
        <v>867</v>
      </c>
      <c r="D309" s="182" t="s">
        <v>311</v>
      </c>
      <c r="E309" s="183" t="s">
        <v>1913</v>
      </c>
      <c r="F309" s="184" t="s">
        <v>1914</v>
      </c>
      <c r="G309" s="185" t="s">
        <v>301</v>
      </c>
      <c r="H309" s="186">
        <v>2E-3</v>
      </c>
      <c r="I309" s="187"/>
      <c r="J309" s="187">
        <f>ROUND(I309*H309,2)</f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>O309*H309</f>
        <v>0</v>
      </c>
      <c r="Q309" s="157">
        <v>1</v>
      </c>
      <c r="R309" s="157">
        <f>Q309*H309</f>
        <v>2E-3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384</v>
      </c>
      <c r="AT309" s="159" t="s">
        <v>311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294</v>
      </c>
      <c r="BM309" s="159" t="s">
        <v>1915</v>
      </c>
    </row>
    <row r="310" spans="1:65" s="14" customFormat="1" ht="11.25">
      <c r="B310" s="168"/>
      <c r="D310" s="162" t="s">
        <v>220</v>
      </c>
      <c r="F310" s="170" t="s">
        <v>1916</v>
      </c>
      <c r="H310" s="171">
        <v>2E-3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3</v>
      </c>
      <c r="AX310" s="14" t="s">
        <v>78</v>
      </c>
      <c r="AY310" s="169" t="s">
        <v>212</v>
      </c>
    </row>
    <row r="311" spans="1:65" s="2" customFormat="1" ht="24.2" customHeight="1">
      <c r="A311" s="30"/>
      <c r="B311" s="147"/>
      <c r="C311" s="148" t="s">
        <v>871</v>
      </c>
      <c r="D311" s="148" t="s">
        <v>214</v>
      </c>
      <c r="E311" s="149" t="s">
        <v>1917</v>
      </c>
      <c r="F311" s="150" t="s">
        <v>1918</v>
      </c>
      <c r="G311" s="151" t="s">
        <v>217</v>
      </c>
      <c r="H311" s="152">
        <v>6.1539999999999999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3.3000000000000002E-2</v>
      </c>
      <c r="P311" s="157">
        <f>O311*H311</f>
        <v>0.20308200000000001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294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294</v>
      </c>
      <c r="BM311" s="159" t="s">
        <v>1919</v>
      </c>
    </row>
    <row r="312" spans="1:65" s="2" customFormat="1" ht="24.2" customHeight="1">
      <c r="A312" s="30"/>
      <c r="B312" s="147"/>
      <c r="C312" s="182" t="s">
        <v>875</v>
      </c>
      <c r="D312" s="182" t="s">
        <v>311</v>
      </c>
      <c r="E312" s="183" t="s">
        <v>1920</v>
      </c>
      <c r="F312" s="184" t="s">
        <v>1921</v>
      </c>
      <c r="G312" s="185" t="s">
        <v>217</v>
      </c>
      <c r="H312" s="186">
        <v>7.1719999999999997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2.9999999999999997E-4</v>
      </c>
      <c r="R312" s="157">
        <f>Q312*H312</f>
        <v>2.1515999999999996E-3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384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294</v>
      </c>
      <c r="BM312" s="159" t="s">
        <v>1922</v>
      </c>
    </row>
    <row r="313" spans="1:65" s="14" customFormat="1" ht="11.25">
      <c r="B313" s="168"/>
      <c r="D313" s="162" t="s">
        <v>220</v>
      </c>
      <c r="F313" s="170" t="s">
        <v>1923</v>
      </c>
      <c r="H313" s="171">
        <v>7.1719999999999997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1450</v>
      </c>
      <c r="D314" s="148" t="s">
        <v>214</v>
      </c>
      <c r="E314" s="149" t="s">
        <v>1924</v>
      </c>
      <c r="F314" s="150" t="s">
        <v>1925</v>
      </c>
      <c r="G314" s="151" t="s">
        <v>217</v>
      </c>
      <c r="H314" s="152">
        <v>6.1539999999999999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0.222</v>
      </c>
      <c r="P314" s="157">
        <f>O314*H314</f>
        <v>1.366188</v>
      </c>
      <c r="Q314" s="157">
        <v>4.0000000000000002E-4</v>
      </c>
      <c r="R314" s="157">
        <f>Q314*H314</f>
        <v>2.4616E-3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294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294</v>
      </c>
      <c r="BM314" s="159" t="s">
        <v>1926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1912</v>
      </c>
      <c r="H315" s="171">
        <v>6.1539999999999999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78</v>
      </c>
      <c r="AY315" s="169" t="s">
        <v>212</v>
      </c>
    </row>
    <row r="316" spans="1:65" s="2" customFormat="1" ht="37.9" customHeight="1">
      <c r="A316" s="30"/>
      <c r="B316" s="147"/>
      <c r="C316" s="182" t="s">
        <v>879</v>
      </c>
      <c r="D316" s="182" t="s">
        <v>311</v>
      </c>
      <c r="E316" s="183" t="s">
        <v>1927</v>
      </c>
      <c r="F316" s="184" t="s">
        <v>1928</v>
      </c>
      <c r="G316" s="185" t="s">
        <v>217</v>
      </c>
      <c r="H316" s="186">
        <v>7.077</v>
      </c>
      <c r="I316" s="187"/>
      <c r="J316" s="187">
        <f>ROUND(I316*H316,2)</f>
        <v>0</v>
      </c>
      <c r="K316" s="188"/>
      <c r="L316" s="189"/>
      <c r="M316" s="190" t="s">
        <v>1</v>
      </c>
      <c r="N316" s="191" t="s">
        <v>36</v>
      </c>
      <c r="O316" s="157">
        <v>0</v>
      </c>
      <c r="P316" s="157">
        <f>O316*H316</f>
        <v>0</v>
      </c>
      <c r="Q316" s="157">
        <v>4.4999999999999997E-3</v>
      </c>
      <c r="R316" s="157">
        <f>Q316*H316</f>
        <v>3.18465E-2</v>
      </c>
      <c r="S316" s="157">
        <v>0</v>
      </c>
      <c r="T316" s="158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9" t="s">
        <v>384</v>
      </c>
      <c r="AT316" s="159" t="s">
        <v>311</v>
      </c>
      <c r="AU316" s="159" t="s">
        <v>80</v>
      </c>
      <c r="AY316" s="18" t="s">
        <v>212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8" t="s">
        <v>78</v>
      </c>
      <c r="BK316" s="160">
        <f>ROUND(I316*H316,2)</f>
        <v>0</v>
      </c>
      <c r="BL316" s="18" t="s">
        <v>294</v>
      </c>
      <c r="BM316" s="159" t="s">
        <v>1929</v>
      </c>
    </row>
    <row r="317" spans="1:65" s="14" customFormat="1" ht="11.25">
      <c r="B317" s="168"/>
      <c r="D317" s="162" t="s">
        <v>220</v>
      </c>
      <c r="F317" s="170" t="s">
        <v>1930</v>
      </c>
      <c r="H317" s="171">
        <v>7.077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3</v>
      </c>
      <c r="AX317" s="14" t="s">
        <v>78</v>
      </c>
      <c r="AY317" s="169" t="s">
        <v>212</v>
      </c>
    </row>
    <row r="318" spans="1:65" s="2" customFormat="1" ht="49.15" customHeight="1">
      <c r="A318" s="30"/>
      <c r="B318" s="147"/>
      <c r="C318" s="148" t="s">
        <v>883</v>
      </c>
      <c r="D318" s="148" t="s">
        <v>214</v>
      </c>
      <c r="E318" s="149" t="s">
        <v>1931</v>
      </c>
      <c r="F318" s="150" t="s">
        <v>1932</v>
      </c>
      <c r="G318" s="151" t="s">
        <v>301</v>
      </c>
      <c r="H318" s="152">
        <v>3.7999999999999999E-2</v>
      </c>
      <c r="I318" s="153"/>
      <c r="J318" s="153">
        <f>ROUND(I318*H318,2)</f>
        <v>0</v>
      </c>
      <c r="K318" s="154"/>
      <c r="L318" s="31"/>
      <c r="M318" s="202" t="s">
        <v>1</v>
      </c>
      <c r="N318" s="203" t="s">
        <v>36</v>
      </c>
      <c r="O318" s="204">
        <v>1.5669999999999999</v>
      </c>
      <c r="P318" s="204">
        <f>O318*H318</f>
        <v>5.9545999999999995E-2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294</v>
      </c>
      <c r="AT318" s="159" t="s">
        <v>214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294</v>
      </c>
      <c r="BM318" s="159" t="s">
        <v>1933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0B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1934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1935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1934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SO_03.1 - Přípojka NN k napojovacímu bodu č.1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1936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1934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SO_03.1 - Přípojka NN k napojovacímu bodu č.1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1938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1939</v>
      </c>
      <c r="F124" s="145" t="s">
        <v>1940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1941</v>
      </c>
      <c r="F125" s="150" t="s">
        <v>1942</v>
      </c>
      <c r="G125" s="151" t="s">
        <v>631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1943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07FA-A190-4711-90A5-316DB1399E55}">
  <dimension ref="A1:Q76"/>
  <sheetViews>
    <sheetView topLeftCell="A47" workbookViewId="0">
      <selection activeCell="H12" sqref="H12:I34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5" width="10.6640625" style="248"/>
    <col min="16" max="16" width="10.83203125" style="248" bestFit="1" customWidth="1"/>
    <col min="17" max="17" width="13.5" style="248" bestFit="1" customWidth="1"/>
    <col min="18" max="16384" width="10.6640625" style="248"/>
  </cols>
  <sheetData>
    <row r="1" spans="1:17" ht="15.75">
      <c r="E1" s="249" t="s">
        <v>2693</v>
      </c>
    </row>
    <row r="2" spans="1:17" ht="14.25">
      <c r="B2" s="248" t="s">
        <v>13</v>
      </c>
      <c r="C2" s="250" t="s">
        <v>2694</v>
      </c>
      <c r="D2" s="250"/>
      <c r="E2" s="250"/>
    </row>
    <row r="3" spans="1:17" ht="15">
      <c r="B3" s="248" t="s">
        <v>178</v>
      </c>
      <c r="C3" s="251" t="s">
        <v>2695</v>
      </c>
      <c r="D3" s="251"/>
      <c r="E3" s="251"/>
    </row>
    <row r="4" spans="1:17" ht="12" customHeight="1">
      <c r="C4" s="251" t="s">
        <v>2696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2697</v>
      </c>
    </row>
    <row r="7" spans="1:17" ht="12" customHeight="1">
      <c r="A7" s="254"/>
      <c r="B7" s="254" t="s">
        <v>2698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2" customHeight="1" thickBot="1">
      <c r="A8" s="256" t="s">
        <v>22</v>
      </c>
      <c r="B8" s="256"/>
      <c r="C8" s="257"/>
      <c r="D8" s="254" t="s">
        <v>22</v>
      </c>
      <c r="E8" s="254"/>
      <c r="F8" s="258"/>
      <c r="G8" s="258"/>
      <c r="H8" s="259"/>
      <c r="I8" s="259"/>
      <c r="J8" s="259"/>
      <c r="K8" s="255"/>
      <c r="L8" s="254"/>
    </row>
    <row r="9" spans="1:17" ht="12" customHeight="1">
      <c r="A9" s="260" t="s">
        <v>2699</v>
      </c>
      <c r="B9" s="261" t="s">
        <v>2700</v>
      </c>
      <c r="C9" s="261" t="s">
        <v>2701</v>
      </c>
      <c r="D9" s="262" t="s">
        <v>2702</v>
      </c>
      <c r="E9" s="263" t="s">
        <v>2703</v>
      </c>
      <c r="F9" s="261" t="s">
        <v>2704</v>
      </c>
      <c r="G9" s="264" t="s">
        <v>2705</v>
      </c>
      <c r="H9" s="265" t="s">
        <v>2706</v>
      </c>
      <c r="I9" s="266"/>
      <c r="J9" s="265" t="s">
        <v>2707</v>
      </c>
      <c r="K9" s="267"/>
      <c r="L9" s="268" t="s">
        <v>22</v>
      </c>
    </row>
    <row r="10" spans="1:17" ht="12" customHeight="1" thickBot="1">
      <c r="A10" s="269"/>
      <c r="B10" s="270" t="s">
        <v>2708</v>
      </c>
      <c r="C10" s="270" t="s">
        <v>2709</v>
      </c>
      <c r="D10" s="270" t="s">
        <v>22</v>
      </c>
      <c r="E10" s="271"/>
      <c r="F10" s="270" t="s">
        <v>2710</v>
      </c>
      <c r="G10" s="272" t="s">
        <v>2711</v>
      </c>
      <c r="H10" s="273" t="s">
        <v>2712</v>
      </c>
      <c r="I10" s="274" t="s">
        <v>2713</v>
      </c>
      <c r="J10" s="273" t="s">
        <v>2712</v>
      </c>
      <c r="K10" s="275" t="s">
        <v>2713</v>
      </c>
      <c r="L10" s="254"/>
      <c r="M10" s="276"/>
      <c r="N10" s="277"/>
      <c r="O10" s="276"/>
      <c r="P10" s="276"/>
      <c r="Q10" s="277"/>
    </row>
    <row r="11" spans="1:17" ht="12" customHeight="1">
      <c r="A11" s="278"/>
      <c r="B11" s="279"/>
      <c r="C11" s="280"/>
      <c r="D11" s="281"/>
      <c r="E11" s="282" t="s">
        <v>2714</v>
      </c>
      <c r="F11" s="283" t="s">
        <v>22</v>
      </c>
      <c r="G11" s="284"/>
      <c r="H11" s="285"/>
      <c r="I11" s="286"/>
      <c r="J11" s="285"/>
      <c r="K11" s="287"/>
      <c r="L11" s="288"/>
      <c r="M11" s="289"/>
      <c r="N11" s="289"/>
    </row>
    <row r="12" spans="1:17" ht="12" customHeight="1">
      <c r="A12" s="290">
        <v>1</v>
      </c>
      <c r="B12" s="291"/>
      <c r="C12" s="292" t="s">
        <v>22</v>
      </c>
      <c r="D12" s="293" t="s">
        <v>22</v>
      </c>
      <c r="E12" s="294" t="s">
        <v>2715</v>
      </c>
      <c r="F12" s="295" t="s">
        <v>249</v>
      </c>
      <c r="G12" s="296">
        <v>48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L12" s="288"/>
      <c r="M12" s="300"/>
      <c r="N12" s="300"/>
      <c r="O12" s="301"/>
      <c r="P12" s="301"/>
      <c r="Q12" s="301"/>
    </row>
    <row r="13" spans="1:17" ht="12" customHeight="1">
      <c r="A13" s="290">
        <v>2</v>
      </c>
      <c r="B13" s="291"/>
      <c r="C13" s="292" t="s">
        <v>22</v>
      </c>
      <c r="D13" s="293" t="s">
        <v>22</v>
      </c>
      <c r="E13" s="294" t="s">
        <v>2716</v>
      </c>
      <c r="F13" s="302" t="s">
        <v>249</v>
      </c>
      <c r="G13" s="303">
        <v>42</v>
      </c>
      <c r="H13" s="304"/>
      <c r="I13" s="305"/>
      <c r="J13" s="304">
        <f t="shared" si="0"/>
        <v>0</v>
      </c>
      <c r="K13" s="306">
        <f t="shared" si="1"/>
        <v>0</v>
      </c>
      <c r="L13" s="288"/>
      <c r="M13" s="307"/>
      <c r="N13" s="307"/>
      <c r="O13" s="301"/>
      <c r="P13" s="301"/>
      <c r="Q13" s="301"/>
    </row>
    <row r="14" spans="1:17" ht="12" customHeight="1">
      <c r="A14" s="290">
        <v>3</v>
      </c>
      <c r="B14" s="291" t="s">
        <v>22</v>
      </c>
      <c r="C14" s="292" t="s">
        <v>22</v>
      </c>
      <c r="D14" s="308" t="s">
        <v>22</v>
      </c>
      <c r="E14" s="294" t="s">
        <v>2717</v>
      </c>
      <c r="F14" s="295" t="s">
        <v>249</v>
      </c>
      <c r="G14" s="309">
        <v>290</v>
      </c>
      <c r="H14" s="297"/>
      <c r="I14" s="310"/>
      <c r="J14" s="297">
        <f t="shared" si="0"/>
        <v>0</v>
      </c>
      <c r="K14" s="299">
        <f t="shared" si="1"/>
        <v>0</v>
      </c>
      <c r="L14" s="288"/>
      <c r="M14" s="300"/>
      <c r="N14" s="311"/>
      <c r="O14" s="301"/>
      <c r="P14" s="301"/>
      <c r="Q14" s="301"/>
    </row>
    <row r="15" spans="1:17" ht="12" customHeight="1">
      <c r="A15" s="290">
        <v>4</v>
      </c>
      <c r="B15" s="291"/>
      <c r="C15" s="292"/>
      <c r="D15" s="312"/>
      <c r="E15" s="313" t="s">
        <v>2718</v>
      </c>
      <c r="F15" s="314" t="s">
        <v>2671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L15" s="288"/>
      <c r="M15" s="289"/>
      <c r="N15" s="289"/>
      <c r="O15" s="301"/>
      <c r="P15" s="301"/>
      <c r="Q15" s="301"/>
    </row>
    <row r="16" spans="1:17" ht="12" customHeight="1">
      <c r="A16" s="290">
        <v>5</v>
      </c>
      <c r="B16" s="291"/>
      <c r="C16" s="292"/>
      <c r="D16" s="312"/>
      <c r="E16" s="313" t="s">
        <v>2719</v>
      </c>
      <c r="F16" s="314" t="s">
        <v>2671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L16" s="288"/>
      <c r="M16" s="289"/>
      <c r="N16" s="289"/>
      <c r="O16" s="301"/>
      <c r="P16" s="301"/>
      <c r="Q16" s="301"/>
    </row>
    <row r="17" spans="1:17" ht="12" customHeight="1">
      <c r="A17" s="290">
        <v>6</v>
      </c>
      <c r="B17" s="291"/>
      <c r="C17" s="292"/>
      <c r="D17" s="312"/>
      <c r="E17" s="313" t="s">
        <v>2720</v>
      </c>
      <c r="F17" s="314" t="s">
        <v>2671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L17" s="288"/>
      <c r="M17" s="289"/>
      <c r="N17" s="289"/>
      <c r="O17" s="301"/>
      <c r="P17" s="301"/>
      <c r="Q17" s="301"/>
    </row>
    <row r="18" spans="1:17" ht="12" customHeight="1">
      <c r="A18" s="290">
        <v>7</v>
      </c>
      <c r="B18" s="291"/>
      <c r="C18" s="292" t="s">
        <v>22</v>
      </c>
      <c r="D18" s="319" t="s">
        <v>22</v>
      </c>
      <c r="E18" s="313" t="s">
        <v>2721</v>
      </c>
      <c r="F18" s="314" t="s">
        <v>2671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L18" s="288"/>
      <c r="M18" s="289"/>
      <c r="N18" s="289"/>
      <c r="O18" s="301"/>
      <c r="P18" s="301"/>
      <c r="Q18" s="301"/>
    </row>
    <row r="19" spans="1:17" ht="12" customHeight="1">
      <c r="A19" s="290">
        <v>8</v>
      </c>
      <c r="B19" s="291"/>
      <c r="C19" s="292"/>
      <c r="D19" s="319"/>
      <c r="E19" s="313" t="s">
        <v>2722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L19" s="288"/>
      <c r="M19" s="289"/>
      <c r="N19" s="289"/>
      <c r="O19" s="301"/>
      <c r="P19" s="301"/>
      <c r="Q19" s="301"/>
    </row>
    <row r="20" spans="1:17" ht="12" customHeight="1">
      <c r="A20" s="290"/>
      <c r="B20" s="291"/>
      <c r="C20" s="292"/>
      <c r="D20" s="320"/>
      <c r="E20" s="321" t="s">
        <v>2723</v>
      </c>
      <c r="F20" s="314" t="s">
        <v>2671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L20" s="288"/>
      <c r="M20" s="289"/>
      <c r="N20" s="289"/>
      <c r="O20" s="301"/>
      <c r="P20" s="301"/>
      <c r="Q20" s="301"/>
    </row>
    <row r="21" spans="1:17" ht="12" customHeight="1">
      <c r="A21" s="290">
        <v>9</v>
      </c>
      <c r="B21" s="291"/>
      <c r="C21" s="292" t="s">
        <v>22</v>
      </c>
      <c r="D21" s="322" t="s">
        <v>22</v>
      </c>
      <c r="E21" s="321" t="s">
        <v>2724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L21" s="288"/>
      <c r="M21" s="289"/>
      <c r="N21" s="289"/>
      <c r="O21" s="301"/>
      <c r="P21" s="301"/>
      <c r="Q21" s="301"/>
    </row>
    <row r="22" spans="1:17" ht="12" customHeight="1">
      <c r="A22" s="290"/>
      <c r="B22" s="291"/>
      <c r="C22" s="292"/>
      <c r="D22" s="322"/>
      <c r="E22" s="321" t="s">
        <v>2725</v>
      </c>
      <c r="F22" s="314" t="s">
        <v>2671</v>
      </c>
      <c r="G22" s="315">
        <v>1</v>
      </c>
      <c r="H22" s="316"/>
      <c r="I22" s="317"/>
      <c r="J22" s="316">
        <f t="shared" ref="J22:J27" si="2">G22*H22</f>
        <v>0</v>
      </c>
      <c r="K22" s="318">
        <f t="shared" ref="K22:K27" si="3">G22*I22</f>
        <v>0</v>
      </c>
      <c r="L22" s="288"/>
      <c r="M22" s="289"/>
      <c r="N22" s="289"/>
      <c r="O22" s="301"/>
      <c r="P22" s="301"/>
      <c r="Q22" s="301"/>
    </row>
    <row r="23" spans="1:17" ht="12" customHeight="1">
      <c r="A23" s="290">
        <v>10</v>
      </c>
      <c r="B23" s="291"/>
      <c r="C23" s="292"/>
      <c r="D23" s="322"/>
      <c r="E23" s="321" t="s">
        <v>2726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L23" s="288"/>
      <c r="M23" s="289"/>
      <c r="N23" s="289"/>
      <c r="O23" s="301"/>
      <c r="P23" s="301"/>
      <c r="Q23" s="301"/>
    </row>
    <row r="24" spans="1:17" ht="12" customHeight="1">
      <c r="A24" s="290">
        <v>11</v>
      </c>
      <c r="B24" s="291"/>
      <c r="C24" s="292"/>
      <c r="D24" s="322"/>
      <c r="E24" s="323" t="s">
        <v>2727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L24" s="288"/>
      <c r="M24" s="289"/>
      <c r="N24" s="289"/>
      <c r="O24" s="301"/>
      <c r="P24" s="301"/>
      <c r="Q24" s="301"/>
    </row>
    <row r="25" spans="1:17" ht="12" customHeight="1">
      <c r="A25" s="290">
        <v>12</v>
      </c>
      <c r="B25" s="291"/>
      <c r="C25" s="292"/>
      <c r="D25" s="322"/>
      <c r="E25" s="323" t="s">
        <v>2728</v>
      </c>
      <c r="F25" s="324" t="s">
        <v>2671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L25" s="288"/>
      <c r="M25" s="289"/>
      <c r="N25" s="289"/>
      <c r="O25" s="301"/>
      <c r="P25" s="301"/>
      <c r="Q25" s="301"/>
    </row>
    <row r="26" spans="1:17" ht="12" customHeight="1">
      <c r="A26" s="290">
        <v>13</v>
      </c>
      <c r="B26" s="291"/>
      <c r="C26" s="292"/>
      <c r="D26" s="322"/>
      <c r="E26" s="323" t="s">
        <v>2729</v>
      </c>
      <c r="F26" s="324" t="s">
        <v>2671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L26" s="288"/>
      <c r="M26" s="289"/>
      <c r="N26" s="289"/>
      <c r="O26" s="301"/>
      <c r="P26" s="301"/>
      <c r="Q26" s="301"/>
    </row>
    <row r="27" spans="1:17" ht="12" customHeight="1">
      <c r="A27" s="290">
        <v>14</v>
      </c>
      <c r="B27" s="291"/>
      <c r="C27" s="292"/>
      <c r="D27" s="322"/>
      <c r="E27" s="323" t="s">
        <v>2730</v>
      </c>
      <c r="F27" s="324" t="s">
        <v>249</v>
      </c>
      <c r="G27" s="325">
        <v>94</v>
      </c>
      <c r="H27" s="326"/>
      <c r="I27" s="327"/>
      <c r="J27" s="326">
        <f t="shared" si="2"/>
        <v>0</v>
      </c>
      <c r="K27" s="328">
        <f t="shared" si="3"/>
        <v>0</v>
      </c>
      <c r="L27" s="288"/>
      <c r="M27" s="289"/>
      <c r="N27" s="289"/>
      <c r="O27" s="301"/>
      <c r="P27" s="301"/>
      <c r="Q27" s="301"/>
    </row>
    <row r="28" spans="1:17" ht="12" customHeight="1">
      <c r="A28" s="290">
        <v>15</v>
      </c>
      <c r="B28" s="291"/>
      <c r="C28" s="292" t="s">
        <v>22</v>
      </c>
      <c r="D28" s="329" t="s">
        <v>22</v>
      </c>
      <c r="E28" s="323" t="s">
        <v>2731</v>
      </c>
      <c r="F28" s="324"/>
      <c r="G28" s="330">
        <v>0.05</v>
      </c>
      <c r="H28" s="326"/>
      <c r="I28" s="327"/>
      <c r="J28" s="326">
        <f>0.05*(J12+J13+J14+J23+J24+J27)</f>
        <v>0</v>
      </c>
      <c r="K28" s="328" t="s">
        <v>22</v>
      </c>
      <c r="L28" s="288"/>
      <c r="M28" s="289"/>
      <c r="N28" s="289"/>
      <c r="O28" s="301"/>
      <c r="P28" s="301"/>
      <c r="Q28" s="301"/>
    </row>
    <row r="29" spans="1:17" ht="12" customHeight="1">
      <c r="A29" s="331"/>
      <c r="B29" s="332"/>
      <c r="C29" s="333"/>
      <c r="D29" s="329" t="s">
        <v>22</v>
      </c>
      <c r="E29" s="334"/>
      <c r="F29" s="324"/>
      <c r="G29" s="330"/>
      <c r="H29" s="326"/>
      <c r="I29" s="327"/>
      <c r="J29" s="326"/>
      <c r="K29" s="328" t="s">
        <v>22</v>
      </c>
      <c r="L29" s="288"/>
      <c r="M29" s="289"/>
      <c r="N29" s="289"/>
      <c r="O29" s="301"/>
      <c r="P29" s="301"/>
      <c r="Q29" s="301"/>
    </row>
    <row r="30" spans="1:17" ht="12" customHeight="1">
      <c r="A30" s="335"/>
      <c r="B30" s="332"/>
      <c r="C30" s="336"/>
      <c r="D30" s="329"/>
      <c r="E30" s="337" t="s">
        <v>2732</v>
      </c>
      <c r="F30" s="324"/>
      <c r="G30" s="330">
        <v>0.03</v>
      </c>
      <c r="H30" s="326"/>
      <c r="I30" s="327"/>
      <c r="J30" s="326">
        <f>SUM(J11:J27)*0.03</f>
        <v>0</v>
      </c>
      <c r="K30" s="328" t="s">
        <v>22</v>
      </c>
      <c r="L30" s="288"/>
      <c r="M30" s="289"/>
      <c r="N30" s="289"/>
      <c r="O30" s="301"/>
      <c r="P30" s="301"/>
      <c r="Q30" s="301"/>
    </row>
    <row r="31" spans="1:17" ht="12" customHeight="1">
      <c r="A31" s="331">
        <v>1</v>
      </c>
      <c r="B31" s="332"/>
      <c r="C31" s="333" t="s">
        <v>22</v>
      </c>
      <c r="D31" s="329" t="s">
        <v>22</v>
      </c>
      <c r="E31" s="338" t="s">
        <v>2733</v>
      </c>
      <c r="F31" s="339" t="s">
        <v>2671</v>
      </c>
      <c r="G31" s="340">
        <v>16</v>
      </c>
      <c r="H31" s="341"/>
      <c r="I31" s="342"/>
      <c r="J31" s="326">
        <f>G31*H31</f>
        <v>0</v>
      </c>
      <c r="K31" s="343">
        <f>G31*I31</f>
        <v>0</v>
      </c>
      <c r="L31" s="288"/>
      <c r="M31" s="311"/>
      <c r="N31" s="311"/>
      <c r="O31" s="301"/>
      <c r="P31" s="301"/>
      <c r="Q31" s="301"/>
    </row>
    <row r="32" spans="1:17" ht="12" customHeight="1">
      <c r="A32" s="335" t="s">
        <v>80</v>
      </c>
      <c r="B32" s="332"/>
      <c r="C32" s="336"/>
      <c r="D32" s="329"/>
      <c r="E32" s="338" t="s">
        <v>2734</v>
      </c>
      <c r="F32" s="324" t="s">
        <v>2671</v>
      </c>
      <c r="G32" s="344">
        <v>8</v>
      </c>
      <c r="H32" s="326"/>
      <c r="I32" s="327"/>
      <c r="J32" s="326">
        <f>G32*H32</f>
        <v>0</v>
      </c>
      <c r="K32" s="328">
        <f>G32*I32</f>
        <v>0</v>
      </c>
      <c r="L32" s="288"/>
      <c r="M32" s="289"/>
      <c r="N32" s="289"/>
      <c r="O32" s="301"/>
      <c r="P32" s="301"/>
      <c r="Q32" s="301"/>
    </row>
    <row r="33" spans="1:17" ht="12" customHeight="1">
      <c r="A33" s="335" t="s">
        <v>226</v>
      </c>
      <c r="B33" s="332"/>
      <c r="C33" s="336"/>
      <c r="D33" s="329"/>
      <c r="E33" s="338" t="s">
        <v>2735</v>
      </c>
      <c r="F33" s="324" t="s">
        <v>2671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L33" s="288"/>
      <c r="M33" s="289"/>
      <c r="N33" s="289"/>
      <c r="O33" s="301"/>
      <c r="P33" s="301"/>
      <c r="Q33" s="301"/>
    </row>
    <row r="34" spans="1:17" ht="12" customHeight="1">
      <c r="A34" s="335" t="s">
        <v>218</v>
      </c>
      <c r="B34" s="332"/>
      <c r="C34" s="336"/>
      <c r="D34" s="329"/>
      <c r="E34" s="323" t="s">
        <v>2736</v>
      </c>
      <c r="F34" s="324" t="s">
        <v>2671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L34" s="288"/>
      <c r="M34" s="289"/>
      <c r="N34" s="289"/>
      <c r="O34" s="301"/>
      <c r="P34" s="301"/>
      <c r="Q34" s="301"/>
    </row>
    <row r="35" spans="1:17" ht="12" customHeight="1">
      <c r="A35" s="331" t="s">
        <v>22</v>
      </c>
      <c r="B35" s="332"/>
      <c r="C35" s="333" t="s">
        <v>22</v>
      </c>
      <c r="D35" s="329" t="s">
        <v>22</v>
      </c>
      <c r="E35" s="323"/>
      <c r="F35" s="324"/>
      <c r="G35" s="344"/>
      <c r="H35" s="326"/>
      <c r="I35" s="327"/>
      <c r="J35" s="326"/>
      <c r="K35" s="328" t="s">
        <v>22</v>
      </c>
      <c r="L35" s="345"/>
      <c r="M35" s="289"/>
      <c r="N35" s="289"/>
      <c r="P35" s="301"/>
      <c r="Q35" s="301"/>
    </row>
    <row r="36" spans="1:17" ht="12" customHeight="1">
      <c r="A36" s="331" t="s">
        <v>22</v>
      </c>
      <c r="B36" s="332"/>
      <c r="C36" s="333"/>
      <c r="D36" s="329"/>
      <c r="E36" s="323" t="s">
        <v>22</v>
      </c>
      <c r="F36" s="324" t="s">
        <v>22</v>
      </c>
      <c r="G36" s="325"/>
      <c r="H36" s="346"/>
      <c r="I36" s="347"/>
      <c r="J36" s="348"/>
      <c r="K36" s="349" t="s">
        <v>22</v>
      </c>
      <c r="L36" s="345"/>
      <c r="M36" s="350"/>
      <c r="N36" s="351"/>
      <c r="P36" s="301"/>
      <c r="Q36" s="301"/>
    </row>
    <row r="37" spans="1:17" ht="12" customHeight="1" thickBot="1">
      <c r="A37" s="352" t="s">
        <v>22</v>
      </c>
      <c r="B37" s="353"/>
      <c r="C37" s="354"/>
      <c r="D37" s="355"/>
      <c r="E37" s="356" t="s">
        <v>22</v>
      </c>
      <c r="F37" s="357" t="s">
        <v>22</v>
      </c>
      <c r="G37" s="358" t="s">
        <v>22</v>
      </c>
      <c r="H37" s="359"/>
      <c r="I37" s="360"/>
      <c r="J37" s="361" t="s">
        <v>22</v>
      </c>
      <c r="K37" s="362" t="s">
        <v>22</v>
      </c>
      <c r="L37" s="345"/>
      <c r="M37" s="363"/>
      <c r="N37" s="364"/>
      <c r="P37" s="301"/>
      <c r="Q37" s="301"/>
    </row>
    <row r="38" spans="1:17" ht="12" customHeight="1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L38" s="345"/>
    </row>
    <row r="39" spans="1:17" ht="12" customHeight="1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L39" s="345"/>
    </row>
    <row r="43" spans="1:17" ht="13.5" thickBot="1"/>
    <row r="44" spans="1:17">
      <c r="A44" s="260" t="s">
        <v>2699</v>
      </c>
      <c r="B44" s="261" t="s">
        <v>2700</v>
      </c>
      <c r="C44" s="261" t="s">
        <v>2701</v>
      </c>
      <c r="D44" s="262" t="s">
        <v>2702</v>
      </c>
      <c r="E44" s="263" t="s">
        <v>2703</v>
      </c>
      <c r="F44" s="261" t="s">
        <v>2704</v>
      </c>
      <c r="G44" s="264" t="s">
        <v>2705</v>
      </c>
      <c r="H44" s="265" t="s">
        <v>2706</v>
      </c>
      <c r="I44" s="266"/>
      <c r="J44" s="265" t="s">
        <v>2707</v>
      </c>
      <c r="K44" s="267"/>
    </row>
    <row r="45" spans="1:17" ht="13.5" thickBot="1">
      <c r="A45" s="269"/>
      <c r="B45" s="270" t="s">
        <v>2708</v>
      </c>
      <c r="C45" s="270" t="s">
        <v>2709</v>
      </c>
      <c r="D45" s="270" t="s">
        <v>22</v>
      </c>
      <c r="E45" s="271"/>
      <c r="F45" s="270" t="s">
        <v>2710</v>
      </c>
      <c r="G45" s="272" t="s">
        <v>2711</v>
      </c>
      <c r="H45" s="273" t="s">
        <v>2712</v>
      </c>
      <c r="I45" s="274" t="s">
        <v>2713</v>
      </c>
      <c r="J45" s="273" t="s">
        <v>2712</v>
      </c>
      <c r="K45" s="275" t="s">
        <v>2713</v>
      </c>
      <c r="N45" s="277"/>
      <c r="Q45" s="277"/>
    </row>
    <row r="46" spans="1:17">
      <c r="A46" s="278"/>
      <c r="B46" s="279"/>
      <c r="C46" s="280"/>
      <c r="D46" s="281"/>
      <c r="E46" s="282" t="s">
        <v>2737</v>
      </c>
      <c r="F46" s="373"/>
      <c r="G46" s="374"/>
      <c r="H46" s="285"/>
      <c r="I46" s="286"/>
      <c r="J46" s="375"/>
      <c r="K46" s="376"/>
      <c r="N46" s="289"/>
    </row>
    <row r="47" spans="1:17">
      <c r="A47" s="290">
        <v>1</v>
      </c>
      <c r="B47" s="291"/>
      <c r="C47" s="292" t="s">
        <v>22</v>
      </c>
      <c r="D47" s="293" t="s">
        <v>22</v>
      </c>
      <c r="E47" s="313" t="s">
        <v>2738</v>
      </c>
      <c r="F47" s="314" t="s">
        <v>2739</v>
      </c>
      <c r="G47" s="377">
        <v>0.31</v>
      </c>
      <c r="H47" s="316"/>
      <c r="I47" s="317"/>
      <c r="J47" s="326">
        <f t="shared" ref="J47:J67" si="4">G47*H47</f>
        <v>0</v>
      </c>
      <c r="K47" s="378">
        <f t="shared" ref="K47:K59" si="5">G47*I47</f>
        <v>0</v>
      </c>
      <c r="N47" s="289"/>
      <c r="O47" s="289"/>
      <c r="Q47" s="301"/>
    </row>
    <row r="48" spans="1:17">
      <c r="A48" s="290">
        <v>2</v>
      </c>
      <c r="B48" s="291"/>
      <c r="C48" s="292" t="s">
        <v>22</v>
      </c>
      <c r="D48" s="293" t="s">
        <v>22</v>
      </c>
      <c r="E48" s="313" t="s">
        <v>2740</v>
      </c>
      <c r="F48" s="314" t="s">
        <v>2739</v>
      </c>
      <c r="G48" s="377">
        <v>0.26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</row>
    <row r="49" spans="1:17">
      <c r="A49" s="290">
        <v>3</v>
      </c>
      <c r="B49" s="291" t="s">
        <v>22</v>
      </c>
      <c r="C49" s="292" t="s">
        <v>22</v>
      </c>
      <c r="D49" s="308" t="s">
        <v>22</v>
      </c>
      <c r="E49" s="313" t="s">
        <v>2741</v>
      </c>
      <c r="F49" s="324" t="s">
        <v>2742</v>
      </c>
      <c r="G49" s="379">
        <v>2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</row>
    <row r="50" spans="1:17">
      <c r="A50" s="290">
        <v>4</v>
      </c>
      <c r="B50" s="291"/>
      <c r="C50" s="292"/>
      <c r="D50" s="312"/>
      <c r="E50" s="313" t="s">
        <v>2743</v>
      </c>
      <c r="F50" s="324" t="s">
        <v>2742</v>
      </c>
      <c r="G50" s="379">
        <v>5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</row>
    <row r="51" spans="1:17">
      <c r="A51" s="290">
        <v>5</v>
      </c>
      <c r="B51" s="291"/>
      <c r="C51" s="292"/>
      <c r="D51" s="312"/>
      <c r="E51" s="313" t="s">
        <v>2744</v>
      </c>
      <c r="F51" s="324" t="s">
        <v>2742</v>
      </c>
      <c r="G51" s="379">
        <v>24</v>
      </c>
      <c r="H51" s="316"/>
      <c r="I51" s="317"/>
      <c r="J51" s="326">
        <f t="shared" si="4"/>
        <v>0</v>
      </c>
      <c r="K51" s="378">
        <f t="shared" si="5"/>
        <v>0</v>
      </c>
      <c r="N51" s="289"/>
      <c r="O51" s="289"/>
      <c r="Q51" s="301"/>
    </row>
    <row r="52" spans="1:17">
      <c r="A52" s="290">
        <v>6</v>
      </c>
      <c r="B52" s="291"/>
      <c r="C52" s="292" t="s">
        <v>22</v>
      </c>
      <c r="D52" s="319" t="s">
        <v>22</v>
      </c>
      <c r="E52" s="313" t="s">
        <v>2745</v>
      </c>
      <c r="F52" s="324" t="s">
        <v>249</v>
      </c>
      <c r="G52" s="379">
        <v>66</v>
      </c>
      <c r="H52" s="316"/>
      <c r="I52" s="317"/>
      <c r="J52" s="326">
        <f t="shared" si="4"/>
        <v>0</v>
      </c>
      <c r="K52" s="378">
        <f t="shared" si="5"/>
        <v>0</v>
      </c>
      <c r="N52" s="289"/>
      <c r="O52" s="289"/>
      <c r="Q52" s="301"/>
    </row>
    <row r="53" spans="1:17">
      <c r="A53" s="290">
        <v>7</v>
      </c>
      <c r="B53" s="291"/>
      <c r="C53" s="292"/>
      <c r="D53" s="319"/>
      <c r="E53" s="313" t="s">
        <v>2746</v>
      </c>
      <c r="F53" s="324" t="s">
        <v>2742</v>
      </c>
      <c r="G53" s="379">
        <v>24</v>
      </c>
      <c r="H53" s="316"/>
      <c r="I53" s="317"/>
      <c r="J53" s="326">
        <f t="shared" si="4"/>
        <v>0</v>
      </c>
      <c r="K53" s="378">
        <f t="shared" si="5"/>
        <v>0</v>
      </c>
      <c r="N53" s="289"/>
      <c r="O53" s="289"/>
      <c r="Q53" s="301"/>
    </row>
    <row r="54" spans="1:17">
      <c r="A54" s="290">
        <v>8</v>
      </c>
      <c r="B54" s="291"/>
      <c r="C54" s="292" t="s">
        <v>22</v>
      </c>
      <c r="D54" s="319" t="s">
        <v>22</v>
      </c>
      <c r="E54" s="313" t="s">
        <v>2747</v>
      </c>
      <c r="F54" s="324" t="s">
        <v>2742</v>
      </c>
      <c r="G54" s="379">
        <v>24</v>
      </c>
      <c r="H54" s="316"/>
      <c r="I54" s="317"/>
      <c r="J54" s="326">
        <f t="shared" si="4"/>
        <v>0</v>
      </c>
      <c r="K54" s="378">
        <f t="shared" si="5"/>
        <v>0</v>
      </c>
      <c r="N54" s="289"/>
      <c r="O54" s="289"/>
      <c r="Q54" s="301"/>
    </row>
    <row r="55" spans="1:17">
      <c r="A55" s="290">
        <v>9</v>
      </c>
      <c r="B55" s="291"/>
      <c r="C55" s="292"/>
      <c r="D55" s="319"/>
      <c r="E55" s="380" t="s">
        <v>2748</v>
      </c>
      <c r="F55" s="324" t="s">
        <v>249</v>
      </c>
      <c r="G55" s="325">
        <v>30</v>
      </c>
      <c r="H55" s="346"/>
      <c r="I55" s="347"/>
      <c r="J55" s="326">
        <f t="shared" si="4"/>
        <v>0</v>
      </c>
      <c r="K55" s="349">
        <f t="shared" si="5"/>
        <v>0</v>
      </c>
      <c r="N55" s="351"/>
      <c r="O55" s="351"/>
      <c r="Q55" s="301"/>
    </row>
    <row r="56" spans="1:17">
      <c r="A56" s="290">
        <v>10</v>
      </c>
      <c r="B56" s="291"/>
      <c r="C56" s="292"/>
      <c r="D56" s="319"/>
      <c r="E56" s="380" t="s">
        <v>2749</v>
      </c>
      <c r="F56" s="324" t="s">
        <v>249</v>
      </c>
      <c r="G56" s="325">
        <v>145</v>
      </c>
      <c r="H56" s="346"/>
      <c r="I56" s="381"/>
      <c r="J56" s="326">
        <f t="shared" si="4"/>
        <v>0</v>
      </c>
      <c r="K56" s="349">
        <f t="shared" si="5"/>
        <v>0</v>
      </c>
      <c r="N56" s="382"/>
      <c r="O56" s="382"/>
      <c r="Q56" s="301"/>
    </row>
    <row r="57" spans="1:17">
      <c r="A57" s="290">
        <v>11</v>
      </c>
      <c r="B57" s="291"/>
      <c r="C57" s="292"/>
      <c r="D57" s="319"/>
      <c r="E57" s="380" t="s">
        <v>2750</v>
      </c>
      <c r="F57" s="324" t="s">
        <v>249</v>
      </c>
      <c r="G57" s="325">
        <v>165</v>
      </c>
      <c r="H57" s="346"/>
      <c r="I57" s="381"/>
      <c r="J57" s="326">
        <f t="shared" si="4"/>
        <v>0</v>
      </c>
      <c r="K57" s="349">
        <f t="shared" si="5"/>
        <v>0</v>
      </c>
      <c r="N57" s="382"/>
      <c r="O57" s="382"/>
      <c r="Q57" s="301"/>
    </row>
    <row r="58" spans="1:17">
      <c r="A58" s="290">
        <v>12</v>
      </c>
      <c r="B58" s="291"/>
      <c r="C58" s="292"/>
      <c r="D58" s="319"/>
      <c r="E58" s="380" t="s">
        <v>2751</v>
      </c>
      <c r="F58" s="324" t="s">
        <v>249</v>
      </c>
      <c r="G58" s="325">
        <v>310</v>
      </c>
      <c r="H58" s="346"/>
      <c r="I58" s="347"/>
      <c r="J58" s="326">
        <f t="shared" si="4"/>
        <v>0</v>
      </c>
      <c r="K58" s="349">
        <f t="shared" si="5"/>
        <v>0</v>
      </c>
      <c r="N58" s="351"/>
      <c r="O58" s="351"/>
      <c r="Q58" s="301"/>
    </row>
    <row r="59" spans="1:17">
      <c r="A59" s="290">
        <v>13</v>
      </c>
      <c r="B59" s="291"/>
      <c r="C59" s="292"/>
      <c r="D59" s="319"/>
      <c r="E59" s="383" t="s">
        <v>2752</v>
      </c>
      <c r="F59" s="384" t="s">
        <v>2671</v>
      </c>
      <c r="G59" s="385">
        <v>2</v>
      </c>
      <c r="H59" s="386"/>
      <c r="I59" s="381"/>
      <c r="J59" s="326">
        <f t="shared" si="4"/>
        <v>0</v>
      </c>
      <c r="K59" s="387">
        <f t="shared" si="5"/>
        <v>0</v>
      </c>
      <c r="N59" s="382"/>
      <c r="O59" s="382"/>
      <c r="Q59" s="301"/>
    </row>
    <row r="60" spans="1:17" ht="12.75" customHeight="1">
      <c r="A60" s="290">
        <v>14</v>
      </c>
      <c r="B60" s="291"/>
      <c r="C60" s="292"/>
      <c r="D60" s="319"/>
      <c r="E60" s="380" t="s">
        <v>2753</v>
      </c>
      <c r="F60" s="324" t="s">
        <v>22</v>
      </c>
      <c r="G60" s="325"/>
      <c r="H60" s="346"/>
      <c r="I60" s="347"/>
      <c r="J60" s="326">
        <f t="shared" si="4"/>
        <v>0</v>
      </c>
      <c r="K60" s="349" t="s">
        <v>22</v>
      </c>
      <c r="N60" s="351"/>
      <c r="O60" s="351"/>
      <c r="Q60" s="301"/>
    </row>
    <row r="61" spans="1:17">
      <c r="A61" s="290" t="s">
        <v>22</v>
      </c>
      <c r="B61" s="291"/>
      <c r="C61" s="292"/>
      <c r="D61" s="319"/>
      <c r="E61" s="380" t="s">
        <v>2754</v>
      </c>
      <c r="F61" s="324" t="s">
        <v>2671</v>
      </c>
      <c r="G61" s="325">
        <v>9</v>
      </c>
      <c r="H61" s="346"/>
      <c r="I61" s="347"/>
      <c r="J61" s="326">
        <f t="shared" si="4"/>
        <v>0</v>
      </c>
      <c r="K61" s="349">
        <f t="shared" ref="K61:K67" si="6">G61*I61</f>
        <v>0</v>
      </c>
      <c r="N61" s="351"/>
      <c r="O61" s="351"/>
      <c r="Q61" s="301"/>
    </row>
    <row r="62" spans="1:17">
      <c r="A62" s="290">
        <v>15</v>
      </c>
      <c r="B62" s="291"/>
      <c r="C62" s="292" t="s">
        <v>22</v>
      </c>
      <c r="D62" s="388" t="s">
        <v>22</v>
      </c>
      <c r="E62" s="380" t="s">
        <v>2755</v>
      </c>
      <c r="F62" s="324" t="s">
        <v>2742</v>
      </c>
      <c r="G62" s="325">
        <v>8</v>
      </c>
      <c r="H62" s="346"/>
      <c r="I62" s="347"/>
      <c r="J62" s="326">
        <f t="shared" si="4"/>
        <v>0</v>
      </c>
      <c r="K62" s="349">
        <f t="shared" si="6"/>
        <v>0</v>
      </c>
      <c r="N62" s="351"/>
      <c r="O62" s="351"/>
      <c r="Q62" s="301"/>
    </row>
    <row r="63" spans="1:17">
      <c r="A63" s="331">
        <v>16</v>
      </c>
      <c r="B63" s="332"/>
      <c r="C63" s="333"/>
      <c r="D63" s="388" t="s">
        <v>22</v>
      </c>
      <c r="E63" s="380" t="s">
        <v>2756</v>
      </c>
      <c r="F63" s="324" t="s">
        <v>2742</v>
      </c>
      <c r="G63" s="325">
        <v>8</v>
      </c>
      <c r="H63" s="346"/>
      <c r="I63" s="347"/>
      <c r="J63" s="326">
        <f t="shared" si="4"/>
        <v>0</v>
      </c>
      <c r="K63" s="349">
        <f t="shared" si="6"/>
        <v>0</v>
      </c>
      <c r="N63" s="351"/>
      <c r="O63" s="351"/>
      <c r="Q63" s="301"/>
    </row>
    <row r="64" spans="1:17">
      <c r="A64" s="335" t="s">
        <v>298</v>
      </c>
      <c r="B64" s="332"/>
      <c r="C64" s="336"/>
      <c r="D64" s="388"/>
      <c r="E64" s="380" t="s">
        <v>2757</v>
      </c>
      <c r="F64" s="324" t="s">
        <v>249</v>
      </c>
      <c r="G64" s="325">
        <v>24</v>
      </c>
      <c r="H64" s="346"/>
      <c r="I64" s="347"/>
      <c r="J64" s="326">
        <f t="shared" si="4"/>
        <v>0</v>
      </c>
      <c r="K64" s="349">
        <f t="shared" si="6"/>
        <v>0</v>
      </c>
      <c r="N64" s="351"/>
      <c r="O64" s="351"/>
      <c r="Q64" s="301"/>
    </row>
    <row r="65" spans="1:17">
      <c r="A65" s="331">
        <v>18</v>
      </c>
      <c r="B65" s="332"/>
      <c r="C65" s="333" t="s">
        <v>22</v>
      </c>
      <c r="D65" s="388" t="s">
        <v>22</v>
      </c>
      <c r="E65" s="380" t="s">
        <v>2758</v>
      </c>
      <c r="F65" s="324" t="s">
        <v>249</v>
      </c>
      <c r="G65" s="325">
        <v>70</v>
      </c>
      <c r="H65" s="346"/>
      <c r="I65" s="347"/>
      <c r="J65" s="326">
        <f t="shared" si="4"/>
        <v>0</v>
      </c>
      <c r="K65" s="349">
        <f t="shared" si="6"/>
        <v>0</v>
      </c>
      <c r="N65" s="351"/>
      <c r="O65" s="351"/>
      <c r="Q65" s="301"/>
    </row>
    <row r="66" spans="1:17">
      <c r="A66" s="331">
        <v>19</v>
      </c>
      <c r="B66" s="332"/>
      <c r="C66" s="333"/>
      <c r="D66" s="388"/>
      <c r="E66" s="383" t="s">
        <v>2759</v>
      </c>
      <c r="F66" s="384" t="s">
        <v>249</v>
      </c>
      <c r="G66" s="385">
        <v>94</v>
      </c>
      <c r="H66" s="389"/>
      <c r="I66" s="381"/>
      <c r="J66" s="326">
        <f t="shared" si="4"/>
        <v>0</v>
      </c>
      <c r="K66" s="390">
        <f t="shared" si="6"/>
        <v>0</v>
      </c>
      <c r="N66" s="382"/>
      <c r="O66" s="382"/>
      <c r="Q66" s="301"/>
    </row>
    <row r="67" spans="1:17" ht="22.5">
      <c r="A67" s="335" t="s">
        <v>318</v>
      </c>
      <c r="B67" s="332"/>
      <c r="C67" s="336"/>
      <c r="D67" s="388"/>
      <c r="E67" s="380" t="s">
        <v>2760</v>
      </c>
      <c r="F67" s="324" t="s">
        <v>2742</v>
      </c>
      <c r="G67" s="325">
        <v>105</v>
      </c>
      <c r="H67" s="346"/>
      <c r="I67" s="327"/>
      <c r="J67" s="326">
        <f t="shared" si="4"/>
        <v>0</v>
      </c>
      <c r="K67" s="349">
        <f t="shared" si="6"/>
        <v>0</v>
      </c>
      <c r="N67" s="289"/>
      <c r="O67" s="289"/>
      <c r="Q67" s="301"/>
    </row>
    <row r="68" spans="1:17">
      <c r="A68" s="335"/>
      <c r="B68" s="332"/>
      <c r="C68" s="336"/>
      <c r="D68" s="388"/>
      <c r="E68" s="380"/>
      <c r="F68" s="324"/>
      <c r="G68" s="325"/>
      <c r="H68" s="346"/>
      <c r="I68" s="391"/>
      <c r="J68" s="326"/>
      <c r="K68" s="349"/>
    </row>
    <row r="69" spans="1:17">
      <c r="A69" s="335" t="s">
        <v>22</v>
      </c>
      <c r="B69" s="332"/>
      <c r="C69" s="336"/>
      <c r="D69" s="388"/>
      <c r="E69" s="392" t="s">
        <v>2761</v>
      </c>
      <c r="F69" s="324"/>
      <c r="G69" s="325"/>
      <c r="H69" s="346"/>
      <c r="I69" s="391"/>
      <c r="J69" s="326"/>
      <c r="K69" s="349"/>
    </row>
    <row r="70" spans="1:17">
      <c r="A70" s="335" t="s">
        <v>78</v>
      </c>
      <c r="B70" s="332"/>
      <c r="C70" s="336"/>
      <c r="D70" s="388"/>
      <c r="E70" s="380" t="s">
        <v>2762</v>
      </c>
      <c r="F70" s="324" t="s">
        <v>2671</v>
      </c>
      <c r="G70" s="325">
        <v>1</v>
      </c>
      <c r="H70" s="346"/>
      <c r="I70" s="391"/>
      <c r="J70" s="326">
        <f>G70*H70</f>
        <v>0</v>
      </c>
      <c r="K70" s="349">
        <f>G70*I70</f>
        <v>0</v>
      </c>
    </row>
    <row r="71" spans="1:17" ht="13.5" thickBot="1">
      <c r="A71" s="352" t="s">
        <v>22</v>
      </c>
      <c r="B71" s="353"/>
      <c r="C71" s="354"/>
      <c r="D71" s="355"/>
      <c r="E71" s="356" t="s">
        <v>22</v>
      </c>
      <c r="F71" s="357" t="s">
        <v>22</v>
      </c>
      <c r="G71" s="358" t="s">
        <v>22</v>
      </c>
      <c r="H71" s="359"/>
      <c r="I71" s="360" t="s">
        <v>22</v>
      </c>
      <c r="J71" s="361" t="s">
        <v>22</v>
      </c>
      <c r="K71" s="362" t="s">
        <v>22</v>
      </c>
    </row>
    <row r="73" spans="1:17" ht="13.5" thickBot="1"/>
    <row r="74" spans="1:17">
      <c r="A74" s="393"/>
      <c r="B74" s="394"/>
      <c r="C74" s="395"/>
      <c r="D74" s="395"/>
      <c r="E74" s="395"/>
      <c r="F74" s="395"/>
      <c r="G74" s="394" t="str">
        <f>A37</f>
        <v xml:space="preserve"> </v>
      </c>
      <c r="H74" s="396"/>
      <c r="I74" s="397" t="s">
        <v>2763</v>
      </c>
      <c r="J74" s="398">
        <f>SUM(J12:J70)</f>
        <v>0</v>
      </c>
    </row>
    <row r="75" spans="1:17" ht="13.5" thickBot="1">
      <c r="A75" s="399"/>
      <c r="B75" s="254"/>
      <c r="C75" s="254"/>
      <c r="D75" s="254"/>
      <c r="E75" s="254" t="s">
        <v>22</v>
      </c>
      <c r="F75" s="254"/>
      <c r="G75" s="254"/>
      <c r="H75" s="400"/>
      <c r="I75" s="401" t="s">
        <v>2764</v>
      </c>
      <c r="J75" s="402">
        <f>SUM(K12:K70)</f>
        <v>0</v>
      </c>
    </row>
    <row r="76" spans="1:17" ht="14.25" thickTop="1" thickBot="1">
      <c r="A76" s="403"/>
      <c r="B76" s="404"/>
      <c r="C76" s="404"/>
      <c r="D76" s="404"/>
      <c r="E76" s="404"/>
      <c r="F76" s="404"/>
      <c r="G76" s="404"/>
      <c r="H76" s="405"/>
      <c r="I76" s="406" t="s">
        <v>2765</v>
      </c>
      <c r="J76" s="407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10" workbookViewId="0">
      <selection activeCell="I125" sqref="I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1934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1944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1934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SO_03.2 - Přípojka NN k napojovacímu bodu č.2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1936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1934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SO_03.2 - Přípojka NN k napojovacímu bodu č.2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1938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1939</v>
      </c>
      <c r="F124" s="145" t="s">
        <v>1940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1945</v>
      </c>
      <c r="F125" s="150" t="s">
        <v>1942</v>
      </c>
      <c r="G125" s="151" t="s">
        <v>631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1943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A8F1-24DA-45DA-9DEA-DEC40CF12FB2}">
  <dimension ref="A1:R69"/>
  <sheetViews>
    <sheetView topLeftCell="A42" workbookViewId="0">
      <selection activeCell="H12" sqref="H12:I35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8" ht="15.75">
      <c r="E1" s="249" t="s">
        <v>2693</v>
      </c>
    </row>
    <row r="2" spans="1:18" ht="14.25">
      <c r="B2" s="248" t="s">
        <v>13</v>
      </c>
      <c r="C2" s="250" t="s">
        <v>2694</v>
      </c>
      <c r="D2" s="250"/>
      <c r="E2" s="250"/>
    </row>
    <row r="3" spans="1:18" ht="15">
      <c r="B3" s="248" t="s">
        <v>178</v>
      </c>
      <c r="C3" s="251" t="s">
        <v>2695</v>
      </c>
      <c r="D3" s="251"/>
      <c r="E3" s="251"/>
    </row>
    <row r="4" spans="1:18" ht="12" customHeight="1">
      <c r="C4" s="251" t="s">
        <v>2766</v>
      </c>
      <c r="D4" s="251"/>
      <c r="E4" s="251"/>
    </row>
    <row r="5" spans="1:18" ht="12" customHeight="1">
      <c r="B5" s="248" t="s">
        <v>17</v>
      </c>
      <c r="C5" s="251"/>
      <c r="D5" s="251"/>
      <c r="E5" s="251"/>
      <c r="J5" s="252"/>
      <c r="K5" s="253"/>
    </row>
    <row r="6" spans="1:18" ht="12" customHeight="1">
      <c r="B6" s="248" t="s">
        <v>20</v>
      </c>
      <c r="C6" s="251"/>
      <c r="D6" s="251"/>
      <c r="E6" s="251"/>
      <c r="J6" s="252" t="s">
        <v>25</v>
      </c>
      <c r="K6" s="252" t="s">
        <v>2697</v>
      </c>
    </row>
    <row r="7" spans="1:18" ht="12" customHeight="1">
      <c r="A7" s="254"/>
      <c r="B7" s="254" t="s">
        <v>2698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8" ht="13.5" thickBot="1"/>
    <row r="9" spans="1:18">
      <c r="A9" s="260" t="s">
        <v>2699</v>
      </c>
      <c r="B9" s="261" t="s">
        <v>2700</v>
      </c>
      <c r="C9" s="261" t="s">
        <v>2701</v>
      </c>
      <c r="D9" s="262" t="s">
        <v>2702</v>
      </c>
      <c r="E9" s="263" t="s">
        <v>2703</v>
      </c>
      <c r="F9" s="261" t="s">
        <v>2704</v>
      </c>
      <c r="G9" s="264" t="s">
        <v>2705</v>
      </c>
      <c r="H9" s="265" t="s">
        <v>2706</v>
      </c>
      <c r="I9" s="266"/>
      <c r="J9" s="265" t="s">
        <v>2707</v>
      </c>
      <c r="K9" s="267"/>
    </row>
    <row r="10" spans="1:18" ht="13.5" thickBot="1">
      <c r="A10" s="269"/>
      <c r="B10" s="270" t="s">
        <v>2708</v>
      </c>
      <c r="C10" s="270" t="s">
        <v>2709</v>
      </c>
      <c r="D10" s="270" t="s">
        <v>22</v>
      </c>
      <c r="E10" s="271"/>
      <c r="F10" s="270" t="s">
        <v>2710</v>
      </c>
      <c r="G10" s="272" t="s">
        <v>2711</v>
      </c>
      <c r="H10" s="273" t="s">
        <v>2712</v>
      </c>
      <c r="I10" s="274" t="s">
        <v>2713</v>
      </c>
      <c r="J10" s="273" t="s">
        <v>2712</v>
      </c>
      <c r="K10" s="275" t="s">
        <v>2713</v>
      </c>
      <c r="N10" s="276"/>
      <c r="O10" s="277"/>
      <c r="Q10" s="276"/>
      <c r="R10" s="277"/>
    </row>
    <row r="11" spans="1:18">
      <c r="A11" s="278"/>
      <c r="B11" s="279"/>
      <c r="C11" s="280"/>
      <c r="D11" s="281"/>
      <c r="E11" s="282" t="s">
        <v>2767</v>
      </c>
      <c r="F11" s="283" t="s">
        <v>22</v>
      </c>
      <c r="G11" s="284"/>
      <c r="H11" s="285"/>
      <c r="I11" s="286"/>
      <c r="J11" s="285"/>
      <c r="K11" s="287"/>
      <c r="N11" s="289"/>
      <c r="O11" s="289"/>
    </row>
    <row r="12" spans="1:18">
      <c r="A12" s="290">
        <v>1</v>
      </c>
      <c r="B12" s="291"/>
      <c r="C12" s="292" t="s">
        <v>22</v>
      </c>
      <c r="D12" s="293" t="s">
        <v>22</v>
      </c>
      <c r="E12" s="294" t="s">
        <v>2715</v>
      </c>
      <c r="F12" s="295" t="s">
        <v>249</v>
      </c>
      <c r="G12" s="296">
        <v>22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M12" s="300"/>
      <c r="N12" s="300"/>
      <c r="O12" s="300"/>
      <c r="Q12" s="301"/>
      <c r="R12" s="301"/>
    </row>
    <row r="13" spans="1:18">
      <c r="A13" s="290">
        <v>2</v>
      </c>
      <c r="B13" s="291"/>
      <c r="C13" s="292" t="s">
        <v>22</v>
      </c>
      <c r="D13" s="329" t="s">
        <v>22</v>
      </c>
      <c r="E13" s="408" t="s">
        <v>2716</v>
      </c>
      <c r="F13" s="302" t="s">
        <v>249</v>
      </c>
      <c r="G13" s="303">
        <v>325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7"/>
      <c r="O13" s="307"/>
      <c r="Q13" s="301"/>
      <c r="R13" s="301"/>
    </row>
    <row r="14" spans="1:18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2717</v>
      </c>
      <c r="F14" s="295" t="s">
        <v>249</v>
      </c>
      <c r="G14" s="309">
        <v>152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300"/>
      <c r="O14" s="311"/>
      <c r="Q14" s="301"/>
      <c r="R14" s="301"/>
    </row>
    <row r="15" spans="1:18">
      <c r="A15" s="290">
        <v>4</v>
      </c>
      <c r="B15" s="291"/>
      <c r="C15" s="292" t="s">
        <v>22</v>
      </c>
      <c r="D15" s="322" t="s">
        <v>22</v>
      </c>
      <c r="E15" s="321" t="s">
        <v>2718</v>
      </c>
      <c r="F15" s="314" t="s">
        <v>2671</v>
      </c>
      <c r="G15" s="315">
        <v>3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289"/>
      <c r="O15" s="289"/>
      <c r="Q15" s="301"/>
      <c r="R15" s="301"/>
    </row>
    <row r="16" spans="1:18">
      <c r="A16" s="290">
        <v>5</v>
      </c>
      <c r="B16" s="291"/>
      <c r="C16" s="292"/>
      <c r="D16" s="322"/>
      <c r="E16" s="321" t="s">
        <v>2768</v>
      </c>
      <c r="F16" s="314" t="s">
        <v>2671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289"/>
      <c r="O16" s="289"/>
      <c r="Q16" s="301"/>
      <c r="R16" s="301"/>
    </row>
    <row r="17" spans="1:18">
      <c r="A17" s="290">
        <v>6</v>
      </c>
      <c r="B17" s="291"/>
      <c r="C17" s="292"/>
      <c r="D17" s="322"/>
      <c r="E17" s="321" t="s">
        <v>2720</v>
      </c>
      <c r="F17" s="314" t="s">
        <v>2671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289"/>
      <c r="O17" s="289"/>
      <c r="Q17" s="301"/>
      <c r="R17" s="301"/>
    </row>
    <row r="18" spans="1:18">
      <c r="A18" s="290">
        <v>7</v>
      </c>
      <c r="B18" s="291"/>
      <c r="C18" s="292"/>
      <c r="D18" s="322"/>
      <c r="E18" s="321" t="s">
        <v>2769</v>
      </c>
      <c r="F18" s="314" t="s">
        <v>2671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M18" s="289"/>
      <c r="N18" s="289"/>
      <c r="O18" s="289"/>
      <c r="Q18" s="301"/>
      <c r="R18" s="301"/>
    </row>
    <row r="19" spans="1:18">
      <c r="A19" s="290">
        <v>8</v>
      </c>
      <c r="B19" s="291"/>
      <c r="C19" s="292"/>
      <c r="D19" s="322"/>
      <c r="E19" s="321" t="s">
        <v>2722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289"/>
      <c r="O19" s="289"/>
      <c r="Q19" s="301"/>
      <c r="R19" s="301"/>
    </row>
    <row r="20" spans="1:18">
      <c r="A20" s="290" t="s">
        <v>22</v>
      </c>
      <c r="B20" s="291"/>
      <c r="C20" s="292" t="s">
        <v>22</v>
      </c>
      <c r="D20" s="322" t="s">
        <v>22</v>
      </c>
      <c r="E20" s="321" t="s">
        <v>2723</v>
      </c>
      <c r="F20" s="314" t="s">
        <v>2671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M20" s="289"/>
      <c r="N20" s="289"/>
      <c r="O20" s="289"/>
      <c r="Q20" s="301"/>
      <c r="R20" s="301"/>
    </row>
    <row r="21" spans="1:18">
      <c r="A21" s="290">
        <v>9</v>
      </c>
      <c r="B21" s="291"/>
      <c r="C21" s="292"/>
      <c r="D21" s="322"/>
      <c r="E21" s="321" t="s">
        <v>2770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M21" s="289"/>
      <c r="N21" s="289"/>
      <c r="O21" s="289"/>
      <c r="Q21" s="301"/>
      <c r="R21" s="301"/>
    </row>
    <row r="22" spans="1:18">
      <c r="A22" s="290" t="s">
        <v>22</v>
      </c>
      <c r="B22" s="291"/>
      <c r="C22" s="292"/>
      <c r="D22" s="322"/>
      <c r="E22" s="321" t="s">
        <v>2725</v>
      </c>
      <c r="F22" s="314" t="s">
        <v>2671</v>
      </c>
      <c r="G22" s="315">
        <v>1</v>
      </c>
      <c r="H22" s="316"/>
      <c r="I22" s="317"/>
      <c r="J22" s="316">
        <f t="shared" ref="J22:J28" si="2">G22*H22</f>
        <v>0</v>
      </c>
      <c r="K22" s="318">
        <f t="shared" ref="K22:K28" si="3">G22*I22</f>
        <v>0</v>
      </c>
      <c r="M22" s="289"/>
      <c r="N22" s="289"/>
      <c r="O22" s="289"/>
      <c r="Q22" s="301"/>
      <c r="R22" s="301"/>
    </row>
    <row r="23" spans="1:18">
      <c r="A23" s="290">
        <v>10</v>
      </c>
      <c r="B23" s="291"/>
      <c r="C23" s="292"/>
      <c r="D23" s="322"/>
      <c r="E23" s="321" t="s">
        <v>2726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M23" s="289"/>
      <c r="N23" s="289"/>
      <c r="O23" s="289"/>
      <c r="Q23" s="301"/>
      <c r="R23" s="301"/>
    </row>
    <row r="24" spans="1:18">
      <c r="A24" s="290">
        <v>11</v>
      </c>
      <c r="B24" s="291"/>
      <c r="C24" s="292"/>
      <c r="D24" s="322"/>
      <c r="E24" s="323" t="s">
        <v>2727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289"/>
      <c r="O24" s="289"/>
      <c r="Q24" s="301"/>
      <c r="R24" s="301"/>
    </row>
    <row r="25" spans="1:18">
      <c r="A25" s="290">
        <v>12</v>
      </c>
      <c r="B25" s="291"/>
      <c r="C25" s="292"/>
      <c r="D25" s="320"/>
      <c r="E25" s="323" t="s">
        <v>2728</v>
      </c>
      <c r="F25" s="324" t="s">
        <v>2671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289"/>
      <c r="O25" s="289"/>
      <c r="Q25" s="301"/>
      <c r="R25" s="301"/>
    </row>
    <row r="26" spans="1:18">
      <c r="A26" s="290">
        <v>13</v>
      </c>
      <c r="B26" s="291"/>
      <c r="C26" s="292"/>
      <c r="D26" s="322"/>
      <c r="E26" s="323" t="s">
        <v>2729</v>
      </c>
      <c r="F26" s="324" t="s">
        <v>2671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289"/>
      <c r="O26" s="289"/>
      <c r="Q26" s="301"/>
      <c r="R26" s="301"/>
    </row>
    <row r="27" spans="1:18">
      <c r="A27" s="290">
        <v>14</v>
      </c>
      <c r="B27" s="291"/>
      <c r="C27" s="292"/>
      <c r="D27" s="322"/>
      <c r="E27" s="323" t="s">
        <v>2730</v>
      </c>
      <c r="F27" s="324" t="s">
        <v>249</v>
      </c>
      <c r="G27" s="325">
        <v>45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289"/>
      <c r="O27" s="289"/>
      <c r="Q27" s="301"/>
      <c r="R27" s="301"/>
    </row>
    <row r="28" spans="1:18">
      <c r="A28" s="331">
        <v>15</v>
      </c>
      <c r="B28" s="332"/>
      <c r="C28" s="333"/>
      <c r="D28" s="329" t="s">
        <v>22</v>
      </c>
      <c r="E28" s="323" t="s">
        <v>2771</v>
      </c>
      <c r="F28" s="324" t="s">
        <v>249</v>
      </c>
      <c r="G28" s="325">
        <v>2</v>
      </c>
      <c r="H28" s="326"/>
      <c r="I28" s="327"/>
      <c r="J28" s="326">
        <f t="shared" si="2"/>
        <v>0</v>
      </c>
      <c r="K28" s="328">
        <f t="shared" si="3"/>
        <v>0</v>
      </c>
      <c r="M28" s="289"/>
      <c r="N28" s="289"/>
      <c r="O28" s="289"/>
      <c r="Q28" s="301"/>
      <c r="R28" s="301"/>
    </row>
    <row r="29" spans="1:18">
      <c r="A29" s="335" t="s">
        <v>294</v>
      </c>
      <c r="B29" s="332"/>
      <c r="C29" s="336"/>
      <c r="D29" s="329"/>
      <c r="E29" s="323" t="s">
        <v>2731</v>
      </c>
      <c r="F29" s="324"/>
      <c r="G29" s="330">
        <v>0.05</v>
      </c>
      <c r="H29" s="326"/>
      <c r="I29" s="327"/>
      <c r="J29" s="326">
        <f>0.05*(J12+J13+J14+J23+J24+J27+J28)</f>
        <v>0</v>
      </c>
      <c r="K29" s="328" t="s">
        <v>22</v>
      </c>
      <c r="M29" s="289"/>
      <c r="N29" s="289"/>
      <c r="O29" s="289"/>
      <c r="Q29" s="301"/>
      <c r="R29" s="301"/>
    </row>
    <row r="30" spans="1:18">
      <c r="A30" s="331" t="s">
        <v>22</v>
      </c>
      <c r="B30" s="332"/>
      <c r="C30" s="333" t="s">
        <v>22</v>
      </c>
      <c r="D30" s="329" t="s">
        <v>22</v>
      </c>
      <c r="E30" s="334"/>
      <c r="F30" s="324"/>
      <c r="G30" s="330"/>
      <c r="H30" s="326"/>
      <c r="I30" s="327"/>
      <c r="J30" s="326"/>
      <c r="K30" s="328" t="s">
        <v>22</v>
      </c>
      <c r="M30" s="289"/>
      <c r="N30" s="289"/>
      <c r="O30" s="289"/>
      <c r="Q30" s="301"/>
      <c r="R30" s="301"/>
    </row>
    <row r="31" spans="1:18">
      <c r="A31" s="335" t="s">
        <v>22</v>
      </c>
      <c r="B31" s="332"/>
      <c r="C31" s="336"/>
      <c r="D31" s="329"/>
      <c r="E31" s="337" t="s">
        <v>2732</v>
      </c>
      <c r="F31" s="324"/>
      <c r="G31" s="330">
        <v>0.03</v>
      </c>
      <c r="H31" s="326"/>
      <c r="I31" s="327"/>
      <c r="J31" s="326">
        <f>SUM(J11:J28)*0.03</f>
        <v>0</v>
      </c>
      <c r="K31" s="328" t="s">
        <v>22</v>
      </c>
      <c r="M31" s="289"/>
      <c r="N31" s="289"/>
      <c r="O31" s="289"/>
      <c r="Q31" s="301"/>
      <c r="R31" s="301"/>
    </row>
    <row r="32" spans="1:18">
      <c r="A32" s="335" t="s">
        <v>78</v>
      </c>
      <c r="B32" s="332"/>
      <c r="C32" s="336"/>
      <c r="D32" s="329"/>
      <c r="E32" s="338" t="s">
        <v>2733</v>
      </c>
      <c r="F32" s="339" t="s">
        <v>2671</v>
      </c>
      <c r="G32" s="340">
        <v>8</v>
      </c>
      <c r="H32" s="341"/>
      <c r="I32" s="342"/>
      <c r="J32" s="326">
        <f>G32*H32</f>
        <v>0</v>
      </c>
      <c r="K32" s="343">
        <f>G32*I32</f>
        <v>0</v>
      </c>
      <c r="M32" s="311"/>
      <c r="N32" s="311"/>
      <c r="O32" s="311"/>
      <c r="Q32" s="301"/>
      <c r="R32" s="301"/>
    </row>
    <row r="33" spans="1:18">
      <c r="A33" s="335" t="s">
        <v>80</v>
      </c>
      <c r="B33" s="332"/>
      <c r="C33" s="336"/>
      <c r="D33" s="329"/>
      <c r="E33" s="338" t="s">
        <v>2734</v>
      </c>
      <c r="F33" s="324" t="s">
        <v>2671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289"/>
      <c r="O33" s="289"/>
      <c r="Q33" s="301"/>
      <c r="R33" s="301"/>
    </row>
    <row r="34" spans="1:18">
      <c r="A34" s="335" t="s">
        <v>226</v>
      </c>
      <c r="B34" s="332"/>
      <c r="C34" s="336"/>
      <c r="D34" s="329"/>
      <c r="E34" s="338" t="s">
        <v>2735</v>
      </c>
      <c r="F34" s="324" t="s">
        <v>2671</v>
      </c>
      <c r="G34" s="344">
        <v>16</v>
      </c>
      <c r="H34" s="326"/>
      <c r="I34" s="327"/>
      <c r="J34" s="326">
        <f>G34*H34</f>
        <v>0</v>
      </c>
      <c r="K34" s="328">
        <f>G34*I34</f>
        <v>0</v>
      </c>
      <c r="M34" s="289"/>
      <c r="N34" s="289"/>
      <c r="O34" s="289"/>
      <c r="Q34" s="301"/>
      <c r="R34" s="301"/>
    </row>
    <row r="35" spans="1:18">
      <c r="A35" s="331">
        <v>4</v>
      </c>
      <c r="B35" s="332"/>
      <c r="C35" s="333"/>
      <c r="D35" s="329"/>
      <c r="E35" s="323" t="s">
        <v>2736</v>
      </c>
      <c r="F35" s="324" t="s">
        <v>2671</v>
      </c>
      <c r="G35" s="344">
        <v>4</v>
      </c>
      <c r="H35" s="326"/>
      <c r="I35" s="327"/>
      <c r="J35" s="326">
        <f>G35*H35</f>
        <v>0</v>
      </c>
      <c r="K35" s="328">
        <f>G35*I35</f>
        <v>0</v>
      </c>
      <c r="M35" s="289"/>
      <c r="N35" s="289"/>
      <c r="O35" s="289"/>
      <c r="Q35" s="301"/>
      <c r="R35" s="301"/>
    </row>
    <row r="36" spans="1:18" ht="13.5" thickBot="1">
      <c r="A36" s="352" t="s">
        <v>22</v>
      </c>
      <c r="B36" s="353"/>
      <c r="C36" s="354"/>
      <c r="D36" s="409"/>
      <c r="E36" s="410"/>
      <c r="F36" s="411"/>
      <c r="G36" s="412"/>
      <c r="H36" s="413"/>
      <c r="I36" s="414"/>
      <c r="J36" s="413"/>
      <c r="K36" s="415" t="s">
        <v>22</v>
      </c>
      <c r="Q36" s="301"/>
      <c r="R36" s="301"/>
    </row>
    <row r="37" spans="1:18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  <c r="Q37" s="301"/>
      <c r="R37" s="301"/>
    </row>
    <row r="38" spans="1:18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Q38" s="301"/>
      <c r="R38" s="301"/>
    </row>
    <row r="39" spans="1:18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Q39" s="301"/>
      <c r="R39" s="301"/>
    </row>
    <row r="40" spans="1:18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  <c r="Q40" s="301"/>
      <c r="R40" s="301"/>
    </row>
    <row r="41" spans="1:18" ht="13.5" thickBot="1">
      <c r="Q41" s="301"/>
      <c r="R41" s="301"/>
    </row>
    <row r="42" spans="1:18">
      <c r="A42" s="260" t="s">
        <v>2699</v>
      </c>
      <c r="B42" s="261" t="s">
        <v>2700</v>
      </c>
      <c r="C42" s="261" t="s">
        <v>2701</v>
      </c>
      <c r="D42" s="262" t="s">
        <v>2702</v>
      </c>
      <c r="E42" s="263" t="s">
        <v>2703</v>
      </c>
      <c r="F42" s="261" t="s">
        <v>2704</v>
      </c>
      <c r="G42" s="264" t="s">
        <v>2705</v>
      </c>
      <c r="H42" s="265" t="s">
        <v>2706</v>
      </c>
      <c r="I42" s="266"/>
      <c r="J42" s="265" t="s">
        <v>2707</v>
      </c>
      <c r="K42" s="267"/>
      <c r="Q42" s="301"/>
      <c r="R42" s="301"/>
    </row>
    <row r="43" spans="1:18" ht="13.5" thickBot="1">
      <c r="A43" s="269"/>
      <c r="B43" s="270" t="s">
        <v>2708</v>
      </c>
      <c r="C43" s="270" t="s">
        <v>2709</v>
      </c>
      <c r="D43" s="270" t="s">
        <v>22</v>
      </c>
      <c r="E43" s="271"/>
      <c r="F43" s="270" t="s">
        <v>2710</v>
      </c>
      <c r="G43" s="272" t="s">
        <v>2711</v>
      </c>
      <c r="H43" s="273" t="s">
        <v>2712</v>
      </c>
      <c r="I43" s="274" t="s">
        <v>2713</v>
      </c>
      <c r="J43" s="273" t="s">
        <v>2712</v>
      </c>
      <c r="K43" s="275" t="s">
        <v>2713</v>
      </c>
      <c r="O43" s="277"/>
      <c r="Q43" s="301"/>
      <c r="R43" s="277"/>
    </row>
    <row r="44" spans="1:18">
      <c r="A44" s="278"/>
      <c r="B44" s="279"/>
      <c r="C44" s="280"/>
      <c r="D44" s="281"/>
      <c r="E44" s="282" t="s">
        <v>2737</v>
      </c>
      <c r="F44" s="373"/>
      <c r="G44" s="374"/>
      <c r="H44" s="285"/>
      <c r="I44" s="286"/>
      <c r="J44" s="375"/>
      <c r="K44" s="376"/>
      <c r="O44" s="289"/>
      <c r="Q44" s="301"/>
      <c r="R44" s="301"/>
    </row>
    <row r="45" spans="1:18">
      <c r="A45" s="290">
        <v>1</v>
      </c>
      <c r="B45" s="291"/>
      <c r="C45" s="292" t="s">
        <v>22</v>
      </c>
      <c r="D45" s="293" t="s">
        <v>22</v>
      </c>
      <c r="E45" s="313" t="s">
        <v>2738</v>
      </c>
      <c r="F45" s="314" t="s">
        <v>2739</v>
      </c>
      <c r="G45" s="377">
        <v>0.4</v>
      </c>
      <c r="H45" s="316"/>
      <c r="I45" s="317"/>
      <c r="J45" s="326">
        <f t="shared" ref="J45:J60" si="4">G45*H45</f>
        <v>0</v>
      </c>
      <c r="K45" s="378">
        <f t="shared" ref="K45:K55" si="5">G45*I45</f>
        <v>0</v>
      </c>
      <c r="N45" s="289"/>
      <c r="O45" s="289"/>
      <c r="Q45" s="301"/>
      <c r="R45" s="301"/>
    </row>
    <row r="46" spans="1:18">
      <c r="A46" s="290">
        <v>2</v>
      </c>
      <c r="B46" s="291"/>
      <c r="C46" s="292" t="s">
        <v>22</v>
      </c>
      <c r="D46" s="293" t="s">
        <v>22</v>
      </c>
      <c r="E46" s="313" t="s">
        <v>2740</v>
      </c>
      <c r="F46" s="314" t="s">
        <v>2739</v>
      </c>
      <c r="G46" s="377">
        <v>0.34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289"/>
      <c r="Q46" s="301"/>
      <c r="R46" s="301"/>
    </row>
    <row r="47" spans="1:18">
      <c r="A47" s="290">
        <v>3</v>
      </c>
      <c r="B47" s="291"/>
      <c r="C47" s="292"/>
      <c r="D47" s="312"/>
      <c r="E47" s="313" t="s">
        <v>2744</v>
      </c>
      <c r="F47" s="324" t="s">
        <v>2742</v>
      </c>
      <c r="G47" s="379">
        <v>21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289"/>
      <c r="Q47" s="301"/>
      <c r="R47" s="301"/>
    </row>
    <row r="48" spans="1:18">
      <c r="A48" s="290">
        <v>4</v>
      </c>
      <c r="B48" s="291"/>
      <c r="C48" s="292" t="s">
        <v>22</v>
      </c>
      <c r="D48" s="319" t="s">
        <v>22</v>
      </c>
      <c r="E48" s="313" t="s">
        <v>2745</v>
      </c>
      <c r="F48" s="324" t="s">
        <v>249</v>
      </c>
      <c r="G48" s="379">
        <v>90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  <c r="R48" s="301"/>
    </row>
    <row r="49" spans="1:18">
      <c r="A49" s="290">
        <v>5</v>
      </c>
      <c r="B49" s="291"/>
      <c r="C49" s="292"/>
      <c r="D49" s="319"/>
      <c r="E49" s="313" t="s">
        <v>2746</v>
      </c>
      <c r="F49" s="324" t="s">
        <v>2742</v>
      </c>
      <c r="G49" s="379">
        <v>21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  <c r="R49" s="301"/>
    </row>
    <row r="50" spans="1:18">
      <c r="A50" s="290">
        <v>6</v>
      </c>
      <c r="B50" s="291"/>
      <c r="C50" s="292" t="s">
        <v>22</v>
      </c>
      <c r="D50" s="319" t="s">
        <v>22</v>
      </c>
      <c r="E50" s="313" t="s">
        <v>2747</v>
      </c>
      <c r="F50" s="324" t="s">
        <v>2742</v>
      </c>
      <c r="G50" s="379">
        <v>21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  <c r="R50" s="301"/>
    </row>
    <row r="51" spans="1:18">
      <c r="A51" s="290">
        <v>7</v>
      </c>
      <c r="B51" s="291"/>
      <c r="C51" s="292"/>
      <c r="D51" s="319"/>
      <c r="E51" s="380" t="s">
        <v>2748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351"/>
      <c r="Q51" s="301"/>
      <c r="R51" s="301"/>
    </row>
    <row r="52" spans="1:18">
      <c r="A52" s="290">
        <v>8</v>
      </c>
      <c r="B52" s="291"/>
      <c r="C52" s="292"/>
      <c r="D52" s="319"/>
      <c r="E52" s="380" t="s">
        <v>2749</v>
      </c>
      <c r="F52" s="324" t="s">
        <v>249</v>
      </c>
      <c r="G52" s="325">
        <v>35</v>
      </c>
      <c r="H52" s="346"/>
      <c r="I52" s="416"/>
      <c r="J52" s="326">
        <f t="shared" si="4"/>
        <v>0</v>
      </c>
      <c r="K52" s="349">
        <f t="shared" si="5"/>
        <v>0</v>
      </c>
      <c r="N52" s="417"/>
      <c r="O52" s="417"/>
      <c r="Q52" s="301"/>
      <c r="R52" s="301"/>
    </row>
    <row r="53" spans="1:18">
      <c r="A53" s="290">
        <v>9</v>
      </c>
      <c r="B53" s="291"/>
      <c r="C53" s="292"/>
      <c r="D53" s="319"/>
      <c r="E53" s="380" t="s">
        <v>2750</v>
      </c>
      <c r="F53" s="324" t="s">
        <v>249</v>
      </c>
      <c r="G53" s="325">
        <v>365</v>
      </c>
      <c r="H53" s="346"/>
      <c r="I53" s="416"/>
      <c r="J53" s="326">
        <f t="shared" si="4"/>
        <v>0</v>
      </c>
      <c r="K53" s="349">
        <f t="shared" si="5"/>
        <v>0</v>
      </c>
      <c r="N53" s="417"/>
      <c r="O53" s="417"/>
      <c r="Q53" s="301"/>
      <c r="R53" s="301"/>
    </row>
    <row r="54" spans="1:18">
      <c r="A54" s="290">
        <v>10</v>
      </c>
      <c r="B54" s="291"/>
      <c r="C54" s="292"/>
      <c r="D54" s="319"/>
      <c r="E54" s="380" t="s">
        <v>2751</v>
      </c>
      <c r="F54" s="324" t="s">
        <v>249</v>
      </c>
      <c r="G54" s="325">
        <v>400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351"/>
      <c r="Q54" s="301"/>
      <c r="R54" s="301"/>
    </row>
    <row r="55" spans="1:18">
      <c r="A55" s="290">
        <v>11</v>
      </c>
      <c r="B55" s="291"/>
      <c r="C55" s="292"/>
      <c r="D55" s="319"/>
      <c r="E55" s="418" t="s">
        <v>2752</v>
      </c>
      <c r="F55" s="419" t="s">
        <v>2671</v>
      </c>
      <c r="G55" s="420">
        <v>2</v>
      </c>
      <c r="H55" s="421"/>
      <c r="I55" s="416"/>
      <c r="J55" s="326">
        <f t="shared" si="4"/>
        <v>0</v>
      </c>
      <c r="K55" s="422">
        <f t="shared" si="5"/>
        <v>0</v>
      </c>
      <c r="N55" s="417"/>
      <c r="O55" s="417"/>
      <c r="Q55" s="301"/>
      <c r="R55" s="301"/>
    </row>
    <row r="56" spans="1:18" ht="12.75" customHeight="1">
      <c r="A56" s="290">
        <v>12</v>
      </c>
      <c r="B56" s="291"/>
      <c r="C56" s="292"/>
      <c r="D56" s="319"/>
      <c r="E56" s="380" t="s">
        <v>2753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51"/>
      <c r="Q56" s="301"/>
      <c r="R56" s="301"/>
    </row>
    <row r="57" spans="1:18">
      <c r="A57" s="290" t="s">
        <v>22</v>
      </c>
      <c r="B57" s="291"/>
      <c r="C57" s="292"/>
      <c r="D57" s="319"/>
      <c r="E57" s="380" t="s">
        <v>2754</v>
      </c>
      <c r="F57" s="324" t="s">
        <v>2671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51"/>
      <c r="Q57" s="301"/>
      <c r="R57" s="301"/>
    </row>
    <row r="58" spans="1:18">
      <c r="A58" s="331">
        <v>13</v>
      </c>
      <c r="B58" s="332"/>
      <c r="C58" s="333" t="s">
        <v>22</v>
      </c>
      <c r="D58" s="388" t="s">
        <v>22</v>
      </c>
      <c r="E58" s="380" t="s">
        <v>2758</v>
      </c>
      <c r="F58" s="324" t="s">
        <v>249</v>
      </c>
      <c r="G58" s="325">
        <v>45</v>
      </c>
      <c r="H58" s="346"/>
      <c r="I58" s="347"/>
      <c r="J58" s="326">
        <f t="shared" si="4"/>
        <v>0</v>
      </c>
      <c r="K58" s="349">
        <f>G58*I58</f>
        <v>0</v>
      </c>
      <c r="N58" s="351"/>
      <c r="O58" s="351"/>
      <c r="Q58" s="301"/>
      <c r="R58" s="301"/>
    </row>
    <row r="59" spans="1:18">
      <c r="A59" s="331">
        <v>14</v>
      </c>
      <c r="B59" s="332"/>
      <c r="C59" s="333"/>
      <c r="D59" s="388"/>
      <c r="E59" s="418" t="s">
        <v>2759</v>
      </c>
      <c r="F59" s="419" t="s">
        <v>249</v>
      </c>
      <c r="G59" s="420">
        <v>45</v>
      </c>
      <c r="H59" s="423"/>
      <c r="I59" s="416"/>
      <c r="J59" s="326">
        <f t="shared" si="4"/>
        <v>0</v>
      </c>
      <c r="K59" s="424">
        <f>G59*I59</f>
        <v>0</v>
      </c>
      <c r="N59" s="417"/>
      <c r="O59" s="417"/>
      <c r="Q59" s="301"/>
      <c r="R59" s="301"/>
    </row>
    <row r="60" spans="1:18" ht="22.5">
      <c r="A60" s="335" t="s">
        <v>289</v>
      </c>
      <c r="B60" s="332"/>
      <c r="C60" s="336"/>
      <c r="D60" s="388"/>
      <c r="E60" s="380" t="s">
        <v>2760</v>
      </c>
      <c r="F60" s="324" t="s">
        <v>2742</v>
      </c>
      <c r="G60" s="325">
        <v>152</v>
      </c>
      <c r="H60" s="346"/>
      <c r="I60" s="327"/>
      <c r="J60" s="326">
        <f t="shared" si="4"/>
        <v>0</v>
      </c>
      <c r="K60" s="349">
        <f>G60*I60</f>
        <v>0</v>
      </c>
      <c r="N60" s="289"/>
      <c r="O60" s="289"/>
      <c r="Q60" s="301"/>
      <c r="R60" s="301"/>
    </row>
    <row r="61" spans="1:18">
      <c r="A61" s="335"/>
      <c r="B61" s="332"/>
      <c r="C61" s="336"/>
      <c r="D61" s="388"/>
      <c r="E61" s="380"/>
      <c r="F61" s="324"/>
      <c r="G61" s="325"/>
      <c r="H61" s="346"/>
      <c r="I61" s="391"/>
      <c r="J61" s="326"/>
      <c r="K61" s="349"/>
    </row>
    <row r="62" spans="1:18">
      <c r="A62" s="335" t="s">
        <v>22</v>
      </c>
      <c r="B62" s="332"/>
      <c r="C62" s="336"/>
      <c r="D62" s="388"/>
      <c r="E62" s="392" t="s">
        <v>2761</v>
      </c>
      <c r="F62" s="324"/>
      <c r="G62" s="325"/>
      <c r="H62" s="346"/>
      <c r="I62" s="391"/>
      <c r="J62" s="326"/>
      <c r="K62" s="349"/>
    </row>
    <row r="63" spans="1:18">
      <c r="A63" s="335" t="s">
        <v>78</v>
      </c>
      <c r="B63" s="332"/>
      <c r="C63" s="336"/>
      <c r="D63" s="388"/>
      <c r="E63" s="380" t="s">
        <v>2762</v>
      </c>
      <c r="F63" s="324" t="s">
        <v>2671</v>
      </c>
      <c r="G63" s="325">
        <v>1</v>
      </c>
      <c r="H63" s="346"/>
      <c r="I63" s="391"/>
      <c r="J63" s="326">
        <f>G63*H63</f>
        <v>0</v>
      </c>
      <c r="K63" s="349">
        <f>G63*I63</f>
        <v>0</v>
      </c>
    </row>
    <row r="64" spans="1:18" ht="13.5" thickBot="1">
      <c r="A64" s="352" t="s">
        <v>22</v>
      </c>
      <c r="B64" s="353"/>
      <c r="C64" s="354"/>
      <c r="D64" s="355"/>
      <c r="E64" s="356" t="s">
        <v>22</v>
      </c>
      <c r="F64" s="357" t="s">
        <v>22</v>
      </c>
      <c r="G64" s="358" t="s">
        <v>22</v>
      </c>
      <c r="H64" s="359"/>
      <c r="I64" s="360" t="s">
        <v>22</v>
      </c>
      <c r="J64" s="361" t="s">
        <v>22</v>
      </c>
      <c r="K64" s="362" t="s">
        <v>22</v>
      </c>
    </row>
    <row r="66" spans="1:10" ht="13.5" thickBot="1"/>
    <row r="67" spans="1:10">
      <c r="A67" s="393"/>
      <c r="B67" s="394"/>
      <c r="C67" s="395"/>
      <c r="D67" s="395"/>
      <c r="E67" s="395"/>
      <c r="F67" s="395"/>
      <c r="G67" s="394" t="str">
        <f>A36</f>
        <v xml:space="preserve"> </v>
      </c>
      <c r="H67" s="396"/>
      <c r="I67" s="397" t="s">
        <v>2763</v>
      </c>
      <c r="J67" s="398">
        <f>SUM(J12:J63)</f>
        <v>0</v>
      </c>
    </row>
    <row r="68" spans="1:10" ht="13.5" thickBot="1">
      <c r="A68" s="399"/>
      <c r="B68" s="254"/>
      <c r="C68" s="254"/>
      <c r="D68" s="254"/>
      <c r="E68" s="254" t="s">
        <v>22</v>
      </c>
      <c r="F68" s="254"/>
      <c r="G68" s="254"/>
      <c r="H68" s="400"/>
      <c r="I68" s="401" t="s">
        <v>2764</v>
      </c>
      <c r="J68" s="402">
        <f>SUM(K12:K63)</f>
        <v>0</v>
      </c>
    </row>
    <row r="69" spans="1:10" ht="14.25" thickTop="1" thickBot="1">
      <c r="A69" s="403"/>
      <c r="B69" s="404"/>
      <c r="C69" s="404"/>
      <c r="D69" s="404"/>
      <c r="E69" s="404"/>
      <c r="F69" s="404"/>
      <c r="G69" s="404"/>
      <c r="H69" s="405"/>
      <c r="I69" s="406" t="s">
        <v>2765</v>
      </c>
      <c r="J69" s="407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21" workbookViewId="0">
      <selection activeCell="I125" sqref="I12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1934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1946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1934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SO_03.3 - Přípojka NN k napojovacímu bodu č.3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1936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1934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SO_03.3 - Přípojka NN k napojovacímu bodu č.3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1938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1939</v>
      </c>
      <c r="F124" s="145" t="s">
        <v>1940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1945</v>
      </c>
      <c r="F125" s="150" t="s">
        <v>1942</v>
      </c>
      <c r="G125" s="151" t="s">
        <v>631</v>
      </c>
      <c r="H125" s="152">
        <v>1</v>
      </c>
      <c r="I125" s="153">
        <f>'Bod č.3'!J68+'Bod č.3'!I141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1943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1F2B-FD43-4EF7-BE62-4A1FEAD8F67B}">
  <dimension ref="A1:R141"/>
  <sheetViews>
    <sheetView topLeftCell="A106" workbookViewId="0">
      <selection activeCell="H12" sqref="H12:I31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2693</v>
      </c>
    </row>
    <row r="2" spans="1:17" ht="14.25">
      <c r="B2" s="248" t="s">
        <v>13</v>
      </c>
      <c r="C2" s="250" t="s">
        <v>2694</v>
      </c>
      <c r="D2" s="250"/>
      <c r="E2" s="250"/>
    </row>
    <row r="3" spans="1:17" ht="15">
      <c r="B3" s="248" t="s">
        <v>178</v>
      </c>
      <c r="C3" s="251" t="s">
        <v>2695</v>
      </c>
      <c r="D3" s="251"/>
      <c r="E3" s="251"/>
    </row>
    <row r="4" spans="1:17" ht="12" customHeight="1">
      <c r="C4" s="251" t="s">
        <v>2772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2697</v>
      </c>
    </row>
    <row r="7" spans="1:17" ht="12" customHeight="1">
      <c r="A7" s="254"/>
      <c r="B7" s="254" t="s">
        <v>2698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2699</v>
      </c>
      <c r="B9" s="261" t="s">
        <v>2700</v>
      </c>
      <c r="C9" s="261" t="s">
        <v>2701</v>
      </c>
      <c r="D9" s="262" t="s">
        <v>2702</v>
      </c>
      <c r="E9" s="263" t="s">
        <v>2703</v>
      </c>
      <c r="F9" s="261" t="s">
        <v>2704</v>
      </c>
      <c r="G9" s="264" t="s">
        <v>2705</v>
      </c>
      <c r="H9" s="265" t="s">
        <v>2706</v>
      </c>
      <c r="I9" s="266"/>
      <c r="J9" s="265" t="s">
        <v>2707</v>
      </c>
      <c r="K9" s="267"/>
    </row>
    <row r="10" spans="1:17" ht="13.5" thickBot="1">
      <c r="A10" s="269"/>
      <c r="B10" s="270" t="s">
        <v>2708</v>
      </c>
      <c r="C10" s="270" t="s">
        <v>2709</v>
      </c>
      <c r="D10" s="270" t="s">
        <v>22</v>
      </c>
      <c r="E10" s="271"/>
      <c r="F10" s="270" t="s">
        <v>2710</v>
      </c>
      <c r="G10" s="272" t="s">
        <v>2711</v>
      </c>
      <c r="H10" s="273" t="s">
        <v>2712</v>
      </c>
      <c r="I10" s="274" t="s">
        <v>2713</v>
      </c>
      <c r="J10" s="273" t="s">
        <v>2712</v>
      </c>
      <c r="K10" s="275" t="s">
        <v>2713</v>
      </c>
      <c r="M10" s="276"/>
      <c r="N10" s="277"/>
      <c r="P10" s="363"/>
      <c r="Q10" s="363"/>
    </row>
    <row r="11" spans="1:17">
      <c r="A11" s="278"/>
      <c r="B11" s="279"/>
      <c r="C11" s="280"/>
      <c r="D11" s="281"/>
      <c r="E11" s="282" t="s">
        <v>2773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333" t="s">
        <v>22</v>
      </c>
      <c r="D12" s="425" t="s">
        <v>22</v>
      </c>
      <c r="E12" s="408" t="s">
        <v>2715</v>
      </c>
      <c r="F12" s="295" t="s">
        <v>249</v>
      </c>
      <c r="G12" s="296">
        <v>12</v>
      </c>
      <c r="H12" s="297"/>
      <c r="I12" s="298"/>
      <c r="J12" s="297">
        <f>G12*H12</f>
        <v>0</v>
      </c>
      <c r="K12" s="299">
        <f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426" t="s">
        <v>22</v>
      </c>
      <c r="E13" s="408" t="s">
        <v>2717</v>
      </c>
      <c r="F13" s="295" t="s">
        <v>249</v>
      </c>
      <c r="G13" s="309">
        <v>174</v>
      </c>
      <c r="H13" s="297"/>
      <c r="I13" s="310"/>
      <c r="J13" s="297">
        <f>G13*H13</f>
        <v>0</v>
      </c>
      <c r="K13" s="299">
        <f>G13*I13</f>
        <v>0</v>
      </c>
      <c r="M13" s="300"/>
      <c r="N13" s="297"/>
      <c r="O13" s="310"/>
      <c r="P13" s="301"/>
      <c r="Q13" s="301"/>
    </row>
    <row r="14" spans="1:17">
      <c r="A14" s="290">
        <v>3</v>
      </c>
      <c r="B14" s="291"/>
      <c r="C14" s="292"/>
      <c r="D14" s="427"/>
      <c r="E14" s="321" t="s">
        <v>2719</v>
      </c>
      <c r="F14" s="314" t="s">
        <v>2671</v>
      </c>
      <c r="G14" s="315">
        <v>3</v>
      </c>
      <c r="H14" s="316"/>
      <c r="I14" s="317"/>
      <c r="J14" s="316">
        <f>G14*H14</f>
        <v>0</v>
      </c>
      <c r="K14" s="318">
        <f>G14*I14</f>
        <v>0</v>
      </c>
      <c r="M14" s="289"/>
      <c r="N14" s="316"/>
      <c r="O14" s="317"/>
      <c r="P14" s="301"/>
      <c r="Q14" s="301"/>
    </row>
    <row r="15" spans="1:17">
      <c r="A15" s="290">
        <v>4</v>
      </c>
      <c r="B15" s="291"/>
      <c r="C15" s="292"/>
      <c r="D15" s="427"/>
      <c r="E15" s="321" t="s">
        <v>2774</v>
      </c>
      <c r="F15" s="314" t="s">
        <v>2671</v>
      </c>
      <c r="G15" s="315">
        <v>3</v>
      </c>
      <c r="H15" s="316"/>
      <c r="I15" s="317"/>
      <c r="J15" s="316">
        <f>G15*H15</f>
        <v>0</v>
      </c>
      <c r="K15" s="318">
        <f>G15*I15</f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 t="s">
        <v>22</v>
      </c>
      <c r="D16" s="427" t="s">
        <v>22</v>
      </c>
      <c r="E16" s="321" t="s">
        <v>2775</v>
      </c>
      <c r="F16" s="314" t="s">
        <v>2671</v>
      </c>
      <c r="G16" s="315">
        <v>1</v>
      </c>
      <c r="H16" s="316"/>
      <c r="I16" s="317"/>
      <c r="J16" s="316">
        <f>G16*H16</f>
        <v>0</v>
      </c>
      <c r="K16" s="318">
        <f>G16*I16</f>
        <v>0</v>
      </c>
      <c r="M16" s="289"/>
      <c r="N16" s="316"/>
      <c r="O16" s="317"/>
      <c r="P16" s="301"/>
      <c r="Q16" s="301"/>
    </row>
    <row r="17" spans="1:18">
      <c r="A17" s="290">
        <v>6</v>
      </c>
      <c r="B17" s="291"/>
      <c r="C17" s="292"/>
      <c r="D17" s="427"/>
      <c r="E17" s="321" t="s">
        <v>2722</v>
      </c>
      <c r="F17" s="314" t="s">
        <v>22</v>
      </c>
      <c r="G17" s="315" t="s">
        <v>22</v>
      </c>
      <c r="H17" s="316"/>
      <c r="I17" s="317"/>
      <c r="J17" s="316" t="s">
        <v>22</v>
      </c>
      <c r="K17" s="318" t="s">
        <v>22</v>
      </c>
      <c r="M17" s="289"/>
      <c r="N17" s="316"/>
      <c r="O17" s="317"/>
      <c r="P17" s="301"/>
      <c r="Q17" s="301"/>
    </row>
    <row r="18" spans="1:18">
      <c r="A18" s="290" t="s">
        <v>22</v>
      </c>
      <c r="B18" s="291"/>
      <c r="C18" s="292"/>
      <c r="D18" s="427"/>
      <c r="E18" s="321" t="s">
        <v>2723</v>
      </c>
      <c r="F18" s="314" t="s">
        <v>2671</v>
      </c>
      <c r="G18" s="315">
        <v>1</v>
      </c>
      <c r="H18" s="316"/>
      <c r="I18" s="317"/>
      <c r="J18" s="316">
        <f>G18*H18</f>
        <v>0</v>
      </c>
      <c r="K18" s="318">
        <f>G18*I18</f>
        <v>0</v>
      </c>
      <c r="M18" s="289"/>
      <c r="N18" s="316"/>
      <c r="O18" s="317"/>
      <c r="P18" s="301"/>
      <c r="Q18" s="301"/>
    </row>
    <row r="19" spans="1:18">
      <c r="A19" s="290">
        <v>7</v>
      </c>
      <c r="B19" s="291"/>
      <c r="C19" s="292"/>
      <c r="D19" s="427"/>
      <c r="E19" s="321" t="s">
        <v>2776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316"/>
      <c r="O19" s="317"/>
      <c r="P19" s="301"/>
      <c r="Q19" s="301"/>
    </row>
    <row r="20" spans="1:18">
      <c r="A20" s="290" t="s">
        <v>22</v>
      </c>
      <c r="B20" s="291"/>
      <c r="C20" s="292"/>
      <c r="D20" s="427"/>
      <c r="E20" s="321" t="s">
        <v>2725</v>
      </c>
      <c r="F20" s="314" t="s">
        <v>2671</v>
      </c>
      <c r="G20" s="315">
        <v>1</v>
      </c>
      <c r="H20" s="316"/>
      <c r="I20" s="317"/>
      <c r="J20" s="316">
        <f t="shared" ref="J20:J25" si="0">G20*H20</f>
        <v>0</v>
      </c>
      <c r="K20" s="318">
        <f>G20*I20</f>
        <v>0</v>
      </c>
      <c r="M20" s="289"/>
      <c r="N20" s="316"/>
      <c r="O20" s="317"/>
      <c r="P20" s="301"/>
      <c r="Q20" s="301"/>
    </row>
    <row r="21" spans="1:18">
      <c r="A21" s="290">
        <v>8</v>
      </c>
      <c r="B21" s="291"/>
      <c r="C21" s="292"/>
      <c r="D21" s="427"/>
      <c r="E21" s="321" t="s">
        <v>2726</v>
      </c>
      <c r="F21" s="314" t="s">
        <v>249</v>
      </c>
      <c r="G21" s="315">
        <v>4</v>
      </c>
      <c r="H21" s="316"/>
      <c r="I21" s="317"/>
      <c r="J21" s="316">
        <f t="shared" si="0"/>
        <v>0</v>
      </c>
      <c r="K21" s="318">
        <f>G21*I21</f>
        <v>0</v>
      </c>
      <c r="M21" s="289"/>
      <c r="N21" s="316"/>
      <c r="O21" s="317"/>
      <c r="P21" s="301"/>
      <c r="Q21" s="301"/>
    </row>
    <row r="22" spans="1:18">
      <c r="A22" s="290">
        <v>9</v>
      </c>
      <c r="B22" s="291"/>
      <c r="C22" s="292"/>
      <c r="D22" s="427"/>
      <c r="E22" s="323" t="s">
        <v>2727</v>
      </c>
      <c r="F22" s="324" t="s">
        <v>249</v>
      </c>
      <c r="G22" s="325">
        <v>20</v>
      </c>
      <c r="H22" s="326"/>
      <c r="I22" s="327"/>
      <c r="J22" s="326">
        <f t="shared" si="0"/>
        <v>0</v>
      </c>
      <c r="K22" s="328">
        <f>G22*I22</f>
        <v>0</v>
      </c>
      <c r="M22" s="289"/>
      <c r="N22" s="326"/>
      <c r="O22" s="327"/>
      <c r="P22" s="301"/>
      <c r="Q22" s="301"/>
    </row>
    <row r="23" spans="1:18">
      <c r="A23" s="290">
        <v>10</v>
      </c>
      <c r="B23" s="291"/>
      <c r="C23" s="292"/>
      <c r="D23" s="427"/>
      <c r="E23" s="323" t="s">
        <v>2728</v>
      </c>
      <c r="F23" s="324" t="s">
        <v>2671</v>
      </c>
      <c r="G23" s="325">
        <v>2</v>
      </c>
      <c r="H23" s="326"/>
      <c r="I23" s="327"/>
      <c r="J23" s="326">
        <f t="shared" si="0"/>
        <v>0</v>
      </c>
      <c r="K23" s="328">
        <f>G23*I23</f>
        <v>0</v>
      </c>
      <c r="M23" s="289"/>
      <c r="N23" s="326"/>
      <c r="O23" s="327"/>
      <c r="P23" s="301"/>
      <c r="Q23" s="301"/>
    </row>
    <row r="24" spans="1:18">
      <c r="A24" s="290">
        <v>11</v>
      </c>
      <c r="B24" s="291"/>
      <c r="C24" s="292"/>
      <c r="D24" s="427"/>
      <c r="E24" s="323" t="s">
        <v>2729</v>
      </c>
      <c r="F24" s="324" t="s">
        <v>2671</v>
      </c>
      <c r="G24" s="325">
        <v>2</v>
      </c>
      <c r="H24" s="326"/>
      <c r="I24" s="327"/>
      <c r="J24" s="326">
        <f t="shared" si="0"/>
        <v>0</v>
      </c>
      <c r="K24" s="328">
        <f>G24*I24</f>
        <v>0</v>
      </c>
      <c r="M24" s="289"/>
      <c r="N24" s="326"/>
      <c r="O24" s="327"/>
      <c r="P24" s="301"/>
      <c r="Q24" s="301"/>
    </row>
    <row r="25" spans="1:18">
      <c r="A25" s="290">
        <v>12</v>
      </c>
      <c r="B25" s="291"/>
      <c r="C25" s="292" t="s">
        <v>22</v>
      </c>
      <c r="D25" s="425" t="s">
        <v>22</v>
      </c>
      <c r="E25" s="323" t="s">
        <v>2730</v>
      </c>
      <c r="F25" s="324" t="s">
        <v>249</v>
      </c>
      <c r="G25" s="325">
        <v>40</v>
      </c>
      <c r="H25" s="326"/>
      <c r="I25" s="327"/>
      <c r="J25" s="326">
        <f t="shared" si="0"/>
        <v>0</v>
      </c>
      <c r="K25" s="328" t="s">
        <v>22</v>
      </c>
      <c r="M25" s="289"/>
      <c r="N25" s="326"/>
      <c r="O25" s="327"/>
      <c r="P25" s="301"/>
      <c r="Q25" s="301"/>
    </row>
    <row r="26" spans="1:18">
      <c r="A26" s="335" t="s">
        <v>279</v>
      </c>
      <c r="B26" s="332"/>
      <c r="C26" s="336"/>
      <c r="D26" s="425"/>
      <c r="E26" s="323" t="s">
        <v>2731</v>
      </c>
      <c r="F26" s="324"/>
      <c r="G26" s="330">
        <v>0.05</v>
      </c>
      <c r="H26" s="326"/>
      <c r="I26" s="327"/>
      <c r="J26" s="326">
        <f>0.05*(J12+J13+J21+J22+J25)</f>
        <v>0</v>
      </c>
      <c r="K26" s="328" t="s">
        <v>22</v>
      </c>
      <c r="M26" s="289"/>
      <c r="N26" s="326"/>
      <c r="O26" s="327"/>
      <c r="P26" s="301"/>
      <c r="Q26" s="301"/>
    </row>
    <row r="27" spans="1:18">
      <c r="A27" s="331" t="s">
        <v>22</v>
      </c>
      <c r="B27" s="332"/>
      <c r="C27" s="333" t="s">
        <v>22</v>
      </c>
      <c r="D27" s="425" t="s">
        <v>22</v>
      </c>
      <c r="E27" s="334"/>
      <c r="F27" s="324"/>
      <c r="G27" s="330"/>
      <c r="H27" s="326"/>
      <c r="I27" s="327"/>
      <c r="J27" s="326"/>
      <c r="K27" s="328" t="s">
        <v>22</v>
      </c>
      <c r="M27" s="289"/>
      <c r="N27" s="326"/>
      <c r="O27" s="327"/>
      <c r="P27" s="301"/>
      <c r="Q27" s="301"/>
    </row>
    <row r="28" spans="1:18">
      <c r="A28" s="335" t="s">
        <v>22</v>
      </c>
      <c r="B28" s="332"/>
      <c r="C28" s="336"/>
      <c r="D28" s="425"/>
      <c r="E28" s="337" t="s">
        <v>2732</v>
      </c>
      <c r="F28" s="324"/>
      <c r="G28" s="330">
        <v>0.03</v>
      </c>
      <c r="H28" s="326"/>
      <c r="I28" s="327"/>
      <c r="J28" s="326">
        <f>SUM(J11:J25)*0.03</f>
        <v>0</v>
      </c>
      <c r="K28" s="328" t="s">
        <v>22</v>
      </c>
      <c r="M28" s="289"/>
      <c r="N28" s="326"/>
      <c r="O28" s="327"/>
      <c r="P28" s="301"/>
      <c r="Q28" s="301"/>
    </row>
    <row r="29" spans="1:18">
      <c r="A29" s="335" t="s">
        <v>78</v>
      </c>
      <c r="B29" s="332"/>
      <c r="C29" s="336"/>
      <c r="D29" s="425"/>
      <c r="E29" s="338" t="s">
        <v>2733</v>
      </c>
      <c r="F29" s="339" t="s">
        <v>2671</v>
      </c>
      <c r="G29" s="340">
        <v>32</v>
      </c>
      <c r="H29" s="341"/>
      <c r="I29" s="342"/>
      <c r="J29" s="326">
        <f>G29*H29</f>
        <v>0</v>
      </c>
      <c r="K29" s="343">
        <f>G29*I29</f>
        <v>0</v>
      </c>
      <c r="M29" s="311"/>
      <c r="N29" s="341"/>
      <c r="O29" s="342"/>
      <c r="P29" s="301"/>
      <c r="Q29" s="301"/>
    </row>
    <row r="30" spans="1:18">
      <c r="A30" s="335" t="s">
        <v>80</v>
      </c>
      <c r="B30" s="332"/>
      <c r="C30" s="336"/>
      <c r="D30" s="425"/>
      <c r="E30" s="338" t="s">
        <v>2735</v>
      </c>
      <c r="F30" s="324" t="s">
        <v>2671</v>
      </c>
      <c r="G30" s="344">
        <v>16</v>
      </c>
      <c r="H30" s="326"/>
      <c r="I30" s="327"/>
      <c r="J30" s="326">
        <f>G30*H30</f>
        <v>0</v>
      </c>
      <c r="K30" s="328">
        <f>G30*I30</f>
        <v>0</v>
      </c>
      <c r="M30" s="289"/>
      <c r="N30" s="326"/>
      <c r="O30" s="327"/>
      <c r="P30" s="301"/>
      <c r="Q30" s="301"/>
    </row>
    <row r="31" spans="1:18">
      <c r="A31" s="331">
        <v>3</v>
      </c>
      <c r="B31" s="332"/>
      <c r="C31" s="333"/>
      <c r="D31" s="425"/>
      <c r="E31" s="323" t="s">
        <v>2736</v>
      </c>
      <c r="F31" s="324" t="s">
        <v>2671</v>
      </c>
      <c r="G31" s="344">
        <v>4</v>
      </c>
      <c r="H31" s="326"/>
      <c r="I31" s="327"/>
      <c r="J31" s="326">
        <f>G31*H31</f>
        <v>0</v>
      </c>
      <c r="K31" s="328">
        <f>G31*I31</f>
        <v>0</v>
      </c>
      <c r="M31" s="289"/>
      <c r="N31" s="326"/>
      <c r="O31" s="327"/>
      <c r="P31" s="301"/>
      <c r="Q31" s="301"/>
      <c r="R31" s="248">
        <f>O31*1.05</f>
        <v>0</v>
      </c>
    </row>
    <row r="32" spans="1:18" ht="13.5" thickBot="1">
      <c r="A32" s="352" t="s">
        <v>22</v>
      </c>
      <c r="B32" s="353"/>
      <c r="C32" s="354"/>
      <c r="D32" s="428"/>
      <c r="E32" s="410"/>
      <c r="F32" s="411"/>
      <c r="G32" s="412"/>
      <c r="H32" s="413"/>
      <c r="I32" s="414"/>
      <c r="J32" s="413"/>
      <c r="K32" s="415" t="s">
        <v>22</v>
      </c>
    </row>
    <row r="33" spans="1:17">
      <c r="A33" s="365"/>
      <c r="B33" s="365"/>
      <c r="C33" s="366"/>
      <c r="D33" s="367"/>
      <c r="E33" s="368"/>
      <c r="F33" s="369"/>
      <c r="G33" s="370"/>
      <c r="H33" s="363"/>
      <c r="I33" s="364"/>
      <c r="J33" s="371"/>
      <c r="K33" s="372"/>
    </row>
    <row r="34" spans="1:17">
      <c r="A34" s="365"/>
      <c r="B34" s="365"/>
      <c r="C34" s="366"/>
      <c r="D34" s="367"/>
      <c r="E34" s="368"/>
      <c r="F34" s="369"/>
      <c r="G34" s="370"/>
      <c r="H34" s="363"/>
      <c r="I34" s="364"/>
      <c r="J34" s="371"/>
      <c r="K34" s="372"/>
    </row>
    <row r="35" spans="1:17">
      <c r="A35" s="365"/>
      <c r="B35" s="365"/>
      <c r="C35" s="366"/>
      <c r="D35" s="367"/>
      <c r="E35" s="368"/>
      <c r="F35" s="369"/>
      <c r="G35" s="370"/>
      <c r="H35" s="363"/>
      <c r="I35" s="364"/>
      <c r="J35" s="371"/>
      <c r="K35" s="372"/>
    </row>
    <row r="36" spans="1:17">
      <c r="A36" s="365"/>
      <c r="B36" s="365"/>
      <c r="C36" s="366"/>
      <c r="D36" s="367"/>
      <c r="E36" s="368"/>
      <c r="F36" s="369"/>
      <c r="G36" s="370"/>
      <c r="H36" s="363"/>
      <c r="I36" s="364"/>
      <c r="J36" s="371"/>
      <c r="K36" s="372"/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2699</v>
      </c>
      <c r="B42" s="261" t="s">
        <v>2700</v>
      </c>
      <c r="C42" s="261" t="s">
        <v>2701</v>
      </c>
      <c r="D42" s="262" t="s">
        <v>2702</v>
      </c>
      <c r="E42" s="263" t="s">
        <v>2703</v>
      </c>
      <c r="F42" s="261" t="s">
        <v>2704</v>
      </c>
      <c r="G42" s="264" t="s">
        <v>2705</v>
      </c>
      <c r="H42" s="265" t="s">
        <v>2706</v>
      </c>
      <c r="I42" s="266"/>
      <c r="J42" s="265" t="s">
        <v>2707</v>
      </c>
      <c r="K42" s="267"/>
    </row>
    <row r="43" spans="1:17" ht="13.5" thickBot="1">
      <c r="A43" s="269"/>
      <c r="B43" s="270" t="s">
        <v>2708</v>
      </c>
      <c r="C43" s="270" t="s">
        <v>2709</v>
      </c>
      <c r="D43" s="270" t="s">
        <v>22</v>
      </c>
      <c r="E43" s="271"/>
      <c r="F43" s="270" t="s">
        <v>2710</v>
      </c>
      <c r="G43" s="272" t="s">
        <v>2711</v>
      </c>
      <c r="H43" s="273" t="s">
        <v>2712</v>
      </c>
      <c r="I43" s="274" t="s">
        <v>2713</v>
      </c>
      <c r="J43" s="273" t="s">
        <v>2712</v>
      </c>
      <c r="K43" s="275" t="s">
        <v>2713</v>
      </c>
      <c r="N43" s="277"/>
      <c r="Q43" s="277"/>
    </row>
    <row r="44" spans="1:17">
      <c r="A44" s="278"/>
      <c r="B44" s="279"/>
      <c r="C44" s="280"/>
      <c r="D44" s="281"/>
      <c r="E44" s="282" t="s">
        <v>2737</v>
      </c>
      <c r="F44" s="373"/>
      <c r="G44" s="374"/>
      <c r="H44" s="285"/>
      <c r="I44" s="286"/>
      <c r="J44" s="375"/>
      <c r="K44" s="376"/>
      <c r="N44" s="289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2738</v>
      </c>
      <c r="F45" s="314" t="s">
        <v>2739</v>
      </c>
      <c r="G45" s="377">
        <v>0.16</v>
      </c>
      <c r="H45" s="316"/>
      <c r="I45" s="317"/>
      <c r="J45" s="297">
        <f t="shared" ref="J45:J62" si="1">G45*H45</f>
        <v>0</v>
      </c>
      <c r="K45" s="378">
        <f t="shared" ref="K45:K54" si="2">G45*I45</f>
        <v>0</v>
      </c>
      <c r="N45" s="289"/>
      <c r="O45" s="317"/>
      <c r="Q45" s="301"/>
    </row>
    <row r="46" spans="1:17">
      <c r="A46" s="290">
        <v>2</v>
      </c>
      <c r="B46" s="291"/>
      <c r="C46" s="292" t="s">
        <v>22</v>
      </c>
      <c r="D46" s="293" t="s">
        <v>22</v>
      </c>
      <c r="E46" s="313" t="s">
        <v>2740</v>
      </c>
      <c r="F46" s="314" t="s">
        <v>2739</v>
      </c>
      <c r="G46" s="377">
        <v>0.16</v>
      </c>
      <c r="H46" s="316"/>
      <c r="I46" s="317"/>
      <c r="J46" s="297">
        <f t="shared" si="1"/>
        <v>0</v>
      </c>
      <c r="K46" s="378">
        <f t="shared" si="2"/>
        <v>0</v>
      </c>
      <c r="N46" s="289"/>
      <c r="O46" s="317"/>
      <c r="Q46" s="301"/>
    </row>
    <row r="47" spans="1:17">
      <c r="A47" s="290">
        <v>3</v>
      </c>
      <c r="B47" s="291"/>
      <c r="C47" s="292"/>
      <c r="D47" s="312"/>
      <c r="E47" s="313" t="s">
        <v>2744</v>
      </c>
      <c r="F47" s="324" t="s">
        <v>2742</v>
      </c>
      <c r="G47" s="379">
        <v>20</v>
      </c>
      <c r="H47" s="316"/>
      <c r="I47" s="317"/>
      <c r="J47" s="297">
        <f t="shared" si="1"/>
        <v>0</v>
      </c>
      <c r="K47" s="378">
        <f t="shared" si="2"/>
        <v>0</v>
      </c>
      <c r="N47" s="289"/>
      <c r="O47" s="317"/>
      <c r="Q47" s="301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2745</v>
      </c>
      <c r="F48" s="324" t="s">
        <v>249</v>
      </c>
      <c r="G48" s="379">
        <v>80</v>
      </c>
      <c r="H48" s="316"/>
      <c r="I48" s="317"/>
      <c r="J48" s="297">
        <f t="shared" si="1"/>
        <v>0</v>
      </c>
      <c r="K48" s="378">
        <f t="shared" si="2"/>
        <v>0</v>
      </c>
      <c r="N48" s="289"/>
      <c r="O48" s="317"/>
      <c r="Q48" s="301"/>
    </row>
    <row r="49" spans="1:17">
      <c r="A49" s="290">
        <v>5</v>
      </c>
      <c r="B49" s="291"/>
      <c r="C49" s="292"/>
      <c r="D49" s="319"/>
      <c r="E49" s="313" t="s">
        <v>2746</v>
      </c>
      <c r="F49" s="324" t="s">
        <v>2742</v>
      </c>
      <c r="G49" s="379">
        <v>20</v>
      </c>
      <c r="H49" s="316"/>
      <c r="I49" s="317"/>
      <c r="J49" s="297">
        <f t="shared" si="1"/>
        <v>0</v>
      </c>
      <c r="K49" s="378">
        <f t="shared" si="2"/>
        <v>0</v>
      </c>
      <c r="N49" s="289"/>
      <c r="O49" s="317"/>
      <c r="Q49" s="301"/>
    </row>
    <row r="50" spans="1:17">
      <c r="A50" s="290">
        <v>6</v>
      </c>
      <c r="B50" s="291"/>
      <c r="C50" s="292" t="s">
        <v>22</v>
      </c>
      <c r="D50" s="319" t="s">
        <v>22</v>
      </c>
      <c r="E50" s="313" t="s">
        <v>2747</v>
      </c>
      <c r="F50" s="324" t="s">
        <v>2742</v>
      </c>
      <c r="G50" s="379">
        <v>20</v>
      </c>
      <c r="H50" s="316"/>
      <c r="I50" s="317"/>
      <c r="J50" s="297">
        <f t="shared" si="1"/>
        <v>0</v>
      </c>
      <c r="K50" s="378">
        <f t="shared" si="2"/>
        <v>0</v>
      </c>
      <c r="N50" s="289"/>
      <c r="O50" s="317"/>
      <c r="Q50" s="301"/>
    </row>
    <row r="51" spans="1:17">
      <c r="A51" s="290">
        <v>7</v>
      </c>
      <c r="B51" s="291"/>
      <c r="C51" s="292"/>
      <c r="D51" s="319"/>
      <c r="E51" s="380" t="s">
        <v>2748</v>
      </c>
      <c r="F51" s="324" t="s">
        <v>249</v>
      </c>
      <c r="G51" s="325">
        <v>30</v>
      </c>
      <c r="H51" s="346"/>
      <c r="I51" s="347"/>
      <c r="J51" s="297">
        <f t="shared" si="1"/>
        <v>0</v>
      </c>
      <c r="K51" s="349">
        <f t="shared" si="2"/>
        <v>0</v>
      </c>
      <c r="N51" s="351"/>
      <c r="O51" s="347"/>
      <c r="Q51" s="301"/>
    </row>
    <row r="52" spans="1:17">
      <c r="A52" s="290">
        <v>8</v>
      </c>
      <c r="B52" s="291"/>
      <c r="C52" s="292"/>
      <c r="D52" s="319"/>
      <c r="E52" s="380" t="s">
        <v>2749</v>
      </c>
      <c r="F52" s="324" t="s">
        <v>249</v>
      </c>
      <c r="G52" s="325">
        <v>168</v>
      </c>
      <c r="H52" s="346"/>
      <c r="I52" s="429"/>
      <c r="J52" s="297">
        <f t="shared" si="1"/>
        <v>0</v>
      </c>
      <c r="K52" s="349">
        <f t="shared" si="2"/>
        <v>0</v>
      </c>
      <c r="N52" s="430"/>
      <c r="O52" s="429"/>
      <c r="Q52" s="301"/>
    </row>
    <row r="53" spans="1:17">
      <c r="A53" s="290">
        <v>9</v>
      </c>
      <c r="B53" s="291"/>
      <c r="C53" s="292"/>
      <c r="D53" s="319"/>
      <c r="E53" s="380" t="s">
        <v>2751</v>
      </c>
      <c r="F53" s="324" t="s">
        <v>249</v>
      </c>
      <c r="G53" s="325">
        <v>168</v>
      </c>
      <c r="H53" s="346"/>
      <c r="I53" s="347"/>
      <c r="J53" s="297">
        <f t="shared" si="1"/>
        <v>0</v>
      </c>
      <c r="K53" s="349">
        <f t="shared" si="2"/>
        <v>0</v>
      </c>
      <c r="N53" s="351"/>
      <c r="O53" s="347"/>
      <c r="Q53" s="301"/>
    </row>
    <row r="54" spans="1:17">
      <c r="A54" s="290">
        <v>10</v>
      </c>
      <c r="B54" s="291"/>
      <c r="C54" s="292"/>
      <c r="D54" s="319"/>
      <c r="E54" s="431" t="s">
        <v>2752</v>
      </c>
      <c r="F54" s="432" t="s">
        <v>2671</v>
      </c>
      <c r="G54" s="433">
        <v>2</v>
      </c>
      <c r="H54" s="434"/>
      <c r="I54" s="429"/>
      <c r="J54" s="297">
        <f t="shared" si="1"/>
        <v>0</v>
      </c>
      <c r="K54" s="435">
        <f t="shared" si="2"/>
        <v>0</v>
      </c>
      <c r="N54" s="430"/>
      <c r="O54" s="429"/>
      <c r="Q54" s="301"/>
    </row>
    <row r="55" spans="1:17" ht="12.75" customHeight="1">
      <c r="A55" s="290">
        <v>11</v>
      </c>
      <c r="B55" s="291"/>
      <c r="C55" s="292"/>
      <c r="D55" s="319"/>
      <c r="E55" s="380" t="s">
        <v>2753</v>
      </c>
      <c r="F55" s="324" t="s">
        <v>22</v>
      </c>
      <c r="G55" s="325"/>
      <c r="H55" s="346"/>
      <c r="I55" s="347"/>
      <c r="J55" s="297">
        <f t="shared" si="1"/>
        <v>0</v>
      </c>
      <c r="K55" s="349" t="s">
        <v>22</v>
      </c>
      <c r="N55" s="351"/>
      <c r="O55" s="347"/>
      <c r="Q55" s="301"/>
    </row>
    <row r="56" spans="1:17">
      <c r="A56" s="290">
        <v>12</v>
      </c>
      <c r="B56" s="291"/>
      <c r="C56" s="292"/>
      <c r="D56" s="319"/>
      <c r="E56" s="380" t="s">
        <v>2754</v>
      </c>
      <c r="F56" s="324" t="s">
        <v>2671</v>
      </c>
      <c r="G56" s="325">
        <v>2</v>
      </c>
      <c r="H56" s="346"/>
      <c r="I56" s="347"/>
      <c r="J56" s="297">
        <f t="shared" si="1"/>
        <v>0</v>
      </c>
      <c r="K56" s="349">
        <f>G56*I56</f>
        <v>0</v>
      </c>
      <c r="N56" s="351"/>
      <c r="O56" s="347"/>
      <c r="Q56" s="301"/>
    </row>
    <row r="57" spans="1:17">
      <c r="A57" s="335" t="s">
        <v>279</v>
      </c>
      <c r="B57" s="332"/>
      <c r="C57" s="336"/>
      <c r="D57" s="388"/>
      <c r="E57" s="380" t="s">
        <v>2758</v>
      </c>
      <c r="F57" s="324" t="s">
        <v>249</v>
      </c>
      <c r="G57" s="325">
        <v>40</v>
      </c>
      <c r="H57" s="346"/>
      <c r="I57" s="347"/>
      <c r="J57" s="297">
        <f t="shared" si="1"/>
        <v>0</v>
      </c>
      <c r="K57" s="349">
        <f>G57*I57</f>
        <v>0</v>
      </c>
      <c r="N57" s="351"/>
      <c r="O57" s="347"/>
      <c r="Q57" s="301"/>
    </row>
    <row r="58" spans="1:17">
      <c r="A58" s="335" t="s">
        <v>283</v>
      </c>
      <c r="B58" s="332"/>
      <c r="C58" s="336"/>
      <c r="D58" s="388"/>
      <c r="E58" s="431" t="s">
        <v>2759</v>
      </c>
      <c r="F58" s="432" t="s">
        <v>249</v>
      </c>
      <c r="G58" s="433">
        <v>40</v>
      </c>
      <c r="H58" s="436"/>
      <c r="I58" s="429"/>
      <c r="J58" s="297">
        <f t="shared" si="1"/>
        <v>0</v>
      </c>
      <c r="K58" s="437">
        <f>G58*I58</f>
        <v>0</v>
      </c>
      <c r="N58" s="430"/>
      <c r="O58" s="429"/>
      <c r="Q58" s="301"/>
    </row>
    <row r="59" spans="1:17" ht="22.5">
      <c r="A59" s="335" t="s">
        <v>289</v>
      </c>
      <c r="B59" s="332"/>
      <c r="C59" s="336"/>
      <c r="D59" s="388"/>
      <c r="E59" s="380" t="s">
        <v>2777</v>
      </c>
      <c r="F59" s="324" t="s">
        <v>2742</v>
      </c>
      <c r="G59" s="325">
        <v>66</v>
      </c>
      <c r="H59" s="346"/>
      <c r="I59" s="327"/>
      <c r="J59" s="297">
        <f t="shared" si="1"/>
        <v>0</v>
      </c>
      <c r="K59" s="349">
        <f>G59*I59</f>
        <v>0</v>
      </c>
      <c r="N59" s="289"/>
      <c r="O59" s="327"/>
      <c r="Q59" s="301"/>
    </row>
    <row r="60" spans="1:17">
      <c r="A60" s="335" t="s">
        <v>22</v>
      </c>
      <c r="B60" s="332"/>
      <c r="C60" s="336"/>
      <c r="D60" s="388"/>
      <c r="E60" s="380"/>
      <c r="F60" s="324"/>
      <c r="G60" s="325"/>
      <c r="H60" s="346"/>
      <c r="I60" s="391"/>
      <c r="J60" s="297">
        <f t="shared" si="1"/>
        <v>0</v>
      </c>
      <c r="K60" s="349"/>
    </row>
    <row r="61" spans="1:17">
      <c r="A61" s="335" t="s">
        <v>78</v>
      </c>
      <c r="B61" s="332"/>
      <c r="C61" s="336"/>
      <c r="D61" s="388"/>
      <c r="E61" s="392" t="s">
        <v>2761</v>
      </c>
      <c r="F61" s="324"/>
      <c r="G61" s="325"/>
      <c r="H61" s="346"/>
      <c r="I61" s="391"/>
      <c r="J61" s="297">
        <f t="shared" si="1"/>
        <v>0</v>
      </c>
      <c r="K61" s="349"/>
    </row>
    <row r="62" spans="1:17">
      <c r="A62" s="438"/>
      <c r="B62" s="332"/>
      <c r="C62" s="336"/>
      <c r="D62" s="388"/>
      <c r="E62" s="380" t="s">
        <v>2762</v>
      </c>
      <c r="F62" s="324" t="s">
        <v>2671</v>
      </c>
      <c r="G62" s="325">
        <v>1</v>
      </c>
      <c r="H62" s="346"/>
      <c r="I62" s="391"/>
      <c r="J62" s="297">
        <f t="shared" si="1"/>
        <v>0</v>
      </c>
      <c r="K62" s="349">
        <f>G62*I62</f>
        <v>0</v>
      </c>
    </row>
    <row r="63" spans="1:17" ht="13.5" thickBot="1">
      <c r="A63" s="352" t="s">
        <v>22</v>
      </c>
      <c r="B63" s="353"/>
      <c r="C63" s="354"/>
      <c r="D63" s="355"/>
      <c r="E63" s="356" t="s">
        <v>22</v>
      </c>
      <c r="F63" s="439" t="s">
        <v>22</v>
      </c>
      <c r="G63" s="440" t="s">
        <v>22</v>
      </c>
      <c r="H63" s="441"/>
      <c r="I63" s="442"/>
      <c r="J63" s="297"/>
      <c r="K63" s="443" t="s">
        <v>22</v>
      </c>
    </row>
    <row r="65" spans="1:12" ht="13.5" thickBot="1"/>
    <row r="66" spans="1:12">
      <c r="A66" s="393"/>
      <c r="B66" s="394"/>
      <c r="C66" s="395"/>
      <c r="D66" s="395"/>
      <c r="E66" s="395"/>
      <c r="F66" s="395"/>
      <c r="G66" s="394" t="str">
        <f>A32</f>
        <v xml:space="preserve"> </v>
      </c>
      <c r="H66" s="396"/>
      <c r="I66" s="397" t="s">
        <v>2763</v>
      </c>
      <c r="J66" s="398">
        <f>SUM(J12:J63)</f>
        <v>0</v>
      </c>
    </row>
    <row r="67" spans="1:12" ht="13.5" thickBot="1">
      <c r="A67" s="399"/>
      <c r="B67" s="254"/>
      <c r="C67" s="254"/>
      <c r="D67" s="254"/>
      <c r="E67" s="254" t="s">
        <v>22</v>
      </c>
      <c r="F67" s="254"/>
      <c r="G67" s="254"/>
      <c r="H67" s="400"/>
      <c r="I67" s="401" t="s">
        <v>2764</v>
      </c>
      <c r="J67" s="402">
        <f>SUM(K12:K63)</f>
        <v>0</v>
      </c>
    </row>
    <row r="68" spans="1:12" ht="14.25" thickTop="1" thickBot="1">
      <c r="A68" s="403"/>
      <c r="B68" s="404"/>
      <c r="C68" s="404"/>
      <c r="D68" s="404"/>
      <c r="E68" s="404"/>
      <c r="F68" s="404"/>
      <c r="G68" s="404"/>
      <c r="H68" s="405"/>
      <c r="I68" s="406" t="s">
        <v>2765</v>
      </c>
      <c r="J68" s="407">
        <f>J66+J67</f>
        <v>0</v>
      </c>
    </row>
    <row r="72" spans="1:12" ht="15.75">
      <c r="E72" s="249" t="s">
        <v>2693</v>
      </c>
    </row>
    <row r="73" spans="1:12" ht="14.25">
      <c r="B73" s="248" t="s">
        <v>13</v>
      </c>
      <c r="C73" s="250" t="s">
        <v>2694</v>
      </c>
      <c r="D73" s="250"/>
      <c r="E73" s="250"/>
    </row>
    <row r="74" spans="1:12" ht="15">
      <c r="B74" s="248" t="s">
        <v>178</v>
      </c>
      <c r="C74" s="251" t="s">
        <v>2695</v>
      </c>
      <c r="D74" s="251"/>
      <c r="E74" s="251"/>
    </row>
    <row r="75" spans="1:12" ht="15">
      <c r="C75" s="251" t="s">
        <v>2778</v>
      </c>
      <c r="D75" s="251"/>
      <c r="E75" s="251"/>
    </row>
    <row r="76" spans="1:12" ht="15">
      <c r="B76" s="248" t="s">
        <v>17</v>
      </c>
      <c r="C76" s="251"/>
      <c r="D76" s="251"/>
      <c r="E76" s="251"/>
      <c r="J76" s="252"/>
      <c r="K76" s="253"/>
    </row>
    <row r="77" spans="1:12" ht="15">
      <c r="B77" s="248" t="s">
        <v>20</v>
      </c>
      <c r="C77" s="251"/>
      <c r="D77" s="251"/>
      <c r="E77" s="251"/>
      <c r="J77" s="252" t="s">
        <v>25</v>
      </c>
      <c r="K77" s="252" t="s">
        <v>2697</v>
      </c>
    </row>
    <row r="78" spans="1:12">
      <c r="A78" s="254"/>
      <c r="B78" s="254" t="s">
        <v>2698</v>
      </c>
      <c r="C78" s="254"/>
      <c r="D78" s="254" t="s">
        <v>22</v>
      </c>
      <c r="E78" s="254"/>
      <c r="F78" s="254"/>
      <c r="G78" s="254"/>
      <c r="H78" s="255"/>
      <c r="I78" s="255"/>
      <c r="J78" s="255"/>
      <c r="K78" s="255"/>
      <c r="L78" s="254"/>
    </row>
    <row r="79" spans="1:12" ht="13.5" thickBot="1"/>
    <row r="80" spans="1:12">
      <c r="A80" s="260" t="s">
        <v>2699</v>
      </c>
      <c r="B80" s="261" t="s">
        <v>2700</v>
      </c>
      <c r="C80" s="261" t="s">
        <v>2701</v>
      </c>
      <c r="D80" s="262" t="s">
        <v>2702</v>
      </c>
      <c r="E80" s="263" t="s">
        <v>2703</v>
      </c>
      <c r="F80" s="261" t="s">
        <v>2704</v>
      </c>
      <c r="G80" s="264" t="s">
        <v>2705</v>
      </c>
      <c r="H80" s="265" t="s">
        <v>2706</v>
      </c>
      <c r="I80" s="266"/>
      <c r="J80" s="265" t="s">
        <v>2707</v>
      </c>
      <c r="K80" s="267"/>
    </row>
    <row r="81" spans="1:18" ht="13.5" thickBot="1">
      <c r="A81" s="269"/>
      <c r="B81" s="270" t="s">
        <v>2708</v>
      </c>
      <c r="C81" s="270" t="s">
        <v>2709</v>
      </c>
      <c r="D81" s="270" t="s">
        <v>22</v>
      </c>
      <c r="E81" s="271"/>
      <c r="F81" s="270" t="s">
        <v>2710</v>
      </c>
      <c r="G81" s="272" t="s">
        <v>2711</v>
      </c>
      <c r="H81" s="273" t="s">
        <v>2712</v>
      </c>
      <c r="I81" s="274" t="s">
        <v>2713</v>
      </c>
      <c r="J81" s="273" t="s">
        <v>2712</v>
      </c>
      <c r="K81" s="275" t="s">
        <v>2713</v>
      </c>
    </row>
    <row r="82" spans="1:18">
      <c r="A82" s="278"/>
      <c r="B82" s="279"/>
      <c r="C82" s="280"/>
      <c r="D82" s="444"/>
      <c r="E82" s="282" t="s">
        <v>2779</v>
      </c>
      <c r="F82" s="283" t="s">
        <v>22</v>
      </c>
      <c r="G82" s="284"/>
      <c r="H82" s="285"/>
      <c r="I82" s="286"/>
      <c r="J82" s="285"/>
      <c r="K82" s="287"/>
      <c r="N82" s="276"/>
      <c r="O82" s="277"/>
      <c r="Q82" s="363"/>
      <c r="R82" s="363"/>
    </row>
    <row r="83" spans="1:18">
      <c r="A83" s="290">
        <v>1</v>
      </c>
      <c r="B83" s="291"/>
      <c r="C83" s="292" t="s">
        <v>22</v>
      </c>
      <c r="D83" s="445" t="s">
        <v>22</v>
      </c>
      <c r="E83" s="408" t="s">
        <v>2715</v>
      </c>
      <c r="F83" s="295" t="s">
        <v>249</v>
      </c>
      <c r="G83" s="296">
        <v>22</v>
      </c>
      <c r="H83" s="297"/>
      <c r="I83" s="298"/>
      <c r="J83" s="297">
        <f t="shared" ref="J83:J88" si="3">G83*H83</f>
        <v>0</v>
      </c>
      <c r="K83" s="299">
        <f t="shared" ref="K83:K88" si="4">G83*I83</f>
        <v>0</v>
      </c>
      <c r="M83" s="300"/>
      <c r="N83" s="297"/>
      <c r="O83" s="298"/>
      <c r="Q83" s="301"/>
      <c r="R83" s="301">
        <f t="shared" ref="R83:R88" si="5">O83*1.05</f>
        <v>0</v>
      </c>
    </row>
    <row r="84" spans="1:18">
      <c r="A84" s="290">
        <v>2</v>
      </c>
      <c r="B84" s="291"/>
      <c r="C84" s="292" t="s">
        <v>22</v>
      </c>
      <c r="D84" s="445" t="s">
        <v>22</v>
      </c>
      <c r="E84" s="408" t="s">
        <v>2716</v>
      </c>
      <c r="F84" s="302" t="s">
        <v>249</v>
      </c>
      <c r="G84" s="303">
        <v>685</v>
      </c>
      <c r="H84" s="304"/>
      <c r="I84" s="305"/>
      <c r="J84" s="304">
        <f t="shared" si="3"/>
        <v>0</v>
      </c>
      <c r="K84" s="306">
        <f t="shared" si="4"/>
        <v>0</v>
      </c>
      <c r="M84" s="307"/>
      <c r="N84" s="304"/>
      <c r="O84" s="305"/>
      <c r="Q84" s="301"/>
      <c r="R84" s="301">
        <f t="shared" si="5"/>
        <v>0</v>
      </c>
    </row>
    <row r="85" spans="1:18">
      <c r="A85" s="290">
        <v>3</v>
      </c>
      <c r="B85" s="291" t="s">
        <v>22</v>
      </c>
      <c r="C85" s="292" t="s">
        <v>22</v>
      </c>
      <c r="D85" s="308" t="s">
        <v>22</v>
      </c>
      <c r="E85" s="321" t="s">
        <v>2719</v>
      </c>
      <c r="F85" s="314" t="s">
        <v>2671</v>
      </c>
      <c r="G85" s="315">
        <v>3</v>
      </c>
      <c r="H85" s="316"/>
      <c r="I85" s="317"/>
      <c r="J85" s="316">
        <f t="shared" si="3"/>
        <v>0</v>
      </c>
      <c r="K85" s="318">
        <f t="shared" si="4"/>
        <v>0</v>
      </c>
      <c r="M85" s="289"/>
      <c r="N85" s="316"/>
      <c r="O85" s="317"/>
      <c r="Q85" s="301"/>
      <c r="R85" s="301">
        <f t="shared" si="5"/>
        <v>0</v>
      </c>
    </row>
    <row r="86" spans="1:18">
      <c r="A86" s="290">
        <v>4</v>
      </c>
      <c r="B86" s="291"/>
      <c r="C86" s="292" t="s">
        <v>22</v>
      </c>
      <c r="D86" s="322" t="s">
        <v>22</v>
      </c>
      <c r="E86" s="321" t="s">
        <v>2780</v>
      </c>
      <c r="F86" s="314" t="s">
        <v>2671</v>
      </c>
      <c r="G86" s="315">
        <v>3</v>
      </c>
      <c r="H86" s="316"/>
      <c r="I86" s="317"/>
      <c r="J86" s="316">
        <f t="shared" si="3"/>
        <v>0</v>
      </c>
      <c r="K86" s="318">
        <f t="shared" si="4"/>
        <v>0</v>
      </c>
      <c r="M86" s="289"/>
      <c r="N86" s="316"/>
      <c r="O86" s="317"/>
      <c r="Q86" s="301"/>
      <c r="R86" s="301">
        <f t="shared" si="5"/>
        <v>0</v>
      </c>
    </row>
    <row r="87" spans="1:18">
      <c r="A87" s="290">
        <v>5</v>
      </c>
      <c r="B87" s="291"/>
      <c r="C87" s="292"/>
      <c r="D87" s="322"/>
      <c r="E87" s="321" t="s">
        <v>2720</v>
      </c>
      <c r="F87" s="314" t="s">
        <v>2671</v>
      </c>
      <c r="G87" s="315">
        <v>3</v>
      </c>
      <c r="H87" s="316"/>
      <c r="I87" s="317"/>
      <c r="J87" s="316">
        <f t="shared" si="3"/>
        <v>0</v>
      </c>
      <c r="K87" s="318">
        <f t="shared" si="4"/>
        <v>0</v>
      </c>
      <c r="M87" s="289"/>
      <c r="N87" s="316"/>
      <c r="O87" s="317"/>
      <c r="Q87" s="301"/>
      <c r="R87" s="301">
        <f t="shared" si="5"/>
        <v>0</v>
      </c>
    </row>
    <row r="88" spans="1:18">
      <c r="A88" s="290">
        <v>6</v>
      </c>
      <c r="B88" s="291"/>
      <c r="C88" s="292"/>
      <c r="D88" s="322"/>
      <c r="E88" s="321" t="s">
        <v>2781</v>
      </c>
      <c r="F88" s="314" t="s">
        <v>2671</v>
      </c>
      <c r="G88" s="315">
        <v>1</v>
      </c>
      <c r="H88" s="316"/>
      <c r="I88" s="317"/>
      <c r="J88" s="316">
        <f t="shared" si="3"/>
        <v>0</v>
      </c>
      <c r="K88" s="318">
        <f t="shared" si="4"/>
        <v>0</v>
      </c>
      <c r="M88" s="289"/>
      <c r="N88" s="316"/>
      <c r="O88" s="317"/>
      <c r="Q88" s="301"/>
      <c r="R88" s="301">
        <f t="shared" si="5"/>
        <v>0</v>
      </c>
    </row>
    <row r="89" spans="1:18">
      <c r="A89" s="290">
        <v>7</v>
      </c>
      <c r="B89" s="291"/>
      <c r="C89" s="292"/>
      <c r="D89" s="322"/>
      <c r="E89" s="321" t="s">
        <v>2722</v>
      </c>
      <c r="F89" s="314" t="s">
        <v>22</v>
      </c>
      <c r="G89" s="315" t="s">
        <v>22</v>
      </c>
      <c r="H89" s="316"/>
      <c r="I89" s="317"/>
      <c r="J89" s="316" t="s">
        <v>22</v>
      </c>
      <c r="K89" s="318" t="s">
        <v>22</v>
      </c>
      <c r="M89" s="289"/>
      <c r="N89" s="316"/>
      <c r="O89" s="317"/>
      <c r="Q89" s="301"/>
      <c r="R89" s="301"/>
    </row>
    <row r="90" spans="1:18">
      <c r="A90" s="290" t="s">
        <v>22</v>
      </c>
      <c r="B90" s="291"/>
      <c r="C90" s="292"/>
      <c r="D90" s="322"/>
      <c r="E90" s="321" t="s">
        <v>2723</v>
      </c>
      <c r="F90" s="314" t="s">
        <v>2671</v>
      </c>
      <c r="G90" s="315">
        <v>1</v>
      </c>
      <c r="H90" s="316"/>
      <c r="I90" s="317"/>
      <c r="J90" s="316">
        <f>G90*H90</f>
        <v>0</v>
      </c>
      <c r="K90" s="318">
        <f>G90*I90</f>
        <v>0</v>
      </c>
      <c r="M90" s="289"/>
      <c r="N90" s="316"/>
      <c r="O90" s="317"/>
      <c r="Q90" s="301"/>
      <c r="R90" s="301">
        <f>O90*1.05</f>
        <v>0</v>
      </c>
    </row>
    <row r="91" spans="1:18" ht="12.75" customHeight="1">
      <c r="A91" s="290">
        <v>8</v>
      </c>
      <c r="B91" s="291"/>
      <c r="C91" s="292" t="s">
        <v>22</v>
      </c>
      <c r="D91" s="322" t="s">
        <v>22</v>
      </c>
      <c r="E91" s="321" t="s">
        <v>2770</v>
      </c>
      <c r="F91" s="314" t="s">
        <v>22</v>
      </c>
      <c r="G91" s="315" t="s">
        <v>22</v>
      </c>
      <c r="H91" s="316"/>
      <c r="I91" s="317"/>
      <c r="J91" s="316" t="s">
        <v>22</v>
      </c>
      <c r="K91" s="318" t="s">
        <v>22</v>
      </c>
      <c r="M91" s="289"/>
      <c r="N91" s="316"/>
      <c r="O91" s="317"/>
      <c r="Q91" s="301"/>
      <c r="R91" s="301"/>
    </row>
    <row r="92" spans="1:18">
      <c r="A92" s="290" t="s">
        <v>22</v>
      </c>
      <c r="B92" s="291"/>
      <c r="C92" s="292"/>
      <c r="D92" s="322"/>
      <c r="E92" s="321" t="s">
        <v>2725</v>
      </c>
      <c r="F92" s="314" t="s">
        <v>2671</v>
      </c>
      <c r="G92" s="315">
        <v>1</v>
      </c>
      <c r="H92" s="316"/>
      <c r="I92" s="317"/>
      <c r="J92" s="316">
        <f t="shared" ref="J92:J98" si="6">G92*H92</f>
        <v>0</v>
      </c>
      <c r="K92" s="318">
        <f t="shared" ref="K92:K98" si="7">G92*I92</f>
        <v>0</v>
      </c>
      <c r="M92" s="289"/>
      <c r="N92" s="316"/>
      <c r="O92" s="317"/>
      <c r="Q92" s="301"/>
      <c r="R92" s="301">
        <f>O92*1.05</f>
        <v>0</v>
      </c>
    </row>
    <row r="93" spans="1:18">
      <c r="A93" s="290">
        <v>9</v>
      </c>
      <c r="B93" s="291"/>
      <c r="C93" s="292"/>
      <c r="D93" s="322"/>
      <c r="E93" s="321" t="s">
        <v>2726</v>
      </c>
      <c r="F93" s="314" t="s">
        <v>249</v>
      </c>
      <c r="G93" s="315">
        <v>6</v>
      </c>
      <c r="H93" s="316"/>
      <c r="I93" s="317"/>
      <c r="J93" s="316">
        <f t="shared" si="6"/>
        <v>0</v>
      </c>
      <c r="K93" s="318">
        <f t="shared" si="7"/>
        <v>0</v>
      </c>
      <c r="M93" s="289"/>
      <c r="N93" s="316"/>
      <c r="O93" s="317"/>
      <c r="Q93" s="301"/>
      <c r="R93" s="301">
        <f>O93*1.05</f>
        <v>0</v>
      </c>
    </row>
    <row r="94" spans="1:18">
      <c r="A94" s="290">
        <v>10</v>
      </c>
      <c r="B94" s="291"/>
      <c r="C94" s="292"/>
      <c r="D94" s="322"/>
      <c r="E94" s="323" t="s">
        <v>2727</v>
      </c>
      <c r="F94" s="324" t="s">
        <v>249</v>
      </c>
      <c r="G94" s="325">
        <v>30</v>
      </c>
      <c r="H94" s="326"/>
      <c r="I94" s="327"/>
      <c r="J94" s="326">
        <f t="shared" si="6"/>
        <v>0</v>
      </c>
      <c r="K94" s="328">
        <f t="shared" si="7"/>
        <v>0</v>
      </c>
      <c r="M94" s="289"/>
      <c r="N94" s="326"/>
      <c r="O94" s="327"/>
      <c r="Q94" s="301"/>
      <c r="R94" s="301">
        <f>O94*1.05</f>
        <v>0</v>
      </c>
    </row>
    <row r="95" spans="1:18">
      <c r="A95" s="290">
        <v>11</v>
      </c>
      <c r="B95" s="291"/>
      <c r="C95" s="292"/>
      <c r="D95" s="322"/>
      <c r="E95" s="323" t="s">
        <v>2728</v>
      </c>
      <c r="F95" s="324" t="s">
        <v>2671</v>
      </c>
      <c r="G95" s="325">
        <v>3</v>
      </c>
      <c r="H95" s="326"/>
      <c r="I95" s="327"/>
      <c r="J95" s="326">
        <f t="shared" si="6"/>
        <v>0</v>
      </c>
      <c r="K95" s="328">
        <f t="shared" si="7"/>
        <v>0</v>
      </c>
      <c r="M95" s="289"/>
      <c r="N95" s="326"/>
      <c r="O95" s="327"/>
      <c r="Q95" s="301"/>
      <c r="R95" s="301">
        <f>O95*1.05</f>
        <v>0</v>
      </c>
    </row>
    <row r="96" spans="1:18">
      <c r="A96" s="290">
        <v>12</v>
      </c>
      <c r="B96" s="291"/>
      <c r="C96" s="292"/>
      <c r="D96" s="322"/>
      <c r="E96" s="323" t="s">
        <v>2729</v>
      </c>
      <c r="F96" s="324" t="s">
        <v>2671</v>
      </c>
      <c r="G96" s="325">
        <v>3</v>
      </c>
      <c r="H96" s="326"/>
      <c r="I96" s="327"/>
      <c r="J96" s="326">
        <f t="shared" si="6"/>
        <v>0</v>
      </c>
      <c r="K96" s="328">
        <f t="shared" si="7"/>
        <v>0</v>
      </c>
      <c r="M96" s="289"/>
      <c r="N96" s="326"/>
      <c r="O96" s="327"/>
      <c r="Q96" s="301"/>
      <c r="R96" s="301">
        <f>O96*1.05</f>
        <v>0</v>
      </c>
    </row>
    <row r="97" spans="1:18">
      <c r="A97" s="290">
        <v>13</v>
      </c>
      <c r="B97" s="291"/>
      <c r="C97" s="292"/>
      <c r="D97" s="322"/>
      <c r="E97" s="323" t="s">
        <v>2730</v>
      </c>
      <c r="F97" s="324" t="s">
        <v>249</v>
      </c>
      <c r="G97" s="325">
        <v>85</v>
      </c>
      <c r="H97" s="326"/>
      <c r="I97" s="327"/>
      <c r="J97" s="326">
        <f t="shared" si="6"/>
        <v>0</v>
      </c>
      <c r="K97" s="328">
        <f t="shared" si="7"/>
        <v>0</v>
      </c>
      <c r="M97" s="289"/>
      <c r="N97" s="326"/>
      <c r="O97" s="327"/>
      <c r="Q97" s="301"/>
      <c r="R97" s="301"/>
    </row>
    <row r="98" spans="1:18">
      <c r="A98" s="290">
        <v>14</v>
      </c>
      <c r="B98" s="291"/>
      <c r="C98" s="292" t="s">
        <v>22</v>
      </c>
      <c r="D98" s="329" t="s">
        <v>22</v>
      </c>
      <c r="E98" s="323" t="s">
        <v>2771</v>
      </c>
      <c r="F98" s="324" t="s">
        <v>249</v>
      </c>
      <c r="G98" s="325">
        <v>2</v>
      </c>
      <c r="H98" s="326"/>
      <c r="I98" s="327"/>
      <c r="J98" s="326">
        <f t="shared" si="6"/>
        <v>0</v>
      </c>
      <c r="K98" s="328">
        <f t="shared" si="7"/>
        <v>0</v>
      </c>
      <c r="M98" s="289"/>
      <c r="N98" s="326"/>
      <c r="O98" s="327"/>
      <c r="Q98" s="301"/>
      <c r="R98" s="301">
        <f>O98*1.05</f>
        <v>0</v>
      </c>
    </row>
    <row r="99" spans="1:18">
      <c r="A99" s="331">
        <v>15</v>
      </c>
      <c r="B99" s="332"/>
      <c r="C99" s="333"/>
      <c r="D99" s="329" t="s">
        <v>22</v>
      </c>
      <c r="E99" s="323" t="s">
        <v>2731</v>
      </c>
      <c r="F99" s="324"/>
      <c r="G99" s="330">
        <v>0.05</v>
      </c>
      <c r="H99" s="326"/>
      <c r="I99" s="327"/>
      <c r="J99" s="326">
        <f>(J83+J84+J97+J98)*0.05</f>
        <v>0</v>
      </c>
      <c r="K99" s="328" t="s">
        <v>22</v>
      </c>
      <c r="M99" s="289"/>
      <c r="N99" s="326"/>
      <c r="O99" s="327"/>
      <c r="Q99" s="301"/>
      <c r="R99" s="301"/>
    </row>
    <row r="100" spans="1:18">
      <c r="A100" s="335" t="s">
        <v>22</v>
      </c>
      <c r="B100" s="332"/>
      <c r="C100" s="336"/>
      <c r="D100" s="329"/>
      <c r="E100" s="334"/>
      <c r="F100" s="324"/>
      <c r="G100" s="330"/>
      <c r="H100" s="326"/>
      <c r="I100" s="327"/>
      <c r="J100" s="326"/>
      <c r="K100" s="328" t="s">
        <v>22</v>
      </c>
      <c r="M100" s="289"/>
      <c r="N100" s="326"/>
      <c r="O100" s="327"/>
      <c r="Q100" s="301"/>
      <c r="R100" s="301"/>
    </row>
    <row r="101" spans="1:18">
      <c r="A101" s="331" t="s">
        <v>22</v>
      </c>
      <c r="B101" s="332"/>
      <c r="C101" s="333" t="s">
        <v>22</v>
      </c>
      <c r="D101" s="329" t="s">
        <v>22</v>
      </c>
      <c r="E101" s="337" t="s">
        <v>2732</v>
      </c>
      <c r="F101" s="324"/>
      <c r="G101" s="330">
        <v>0.03</v>
      </c>
      <c r="H101" s="326"/>
      <c r="I101" s="327"/>
      <c r="J101" s="326">
        <f>(J83+J84+J85+J86+J90+J92+J93+J94+J95+J96+J97+J98)*0.03</f>
        <v>0</v>
      </c>
      <c r="K101" s="328" t="s">
        <v>22</v>
      </c>
      <c r="M101" s="289"/>
      <c r="N101" s="326"/>
      <c r="O101" s="327"/>
      <c r="Q101" s="301"/>
      <c r="R101" s="301"/>
    </row>
    <row r="102" spans="1:18">
      <c r="A102" s="335" t="s">
        <v>78</v>
      </c>
      <c r="B102" s="332"/>
      <c r="C102" s="336"/>
      <c r="D102" s="329"/>
      <c r="E102" s="338" t="s">
        <v>2734</v>
      </c>
      <c r="F102" s="324" t="s">
        <v>2671</v>
      </c>
      <c r="G102" s="344">
        <v>16</v>
      </c>
      <c r="H102" s="326"/>
      <c r="I102" s="327"/>
      <c r="J102" s="326">
        <f>G102*H102</f>
        <v>0</v>
      </c>
      <c r="K102" s="328">
        <f>G102*I102</f>
        <v>0</v>
      </c>
      <c r="M102" s="289"/>
      <c r="N102" s="326"/>
      <c r="O102" s="327"/>
      <c r="Q102" s="301"/>
      <c r="R102" s="301">
        <f>O102*1.05</f>
        <v>0</v>
      </c>
    </row>
    <row r="103" spans="1:18">
      <c r="A103" s="335" t="s">
        <v>80</v>
      </c>
      <c r="B103" s="332"/>
      <c r="C103" s="336"/>
      <c r="D103" s="329"/>
      <c r="E103" s="338" t="s">
        <v>2735</v>
      </c>
      <c r="F103" s="324" t="s">
        <v>2671</v>
      </c>
      <c r="G103" s="344">
        <v>16</v>
      </c>
      <c r="H103" s="326"/>
      <c r="I103" s="327"/>
      <c r="J103" s="326">
        <f>G103*H103</f>
        <v>0</v>
      </c>
      <c r="K103" s="328">
        <f>G103*I103</f>
        <v>0</v>
      </c>
      <c r="M103" s="289"/>
      <c r="N103" s="326"/>
      <c r="O103" s="327"/>
      <c r="Q103" s="301"/>
      <c r="R103" s="301">
        <f>O103*1.05</f>
        <v>0</v>
      </c>
    </row>
    <row r="104" spans="1:18">
      <c r="A104" s="335" t="s">
        <v>226</v>
      </c>
      <c r="B104" s="332"/>
      <c r="C104" s="336"/>
      <c r="D104" s="329"/>
      <c r="E104" s="323" t="s">
        <v>2736</v>
      </c>
      <c r="F104" s="324" t="s">
        <v>2671</v>
      </c>
      <c r="G104" s="344">
        <v>4</v>
      </c>
      <c r="H104" s="326"/>
      <c r="I104" s="327"/>
      <c r="J104" s="326">
        <f>G104*H104</f>
        <v>0</v>
      </c>
      <c r="K104" s="328">
        <f>G104*I104</f>
        <v>0</v>
      </c>
      <c r="M104" s="289"/>
      <c r="N104" s="326"/>
      <c r="O104" s="327"/>
      <c r="Q104" s="301"/>
      <c r="R104" s="301">
        <f>O104*1.05</f>
        <v>0</v>
      </c>
    </row>
    <row r="105" spans="1:18">
      <c r="A105" s="335" t="s">
        <v>22</v>
      </c>
      <c r="B105" s="332"/>
      <c r="C105" s="336"/>
      <c r="D105" s="388"/>
      <c r="E105" s="380"/>
      <c r="F105" s="324"/>
      <c r="G105" s="344"/>
      <c r="H105" s="326"/>
      <c r="I105" s="327"/>
      <c r="J105" s="326"/>
      <c r="K105" s="328" t="s">
        <v>22</v>
      </c>
      <c r="N105" s="289"/>
      <c r="O105" s="289"/>
      <c r="Q105" s="301"/>
      <c r="R105" s="301"/>
    </row>
    <row r="106" spans="1:18" ht="13.5" thickBot="1">
      <c r="A106" s="352" t="s">
        <v>22</v>
      </c>
      <c r="B106" s="353"/>
      <c r="C106" s="354"/>
      <c r="D106" s="355"/>
      <c r="E106" s="446"/>
      <c r="F106" s="411"/>
      <c r="G106" s="412"/>
      <c r="H106" s="413"/>
      <c r="I106" s="414"/>
      <c r="J106" s="413"/>
      <c r="K106" s="415" t="s">
        <v>22</v>
      </c>
    </row>
    <row r="107" spans="1:18">
      <c r="A107" s="365"/>
      <c r="B107" s="365"/>
      <c r="C107" s="366"/>
      <c r="D107" s="367"/>
      <c r="E107" s="368"/>
      <c r="F107" s="369"/>
      <c r="G107" s="370"/>
      <c r="H107" s="363"/>
      <c r="I107" s="364"/>
      <c r="J107" s="371"/>
      <c r="K107" s="372"/>
    </row>
    <row r="108" spans="1:18">
      <c r="A108" s="365"/>
      <c r="B108" s="365"/>
      <c r="C108" s="366"/>
      <c r="D108" s="367"/>
      <c r="E108" s="368"/>
      <c r="F108" s="369"/>
      <c r="G108" s="370"/>
      <c r="H108" s="363"/>
      <c r="I108" s="364"/>
      <c r="J108" s="371"/>
      <c r="K108" s="372"/>
    </row>
    <row r="109" spans="1:18">
      <c r="A109" s="365"/>
      <c r="B109" s="365"/>
      <c r="C109" s="366"/>
      <c r="D109" s="367"/>
      <c r="E109" s="368"/>
      <c r="F109" s="369"/>
      <c r="G109" s="370"/>
      <c r="H109" s="363"/>
      <c r="I109" s="364"/>
      <c r="J109" s="371"/>
      <c r="K109" s="372"/>
    </row>
    <row r="110" spans="1:18">
      <c r="A110" s="365"/>
      <c r="B110" s="365"/>
      <c r="C110" s="366"/>
      <c r="D110" s="367"/>
      <c r="E110" s="368"/>
      <c r="F110" s="369"/>
      <c r="G110" s="370"/>
      <c r="H110" s="363"/>
      <c r="I110" s="364"/>
      <c r="J110" s="371"/>
      <c r="K110" s="372"/>
    </row>
    <row r="111" spans="1:18" ht="13.5" thickBot="1"/>
    <row r="112" spans="1:18">
      <c r="A112" s="260" t="s">
        <v>2699</v>
      </c>
      <c r="B112" s="261" t="s">
        <v>2700</v>
      </c>
      <c r="C112" s="261" t="s">
        <v>2701</v>
      </c>
      <c r="D112" s="262" t="s">
        <v>2702</v>
      </c>
      <c r="E112" s="263" t="s">
        <v>2703</v>
      </c>
      <c r="F112" s="261" t="s">
        <v>2704</v>
      </c>
      <c r="G112" s="264" t="s">
        <v>2705</v>
      </c>
      <c r="H112" s="265" t="s">
        <v>2706</v>
      </c>
      <c r="I112" s="266"/>
      <c r="J112" s="265" t="s">
        <v>2707</v>
      </c>
      <c r="K112" s="267"/>
    </row>
    <row r="113" spans="1:18" ht="13.5" thickBot="1">
      <c r="A113" s="269"/>
      <c r="B113" s="270" t="s">
        <v>2708</v>
      </c>
      <c r="C113" s="270" t="s">
        <v>2709</v>
      </c>
      <c r="D113" s="270" t="s">
        <v>22</v>
      </c>
      <c r="E113" s="271"/>
      <c r="F113" s="270" t="s">
        <v>2710</v>
      </c>
      <c r="G113" s="272" t="s">
        <v>2711</v>
      </c>
      <c r="H113" s="273" t="s">
        <v>2712</v>
      </c>
      <c r="I113" s="274" t="s">
        <v>2713</v>
      </c>
      <c r="J113" s="273" t="s">
        <v>2712</v>
      </c>
      <c r="K113" s="275" t="s">
        <v>2713</v>
      </c>
      <c r="N113" s="317"/>
    </row>
    <row r="114" spans="1:18">
      <c r="A114" s="290" t="s">
        <v>22</v>
      </c>
      <c r="B114" s="291"/>
      <c r="C114" s="292" t="s">
        <v>22</v>
      </c>
      <c r="D114" s="293" t="s">
        <v>22</v>
      </c>
      <c r="E114" s="282" t="s">
        <v>2737</v>
      </c>
      <c r="F114" s="373"/>
      <c r="G114" s="374"/>
      <c r="H114" s="285"/>
      <c r="I114" s="286"/>
      <c r="J114" s="375"/>
      <c r="K114" s="376"/>
      <c r="N114" s="317"/>
      <c r="R114" s="277"/>
    </row>
    <row r="115" spans="1:18">
      <c r="A115" s="290">
        <v>1</v>
      </c>
      <c r="B115" s="291"/>
      <c r="C115" s="292" t="s">
        <v>22</v>
      </c>
      <c r="D115" s="293" t="s">
        <v>22</v>
      </c>
      <c r="E115" s="313" t="s">
        <v>2738</v>
      </c>
      <c r="F115" s="314" t="s">
        <v>2739</v>
      </c>
      <c r="G115" s="377">
        <v>0.63500000000000001</v>
      </c>
      <c r="H115" s="316"/>
      <c r="I115" s="317"/>
      <c r="J115" s="326">
        <f t="shared" ref="J115:J134" si="8">G115*H115</f>
        <v>0</v>
      </c>
      <c r="K115" s="378">
        <f t="shared" ref="K115:K126" si="9">G115*I115</f>
        <v>0</v>
      </c>
      <c r="N115" s="317"/>
    </row>
    <row r="116" spans="1:18">
      <c r="A116" s="290">
        <v>2</v>
      </c>
      <c r="B116" s="291" t="s">
        <v>22</v>
      </c>
      <c r="C116" s="292" t="s">
        <v>22</v>
      </c>
      <c r="D116" s="308" t="s">
        <v>22</v>
      </c>
      <c r="E116" s="313" t="s">
        <v>2740</v>
      </c>
      <c r="F116" s="314" t="s">
        <v>2739</v>
      </c>
      <c r="G116" s="377">
        <v>0.56000000000000005</v>
      </c>
      <c r="H116" s="316"/>
      <c r="I116" s="317"/>
      <c r="J116" s="326">
        <f t="shared" si="8"/>
        <v>0</v>
      </c>
      <c r="K116" s="378">
        <f t="shared" si="9"/>
        <v>0</v>
      </c>
      <c r="N116" s="317"/>
      <c r="R116" s="301"/>
    </row>
    <row r="117" spans="1:18">
      <c r="A117" s="290">
        <v>3</v>
      </c>
      <c r="B117" s="291"/>
      <c r="C117" s="292" t="s">
        <v>22</v>
      </c>
      <c r="D117" s="319" t="s">
        <v>22</v>
      </c>
      <c r="E117" s="313" t="s">
        <v>2743</v>
      </c>
      <c r="F117" s="324" t="s">
        <v>2742</v>
      </c>
      <c r="G117" s="379">
        <v>6</v>
      </c>
      <c r="H117" s="316"/>
      <c r="I117" s="317"/>
      <c r="J117" s="326">
        <f t="shared" si="8"/>
        <v>0</v>
      </c>
      <c r="K117" s="378">
        <f t="shared" si="9"/>
        <v>0</v>
      </c>
      <c r="N117" s="317"/>
      <c r="R117" s="301"/>
    </row>
    <row r="118" spans="1:18">
      <c r="A118" s="290">
        <v>4</v>
      </c>
      <c r="B118" s="291"/>
      <c r="C118" s="292"/>
      <c r="D118" s="319"/>
      <c r="E118" s="313" t="s">
        <v>2744</v>
      </c>
      <c r="F118" s="324" t="s">
        <v>2742</v>
      </c>
      <c r="G118" s="379">
        <v>23</v>
      </c>
      <c r="H118" s="316"/>
      <c r="I118" s="317"/>
      <c r="J118" s="326">
        <f t="shared" si="8"/>
        <v>0</v>
      </c>
      <c r="K118" s="378">
        <f t="shared" si="9"/>
        <v>0</v>
      </c>
      <c r="N118" s="317"/>
      <c r="R118" s="301"/>
    </row>
    <row r="119" spans="1:18" ht="12.75" customHeight="1">
      <c r="A119" s="290">
        <v>5</v>
      </c>
      <c r="B119" s="291"/>
      <c r="C119" s="292" t="s">
        <v>22</v>
      </c>
      <c r="D119" s="319" t="s">
        <v>22</v>
      </c>
      <c r="E119" s="313" t="s">
        <v>2745</v>
      </c>
      <c r="F119" s="324" t="s">
        <v>249</v>
      </c>
      <c r="G119" s="379">
        <v>38</v>
      </c>
      <c r="H119" s="316"/>
      <c r="I119" s="317"/>
      <c r="J119" s="326">
        <f t="shared" si="8"/>
        <v>0</v>
      </c>
      <c r="K119" s="378">
        <f t="shared" si="9"/>
        <v>0</v>
      </c>
      <c r="N119" s="317"/>
      <c r="R119" s="301"/>
    </row>
    <row r="120" spans="1:18">
      <c r="A120" s="290">
        <v>6</v>
      </c>
      <c r="B120" s="291"/>
      <c r="C120" s="292"/>
      <c r="D120" s="319"/>
      <c r="E120" s="313" t="s">
        <v>2746</v>
      </c>
      <c r="F120" s="324" t="s">
        <v>2742</v>
      </c>
      <c r="G120" s="379">
        <v>23</v>
      </c>
      <c r="H120" s="316"/>
      <c r="I120" s="317"/>
      <c r="J120" s="326">
        <f t="shared" si="8"/>
        <v>0</v>
      </c>
      <c r="K120" s="378">
        <f t="shared" si="9"/>
        <v>0</v>
      </c>
      <c r="N120" s="347"/>
      <c r="R120" s="301"/>
    </row>
    <row r="121" spans="1:18">
      <c r="A121" s="290">
        <v>7</v>
      </c>
      <c r="B121" s="291"/>
      <c r="C121" s="292"/>
      <c r="D121" s="319"/>
      <c r="E121" s="313" t="s">
        <v>2747</v>
      </c>
      <c r="F121" s="324" t="s">
        <v>2742</v>
      </c>
      <c r="G121" s="379">
        <v>23</v>
      </c>
      <c r="H121" s="316"/>
      <c r="I121" s="317"/>
      <c r="J121" s="326">
        <f t="shared" si="8"/>
        <v>0</v>
      </c>
      <c r="K121" s="378">
        <f t="shared" si="9"/>
        <v>0</v>
      </c>
      <c r="N121" s="429"/>
      <c r="R121" s="301"/>
    </row>
    <row r="122" spans="1:18">
      <c r="A122" s="290">
        <v>8</v>
      </c>
      <c r="B122" s="291"/>
      <c r="C122" s="292"/>
      <c r="D122" s="319"/>
      <c r="E122" s="380" t="s">
        <v>2748</v>
      </c>
      <c r="F122" s="324" t="s">
        <v>249</v>
      </c>
      <c r="G122" s="325">
        <v>30</v>
      </c>
      <c r="H122" s="346"/>
      <c r="I122" s="347"/>
      <c r="J122" s="326">
        <f t="shared" si="8"/>
        <v>0</v>
      </c>
      <c r="K122" s="349">
        <f t="shared" si="9"/>
        <v>0</v>
      </c>
      <c r="N122" s="429"/>
      <c r="R122" s="301"/>
    </row>
    <row r="123" spans="1:18">
      <c r="A123" s="290">
        <v>9</v>
      </c>
      <c r="B123" s="291"/>
      <c r="C123" s="292"/>
      <c r="D123" s="319"/>
      <c r="E123" s="380" t="s">
        <v>2749</v>
      </c>
      <c r="F123" s="324" t="s">
        <v>249</v>
      </c>
      <c r="G123" s="325">
        <v>330</v>
      </c>
      <c r="H123" s="346"/>
      <c r="I123" s="429"/>
      <c r="J123" s="326">
        <f t="shared" si="8"/>
        <v>0</v>
      </c>
      <c r="K123" s="349">
        <f t="shared" si="9"/>
        <v>0</v>
      </c>
      <c r="N123" s="347"/>
      <c r="R123" s="301"/>
    </row>
    <row r="124" spans="1:18">
      <c r="A124" s="290">
        <v>10</v>
      </c>
      <c r="B124" s="291"/>
      <c r="C124" s="292"/>
      <c r="D124" s="319"/>
      <c r="E124" s="380" t="s">
        <v>2782</v>
      </c>
      <c r="F124" s="324" t="s">
        <v>249</v>
      </c>
      <c r="G124" s="325">
        <v>305</v>
      </c>
      <c r="H124" s="346"/>
      <c r="I124" s="429"/>
      <c r="J124" s="326">
        <f t="shared" si="8"/>
        <v>0</v>
      </c>
      <c r="K124" s="349">
        <f t="shared" si="9"/>
        <v>0</v>
      </c>
      <c r="N124" s="429"/>
      <c r="R124" s="301"/>
    </row>
    <row r="125" spans="1:18">
      <c r="A125" s="290">
        <v>11</v>
      </c>
      <c r="B125" s="291"/>
      <c r="C125" s="292"/>
      <c r="D125" s="319"/>
      <c r="E125" s="380" t="s">
        <v>2751</v>
      </c>
      <c r="F125" s="324" t="s">
        <v>249</v>
      </c>
      <c r="G125" s="325">
        <v>635</v>
      </c>
      <c r="H125" s="346"/>
      <c r="I125" s="347"/>
      <c r="J125" s="326">
        <f t="shared" si="8"/>
        <v>0</v>
      </c>
      <c r="K125" s="349">
        <f t="shared" si="9"/>
        <v>0</v>
      </c>
      <c r="N125" s="347"/>
      <c r="R125" s="301"/>
    </row>
    <row r="126" spans="1:18">
      <c r="A126" s="290">
        <v>12</v>
      </c>
      <c r="B126" s="291"/>
      <c r="C126" s="292"/>
      <c r="D126" s="319"/>
      <c r="E126" s="431" t="s">
        <v>2752</v>
      </c>
      <c r="F126" s="432" t="s">
        <v>2671</v>
      </c>
      <c r="G126" s="433">
        <v>2</v>
      </c>
      <c r="H126" s="434"/>
      <c r="I126" s="429"/>
      <c r="J126" s="326">
        <f t="shared" si="8"/>
        <v>0</v>
      </c>
      <c r="K126" s="435">
        <f t="shared" si="9"/>
        <v>0</v>
      </c>
      <c r="N126" s="347"/>
      <c r="R126" s="301"/>
    </row>
    <row r="127" spans="1:18" ht="12.75" customHeight="1">
      <c r="A127" s="290">
        <v>13</v>
      </c>
      <c r="B127" s="291"/>
      <c r="C127" s="292"/>
      <c r="D127" s="319"/>
      <c r="E127" s="380" t="s">
        <v>2753</v>
      </c>
      <c r="F127" s="324" t="s">
        <v>22</v>
      </c>
      <c r="G127" s="325"/>
      <c r="H127" s="346"/>
      <c r="I127" s="347"/>
      <c r="J127" s="326">
        <f t="shared" si="8"/>
        <v>0</v>
      </c>
      <c r="K127" s="349" t="s">
        <v>22</v>
      </c>
      <c r="N127" s="347"/>
      <c r="R127" s="301"/>
    </row>
    <row r="128" spans="1:18">
      <c r="A128" s="290" t="s">
        <v>22</v>
      </c>
      <c r="B128" s="291"/>
      <c r="C128" s="292"/>
      <c r="D128" s="319"/>
      <c r="E128" s="380" t="s">
        <v>2754</v>
      </c>
      <c r="F128" s="324" t="s">
        <v>2671</v>
      </c>
      <c r="G128" s="325">
        <v>3</v>
      </c>
      <c r="H128" s="346"/>
      <c r="I128" s="347"/>
      <c r="J128" s="326">
        <f t="shared" si="8"/>
        <v>0</v>
      </c>
      <c r="K128" s="349">
        <f>G128*I128</f>
        <v>0</v>
      </c>
      <c r="N128" s="429"/>
      <c r="R128" s="301"/>
    </row>
    <row r="129" spans="1:18">
      <c r="A129" s="290">
        <v>14</v>
      </c>
      <c r="B129" s="291"/>
      <c r="C129" s="292" t="s">
        <v>22</v>
      </c>
      <c r="D129" s="388" t="s">
        <v>22</v>
      </c>
      <c r="E129" s="380" t="s">
        <v>2758</v>
      </c>
      <c r="F129" s="324" t="s">
        <v>249</v>
      </c>
      <c r="G129" s="325">
        <v>85</v>
      </c>
      <c r="H129" s="346"/>
      <c r="I129" s="347"/>
      <c r="J129" s="326">
        <f t="shared" si="8"/>
        <v>0</v>
      </c>
      <c r="K129" s="349">
        <f>G129*I129</f>
        <v>0</v>
      </c>
      <c r="N129" s="327"/>
      <c r="R129" s="301"/>
    </row>
    <row r="130" spans="1:18">
      <c r="A130" s="290">
        <v>15</v>
      </c>
      <c r="B130" s="291"/>
      <c r="C130" s="292"/>
      <c r="D130" s="388"/>
      <c r="E130" s="431" t="s">
        <v>2759</v>
      </c>
      <c r="F130" s="432" t="s">
        <v>249</v>
      </c>
      <c r="G130" s="433">
        <v>85</v>
      </c>
      <c r="H130" s="436"/>
      <c r="I130" s="429"/>
      <c r="J130" s="326">
        <f t="shared" si="8"/>
        <v>0</v>
      </c>
      <c r="K130" s="437">
        <f>G130*I130</f>
        <v>0</v>
      </c>
      <c r="N130" s="430"/>
      <c r="O130" s="351"/>
      <c r="R130" s="301"/>
    </row>
    <row r="131" spans="1:18" ht="22.5">
      <c r="A131" s="331">
        <v>16</v>
      </c>
      <c r="B131" s="332"/>
      <c r="C131" s="333"/>
      <c r="D131" s="388" t="s">
        <v>22</v>
      </c>
      <c r="E131" s="380" t="s">
        <v>2760</v>
      </c>
      <c r="F131" s="324" t="s">
        <v>2742</v>
      </c>
      <c r="G131" s="325">
        <v>207</v>
      </c>
      <c r="H131" s="346"/>
      <c r="I131" s="327"/>
      <c r="J131" s="326">
        <f t="shared" si="8"/>
        <v>0</v>
      </c>
      <c r="K131" s="349">
        <f>G131*I131</f>
        <v>0</v>
      </c>
      <c r="N131" s="289"/>
      <c r="O131" s="430"/>
      <c r="R131" s="301"/>
    </row>
    <row r="132" spans="1:18">
      <c r="A132" s="335" t="s">
        <v>22</v>
      </c>
      <c r="B132" s="332"/>
      <c r="C132" s="336"/>
      <c r="D132" s="388"/>
      <c r="E132" s="380"/>
      <c r="F132" s="324"/>
      <c r="G132" s="325"/>
      <c r="H132" s="346"/>
      <c r="I132" s="391"/>
      <c r="J132" s="326">
        <f t="shared" si="8"/>
        <v>0</v>
      </c>
      <c r="K132" s="349"/>
      <c r="O132" s="289"/>
      <c r="R132" s="301"/>
    </row>
    <row r="133" spans="1:18">
      <c r="A133" s="331" t="s">
        <v>22</v>
      </c>
      <c r="B133" s="332"/>
      <c r="C133" s="333" t="s">
        <v>22</v>
      </c>
      <c r="D133" s="388" t="s">
        <v>22</v>
      </c>
      <c r="E133" s="392" t="s">
        <v>2761</v>
      </c>
      <c r="F133" s="324"/>
      <c r="G133" s="325"/>
      <c r="H133" s="346"/>
      <c r="I133" s="391"/>
      <c r="J133" s="326">
        <f t="shared" si="8"/>
        <v>0</v>
      </c>
      <c r="K133" s="349"/>
    </row>
    <row r="134" spans="1:18">
      <c r="A134" s="335" t="s">
        <v>78</v>
      </c>
      <c r="B134" s="332"/>
      <c r="C134" s="336"/>
      <c r="D134" s="388"/>
      <c r="E134" s="380" t="s">
        <v>2762</v>
      </c>
      <c r="F134" s="324" t="s">
        <v>2671</v>
      </c>
      <c r="G134" s="325">
        <v>1</v>
      </c>
      <c r="H134" s="346"/>
      <c r="I134" s="391"/>
      <c r="J134" s="326">
        <f t="shared" si="8"/>
        <v>0</v>
      </c>
      <c r="K134" s="349">
        <f>G134*I134</f>
        <v>0</v>
      </c>
    </row>
    <row r="135" spans="1:18" ht="13.5" thickBot="1">
      <c r="A135" s="352" t="s">
        <v>22</v>
      </c>
      <c r="B135" s="353"/>
      <c r="C135" s="354"/>
      <c r="D135" s="355"/>
      <c r="E135" s="446"/>
      <c r="F135" s="411"/>
      <c r="G135" s="412"/>
      <c r="H135" s="413"/>
      <c r="I135" s="414"/>
      <c r="J135" s="413"/>
      <c r="K135" s="415" t="s">
        <v>22</v>
      </c>
    </row>
    <row r="138" spans="1:18" ht="13.5" thickBot="1"/>
    <row r="139" spans="1:18">
      <c r="A139" s="447"/>
      <c r="B139" s="448"/>
      <c r="C139" s="448"/>
      <c r="D139" s="448"/>
      <c r="E139" s="448"/>
      <c r="F139" s="449" t="s">
        <v>22</v>
      </c>
      <c r="G139" s="450"/>
      <c r="H139" s="451" t="s">
        <v>2763</v>
      </c>
      <c r="I139" s="452">
        <f>SUM(J83:J135)</f>
        <v>0</v>
      </c>
    </row>
    <row r="140" spans="1:18" ht="13.5" thickBot="1">
      <c r="A140" s="453"/>
      <c r="B140" s="454"/>
      <c r="C140" s="454"/>
      <c r="D140" s="454"/>
      <c r="E140" s="454"/>
      <c r="F140" s="454"/>
      <c r="G140" s="455"/>
      <c r="H140" s="456" t="s">
        <v>2764</v>
      </c>
      <c r="I140" s="457">
        <f>SUM(K83:K137)</f>
        <v>0</v>
      </c>
    </row>
    <row r="141" spans="1:18" ht="14.25" thickTop="1" thickBot="1">
      <c r="A141" s="458"/>
      <c r="B141" s="459"/>
      <c r="C141" s="459"/>
      <c r="D141" s="459"/>
      <c r="E141" s="459"/>
      <c r="F141" s="459"/>
      <c r="G141" s="460"/>
      <c r="H141" s="461" t="s">
        <v>2765</v>
      </c>
      <c r="I141" s="462">
        <f>SUM(I139:I140)</f>
        <v>0</v>
      </c>
    </row>
  </sheetData>
  <mergeCells count="16">
    <mergeCell ref="A80:A81"/>
    <mergeCell ref="E80:E81"/>
    <mergeCell ref="H80:I80"/>
    <mergeCell ref="J80:K80"/>
    <mergeCell ref="A112:A113"/>
    <mergeCell ref="E112:E113"/>
    <mergeCell ref="H112:I112"/>
    <mergeCell ref="J112:K112"/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1934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1947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1934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SO_03.4 - Přípojka NN k napojovacímu bodu č.4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1936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1934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SO_03.4 - Přípojka NN k napojovacímu bodu č.4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1938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1939</v>
      </c>
      <c r="F124" s="145" t="s">
        <v>1940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1945</v>
      </c>
      <c r="F125" s="150" t="s">
        <v>1942</v>
      </c>
      <c r="G125" s="151" t="s">
        <v>631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1943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82752-A219-4625-9650-7AC8F82FFD92}">
  <dimension ref="A1:Q73"/>
  <sheetViews>
    <sheetView workbookViewId="0">
      <selection activeCell="H12" sqref="H12:I34"/>
    </sheetView>
  </sheetViews>
  <sheetFormatPr defaultColWidth="10.6640625" defaultRowHeight="12.75"/>
  <cols>
    <col min="1" max="1" width="6.33203125" style="463" customWidth="1"/>
    <col min="2" max="3" width="8.33203125" style="463" customWidth="1"/>
    <col min="4" max="4" width="12.1640625" style="463" customWidth="1"/>
    <col min="5" max="5" width="60.5" style="463" customWidth="1"/>
    <col min="6" max="6" width="8.33203125" style="463" customWidth="1"/>
    <col min="7" max="7" width="10.6640625" style="463"/>
    <col min="8" max="11" width="10.1640625" style="463" customWidth="1"/>
    <col min="12" max="16384" width="10.6640625" style="463"/>
  </cols>
  <sheetData>
    <row r="1" spans="1:17" ht="15.75">
      <c r="E1" s="464" t="s">
        <v>2693</v>
      </c>
    </row>
    <row r="2" spans="1:17" ht="14.25">
      <c r="B2" s="463" t="s">
        <v>13</v>
      </c>
      <c r="C2" s="465" t="s">
        <v>2694</v>
      </c>
      <c r="D2" s="465"/>
      <c r="E2" s="465"/>
    </row>
    <row r="3" spans="1:17" ht="15">
      <c r="B3" s="463" t="s">
        <v>178</v>
      </c>
      <c r="C3" s="466" t="s">
        <v>2695</v>
      </c>
      <c r="D3" s="466"/>
      <c r="E3" s="466"/>
    </row>
    <row r="4" spans="1:17" ht="12" customHeight="1">
      <c r="C4" s="466" t="s">
        <v>2783</v>
      </c>
      <c r="D4" s="466"/>
      <c r="E4" s="466"/>
    </row>
    <row r="5" spans="1:17" ht="12" customHeight="1">
      <c r="B5" s="463" t="s">
        <v>17</v>
      </c>
      <c r="C5" s="466"/>
      <c r="D5" s="466"/>
      <c r="E5" s="466"/>
      <c r="J5" s="467"/>
      <c r="K5" s="468"/>
    </row>
    <row r="6" spans="1:17" ht="12" customHeight="1">
      <c r="B6" s="463" t="s">
        <v>20</v>
      </c>
      <c r="C6" s="466"/>
      <c r="D6" s="466"/>
      <c r="E6" s="466"/>
      <c r="J6" s="467" t="s">
        <v>25</v>
      </c>
      <c r="K6" s="467" t="s">
        <v>2697</v>
      </c>
    </row>
    <row r="7" spans="1:17" ht="12" customHeight="1">
      <c r="A7" s="469"/>
      <c r="B7" s="469" t="s">
        <v>2698</v>
      </c>
      <c r="C7" s="469"/>
      <c r="D7" s="469" t="s">
        <v>22</v>
      </c>
      <c r="E7" s="469"/>
      <c r="F7" s="469"/>
      <c r="G7" s="469"/>
      <c r="H7" s="470"/>
      <c r="I7" s="470"/>
      <c r="J7" s="470"/>
      <c r="K7" s="470"/>
      <c r="L7" s="469"/>
    </row>
    <row r="9" spans="1:17" ht="13.5" thickBot="1">
      <c r="A9" s="471" t="s">
        <v>2699</v>
      </c>
      <c r="B9" s="472" t="s">
        <v>2700</v>
      </c>
      <c r="C9" s="472" t="s">
        <v>2701</v>
      </c>
      <c r="D9" s="472" t="s">
        <v>2702</v>
      </c>
      <c r="E9" s="473" t="s">
        <v>2703</v>
      </c>
      <c r="F9" s="472" t="s">
        <v>2704</v>
      </c>
      <c r="G9" s="474" t="s">
        <v>2705</v>
      </c>
      <c r="H9" s="475" t="s">
        <v>2706</v>
      </c>
      <c r="I9" s="475"/>
      <c r="J9" s="476" t="s">
        <v>2707</v>
      </c>
      <c r="K9" s="476"/>
    </row>
    <row r="10" spans="1:17" ht="13.5" thickBot="1">
      <c r="A10" s="471"/>
      <c r="B10" s="477" t="s">
        <v>2708</v>
      </c>
      <c r="C10" s="477" t="s">
        <v>2709</v>
      </c>
      <c r="D10" s="477" t="s">
        <v>22</v>
      </c>
      <c r="E10" s="473"/>
      <c r="F10" s="477" t="s">
        <v>2710</v>
      </c>
      <c r="G10" s="478" t="s">
        <v>2711</v>
      </c>
      <c r="H10" s="479" t="s">
        <v>2712</v>
      </c>
      <c r="I10" s="480" t="s">
        <v>2713</v>
      </c>
      <c r="J10" s="479" t="s">
        <v>2712</v>
      </c>
      <c r="K10" s="481" t="s">
        <v>2713</v>
      </c>
      <c r="M10" s="482"/>
      <c r="N10" s="483"/>
      <c r="P10" s="482"/>
      <c r="Q10" s="483"/>
    </row>
    <row r="11" spans="1:17">
      <c r="A11" s="484"/>
      <c r="B11" s="485"/>
      <c r="C11" s="486"/>
      <c r="D11" s="487"/>
      <c r="E11" s="488" t="s">
        <v>2784</v>
      </c>
      <c r="F11" s="489" t="s">
        <v>22</v>
      </c>
      <c r="G11" s="490"/>
      <c r="H11" s="491"/>
      <c r="I11" s="492"/>
      <c r="J11" s="491"/>
      <c r="K11" s="493"/>
      <c r="M11" s="494"/>
      <c r="N11" s="494"/>
    </row>
    <row r="12" spans="1:17">
      <c r="A12" s="495">
        <v>1</v>
      </c>
      <c r="B12" s="496"/>
      <c r="C12" s="497" t="s">
        <v>22</v>
      </c>
      <c r="D12" s="498" t="s">
        <v>22</v>
      </c>
      <c r="E12" s="499" t="s">
        <v>2785</v>
      </c>
      <c r="F12" s="500" t="s">
        <v>249</v>
      </c>
      <c r="G12" s="501">
        <v>56</v>
      </c>
      <c r="H12" s="502"/>
      <c r="I12" s="503"/>
      <c r="J12" s="502">
        <f t="shared" ref="J12:J18" si="0">G12*H12</f>
        <v>0</v>
      </c>
      <c r="K12" s="504">
        <f t="shared" ref="K12:K18" si="1">G12*I12</f>
        <v>0</v>
      </c>
      <c r="M12" s="300"/>
      <c r="N12" s="300"/>
      <c r="O12" s="300"/>
      <c r="P12" s="505"/>
      <c r="Q12" s="505"/>
    </row>
    <row r="13" spans="1:17">
      <c r="A13" s="495">
        <v>2</v>
      </c>
      <c r="B13" s="496"/>
      <c r="C13" s="497" t="s">
        <v>22</v>
      </c>
      <c r="D13" s="506" t="s">
        <v>22</v>
      </c>
      <c r="E13" s="507" t="s">
        <v>2786</v>
      </c>
      <c r="F13" s="508" t="s">
        <v>249</v>
      </c>
      <c r="G13" s="509">
        <v>252</v>
      </c>
      <c r="H13" s="510"/>
      <c r="I13" s="511"/>
      <c r="J13" s="510">
        <f t="shared" si="0"/>
        <v>0</v>
      </c>
      <c r="K13" s="512">
        <f t="shared" si="1"/>
        <v>0</v>
      </c>
      <c r="M13" s="513"/>
      <c r="N13" s="513"/>
      <c r="O13" s="513"/>
      <c r="P13" s="505"/>
      <c r="Q13" s="505"/>
    </row>
    <row r="14" spans="1:17">
      <c r="A14" s="495">
        <v>3</v>
      </c>
      <c r="B14" s="496" t="s">
        <v>22</v>
      </c>
      <c r="C14" s="497" t="s">
        <v>22</v>
      </c>
      <c r="D14" s="514" t="s">
        <v>22</v>
      </c>
      <c r="E14" s="507" t="s">
        <v>2787</v>
      </c>
      <c r="F14" s="500" t="s">
        <v>249</v>
      </c>
      <c r="G14" s="515">
        <v>145</v>
      </c>
      <c r="H14" s="502"/>
      <c r="I14" s="516"/>
      <c r="J14" s="502">
        <f t="shared" si="0"/>
        <v>0</v>
      </c>
      <c r="K14" s="504">
        <f t="shared" si="1"/>
        <v>0</v>
      </c>
      <c r="M14" s="300"/>
      <c r="N14" s="300"/>
      <c r="O14" s="311"/>
      <c r="P14" s="505"/>
      <c r="Q14" s="505"/>
    </row>
    <row r="15" spans="1:17">
      <c r="A15" s="495">
        <v>4</v>
      </c>
      <c r="B15" s="496"/>
      <c r="C15" s="497" t="s">
        <v>22</v>
      </c>
      <c r="D15" s="517" t="s">
        <v>22</v>
      </c>
      <c r="E15" s="518" t="s">
        <v>2768</v>
      </c>
      <c r="F15" s="519" t="s">
        <v>2671</v>
      </c>
      <c r="G15" s="520">
        <v>3</v>
      </c>
      <c r="H15" s="521"/>
      <c r="I15" s="522"/>
      <c r="J15" s="521">
        <f t="shared" si="0"/>
        <v>0</v>
      </c>
      <c r="K15" s="523">
        <f t="shared" si="1"/>
        <v>0</v>
      </c>
      <c r="M15" s="494"/>
      <c r="N15" s="494"/>
      <c r="O15" s="494"/>
      <c r="P15" s="505"/>
      <c r="Q15" s="505"/>
    </row>
    <row r="16" spans="1:17">
      <c r="A16" s="495">
        <v>5</v>
      </c>
      <c r="B16" s="496"/>
      <c r="C16" s="497"/>
      <c r="D16" s="517"/>
      <c r="E16" s="518" t="s">
        <v>2719</v>
      </c>
      <c r="F16" s="519" t="s">
        <v>2671</v>
      </c>
      <c r="G16" s="520">
        <v>3</v>
      </c>
      <c r="H16" s="521"/>
      <c r="I16" s="522"/>
      <c r="J16" s="521">
        <f t="shared" si="0"/>
        <v>0</v>
      </c>
      <c r="K16" s="523">
        <f t="shared" si="1"/>
        <v>0</v>
      </c>
      <c r="M16" s="494"/>
      <c r="N16" s="494"/>
      <c r="O16" s="494"/>
      <c r="P16" s="505"/>
      <c r="Q16" s="505"/>
    </row>
    <row r="17" spans="1:17">
      <c r="A17" s="495">
        <v>6</v>
      </c>
      <c r="B17" s="496"/>
      <c r="C17" s="497"/>
      <c r="D17" s="517"/>
      <c r="E17" s="518" t="s">
        <v>2720</v>
      </c>
      <c r="F17" s="519" t="s">
        <v>2671</v>
      </c>
      <c r="G17" s="520">
        <v>3</v>
      </c>
      <c r="H17" s="521"/>
      <c r="I17" s="522"/>
      <c r="J17" s="521">
        <f t="shared" si="0"/>
        <v>0</v>
      </c>
      <c r="K17" s="523">
        <f t="shared" si="1"/>
        <v>0</v>
      </c>
      <c r="M17" s="494"/>
      <c r="N17" s="494"/>
      <c r="O17" s="494"/>
      <c r="P17" s="505"/>
      <c r="Q17" s="505"/>
    </row>
    <row r="18" spans="1:17">
      <c r="A18" s="495">
        <v>7</v>
      </c>
      <c r="B18" s="496"/>
      <c r="C18" s="497"/>
      <c r="D18" s="517"/>
      <c r="E18" s="518" t="s">
        <v>2769</v>
      </c>
      <c r="F18" s="519" t="s">
        <v>2671</v>
      </c>
      <c r="G18" s="520">
        <v>1</v>
      </c>
      <c r="H18" s="521"/>
      <c r="I18" s="522"/>
      <c r="J18" s="521">
        <f t="shared" si="0"/>
        <v>0</v>
      </c>
      <c r="K18" s="523">
        <f t="shared" si="1"/>
        <v>0</v>
      </c>
      <c r="M18" s="494"/>
      <c r="N18" s="494"/>
      <c r="O18" s="494"/>
      <c r="P18" s="505"/>
      <c r="Q18" s="505"/>
    </row>
    <row r="19" spans="1:17">
      <c r="A19" s="495">
        <v>8</v>
      </c>
      <c r="B19" s="496"/>
      <c r="C19" s="497"/>
      <c r="D19" s="517"/>
      <c r="E19" s="518" t="s">
        <v>2722</v>
      </c>
      <c r="F19" s="519" t="s">
        <v>22</v>
      </c>
      <c r="G19" s="520" t="s">
        <v>22</v>
      </c>
      <c r="H19" s="521"/>
      <c r="I19" s="522"/>
      <c r="J19" s="521" t="s">
        <v>22</v>
      </c>
      <c r="K19" s="523" t="s">
        <v>22</v>
      </c>
      <c r="M19" s="494"/>
      <c r="N19" s="494"/>
      <c r="O19" s="494"/>
      <c r="P19" s="505"/>
      <c r="Q19" s="505"/>
    </row>
    <row r="20" spans="1:17">
      <c r="A20" s="495" t="s">
        <v>22</v>
      </c>
      <c r="B20" s="496"/>
      <c r="C20" s="497" t="s">
        <v>22</v>
      </c>
      <c r="D20" s="517" t="s">
        <v>22</v>
      </c>
      <c r="E20" s="518" t="s">
        <v>2723</v>
      </c>
      <c r="F20" s="519" t="s">
        <v>2671</v>
      </c>
      <c r="G20" s="520">
        <v>1</v>
      </c>
      <c r="H20" s="521"/>
      <c r="I20" s="522"/>
      <c r="J20" s="521">
        <f>G20*H20</f>
        <v>0</v>
      </c>
      <c r="K20" s="523">
        <f>G20*I20</f>
        <v>0</v>
      </c>
      <c r="M20" s="494"/>
      <c r="N20" s="494"/>
      <c r="O20" s="494"/>
      <c r="P20" s="505"/>
      <c r="Q20" s="505"/>
    </row>
    <row r="21" spans="1:17">
      <c r="A21" s="495">
        <v>9</v>
      </c>
      <c r="B21" s="496"/>
      <c r="C21" s="497"/>
      <c r="D21" s="517"/>
      <c r="E21" s="518" t="s">
        <v>2770</v>
      </c>
      <c r="F21" s="519" t="s">
        <v>22</v>
      </c>
      <c r="G21" s="520" t="s">
        <v>22</v>
      </c>
      <c r="H21" s="521"/>
      <c r="I21" s="522"/>
      <c r="J21" s="521" t="s">
        <v>22</v>
      </c>
      <c r="K21" s="523" t="s">
        <v>22</v>
      </c>
      <c r="M21" s="494"/>
      <c r="N21" s="494"/>
      <c r="O21" s="494"/>
      <c r="P21" s="505"/>
      <c r="Q21" s="505"/>
    </row>
    <row r="22" spans="1:17">
      <c r="A22" s="495" t="s">
        <v>22</v>
      </c>
      <c r="B22" s="496"/>
      <c r="C22" s="497"/>
      <c r="D22" s="517"/>
      <c r="E22" s="518" t="s">
        <v>2725</v>
      </c>
      <c r="F22" s="519" t="s">
        <v>2671</v>
      </c>
      <c r="G22" s="520">
        <v>1</v>
      </c>
      <c r="H22" s="521"/>
      <c r="I22" s="522"/>
      <c r="J22" s="521">
        <f t="shared" ref="J22:J27" si="2">G22*H22</f>
        <v>0</v>
      </c>
      <c r="K22" s="523">
        <f t="shared" ref="K22:K27" si="3">G22*I22</f>
        <v>0</v>
      </c>
      <c r="M22" s="494"/>
      <c r="N22" s="494"/>
      <c r="O22" s="494"/>
      <c r="P22" s="505"/>
      <c r="Q22" s="505"/>
    </row>
    <row r="23" spans="1:17">
      <c r="A23" s="495">
        <v>10</v>
      </c>
      <c r="B23" s="496"/>
      <c r="C23" s="497"/>
      <c r="D23" s="517"/>
      <c r="E23" s="518" t="s">
        <v>2726</v>
      </c>
      <c r="F23" s="519" t="s">
        <v>249</v>
      </c>
      <c r="G23" s="520">
        <v>6</v>
      </c>
      <c r="H23" s="521"/>
      <c r="I23" s="522"/>
      <c r="J23" s="521">
        <f t="shared" si="2"/>
        <v>0</v>
      </c>
      <c r="K23" s="523">
        <f t="shared" si="3"/>
        <v>0</v>
      </c>
      <c r="M23" s="494"/>
      <c r="N23" s="494"/>
      <c r="O23" s="494"/>
      <c r="P23" s="505"/>
      <c r="Q23" s="505"/>
    </row>
    <row r="24" spans="1:17">
      <c r="A24" s="495">
        <v>11</v>
      </c>
      <c r="B24" s="496"/>
      <c r="C24" s="497"/>
      <c r="D24" s="517"/>
      <c r="E24" s="524" t="s">
        <v>2727</v>
      </c>
      <c r="F24" s="525" t="s">
        <v>249</v>
      </c>
      <c r="G24" s="526">
        <v>30</v>
      </c>
      <c r="H24" s="527"/>
      <c r="I24" s="528"/>
      <c r="J24" s="527">
        <f t="shared" si="2"/>
        <v>0</v>
      </c>
      <c r="K24" s="529">
        <f t="shared" si="3"/>
        <v>0</v>
      </c>
      <c r="M24" s="494"/>
      <c r="N24" s="494"/>
      <c r="O24" s="494"/>
      <c r="P24" s="505"/>
      <c r="Q24" s="505"/>
    </row>
    <row r="25" spans="1:17">
      <c r="A25" s="495">
        <v>12</v>
      </c>
      <c r="B25" s="496"/>
      <c r="C25" s="497"/>
      <c r="D25" s="530"/>
      <c r="E25" s="524" t="s">
        <v>2728</v>
      </c>
      <c r="F25" s="525" t="s">
        <v>2671</v>
      </c>
      <c r="G25" s="526">
        <v>3</v>
      </c>
      <c r="H25" s="527"/>
      <c r="I25" s="528"/>
      <c r="J25" s="527">
        <f t="shared" si="2"/>
        <v>0</v>
      </c>
      <c r="K25" s="529">
        <f t="shared" si="3"/>
        <v>0</v>
      </c>
      <c r="M25" s="494"/>
      <c r="N25" s="494"/>
      <c r="O25" s="494"/>
      <c r="P25" s="505"/>
      <c r="Q25" s="505"/>
    </row>
    <row r="26" spans="1:17">
      <c r="A26" s="495">
        <v>13</v>
      </c>
      <c r="B26" s="496"/>
      <c r="C26" s="497"/>
      <c r="D26" s="517"/>
      <c r="E26" s="524" t="s">
        <v>2729</v>
      </c>
      <c r="F26" s="525" t="s">
        <v>2671</v>
      </c>
      <c r="G26" s="526">
        <v>3</v>
      </c>
      <c r="H26" s="527"/>
      <c r="I26" s="528"/>
      <c r="J26" s="527">
        <f t="shared" si="2"/>
        <v>0</v>
      </c>
      <c r="K26" s="529">
        <f t="shared" si="3"/>
        <v>0</v>
      </c>
      <c r="M26" s="494"/>
      <c r="N26" s="494"/>
      <c r="O26" s="494"/>
      <c r="P26" s="505"/>
      <c r="Q26" s="505"/>
    </row>
    <row r="27" spans="1:17">
      <c r="A27" s="495">
        <v>14</v>
      </c>
      <c r="B27" s="496"/>
      <c r="C27" s="497"/>
      <c r="D27" s="517"/>
      <c r="E27" s="524" t="s">
        <v>2730</v>
      </c>
      <c r="F27" s="525" t="s">
        <v>249</v>
      </c>
      <c r="G27" s="526">
        <v>86</v>
      </c>
      <c r="H27" s="527"/>
      <c r="I27" s="528"/>
      <c r="J27" s="527">
        <f t="shared" si="2"/>
        <v>0</v>
      </c>
      <c r="K27" s="529">
        <f t="shared" si="3"/>
        <v>0</v>
      </c>
      <c r="M27" s="494"/>
      <c r="N27" s="494"/>
      <c r="O27" s="494"/>
      <c r="P27" s="505"/>
      <c r="Q27" s="505"/>
    </row>
    <row r="28" spans="1:17">
      <c r="A28" s="531" t="s">
        <v>289</v>
      </c>
      <c r="B28" s="532"/>
      <c r="C28" s="533"/>
      <c r="D28" s="506"/>
      <c r="E28" s="524" t="s">
        <v>2731</v>
      </c>
      <c r="F28" s="525"/>
      <c r="G28" s="534">
        <v>0.05</v>
      </c>
      <c r="H28" s="527"/>
      <c r="I28" s="528"/>
      <c r="J28" s="527">
        <f>0.05*(J12+J13+J14+J23+J24+J27)</f>
        <v>0</v>
      </c>
      <c r="K28" s="529" t="s">
        <v>22</v>
      </c>
      <c r="M28" s="494"/>
      <c r="N28" s="494"/>
      <c r="O28" s="494"/>
      <c r="P28" s="505"/>
      <c r="Q28" s="505"/>
    </row>
    <row r="29" spans="1:17">
      <c r="A29" s="535" t="s">
        <v>22</v>
      </c>
      <c r="B29" s="532"/>
      <c r="C29" s="536" t="s">
        <v>22</v>
      </c>
      <c r="D29" s="506" t="s">
        <v>22</v>
      </c>
      <c r="E29" s="537"/>
      <c r="F29" s="525"/>
      <c r="G29" s="534"/>
      <c r="H29" s="527"/>
      <c r="I29" s="528"/>
      <c r="J29" s="527"/>
      <c r="K29" s="529" t="s">
        <v>22</v>
      </c>
      <c r="M29" s="494"/>
      <c r="N29" s="494"/>
      <c r="O29" s="494"/>
      <c r="P29" s="505"/>
      <c r="Q29" s="505"/>
    </row>
    <row r="30" spans="1:17">
      <c r="A30" s="531" t="s">
        <v>22</v>
      </c>
      <c r="B30" s="532"/>
      <c r="C30" s="533"/>
      <c r="D30" s="506"/>
      <c r="E30" s="538" t="s">
        <v>2732</v>
      </c>
      <c r="F30" s="525"/>
      <c r="G30" s="534">
        <v>0.03</v>
      </c>
      <c r="H30" s="527"/>
      <c r="I30" s="528"/>
      <c r="J30" s="527">
        <f>SUM(J11:J27)*0.03</f>
        <v>0</v>
      </c>
      <c r="K30" s="529" t="s">
        <v>22</v>
      </c>
      <c r="M30" s="494"/>
      <c r="N30" s="494"/>
      <c r="O30" s="494"/>
      <c r="P30" s="505"/>
      <c r="Q30" s="505"/>
    </row>
    <row r="31" spans="1:17">
      <c r="A31" s="531" t="s">
        <v>78</v>
      </c>
      <c r="B31" s="532"/>
      <c r="C31" s="533"/>
      <c r="D31" s="506"/>
      <c r="E31" s="539" t="s">
        <v>2788</v>
      </c>
      <c r="F31" s="540" t="s">
        <v>2671</v>
      </c>
      <c r="G31" s="541">
        <v>16</v>
      </c>
      <c r="H31" s="542"/>
      <c r="I31" s="543"/>
      <c r="J31" s="527">
        <f>G31*H31</f>
        <v>0</v>
      </c>
      <c r="K31" s="544">
        <f>G31*I31</f>
        <v>0</v>
      </c>
      <c r="M31" s="311"/>
      <c r="N31" s="311"/>
      <c r="O31" s="311"/>
      <c r="P31" s="505"/>
      <c r="Q31" s="505"/>
    </row>
    <row r="32" spans="1:17">
      <c r="A32" s="531" t="s">
        <v>80</v>
      </c>
      <c r="B32" s="532"/>
      <c r="C32" s="533"/>
      <c r="D32" s="506"/>
      <c r="E32" s="539" t="s">
        <v>2789</v>
      </c>
      <c r="F32" s="525" t="s">
        <v>2671</v>
      </c>
      <c r="G32" s="545">
        <v>16</v>
      </c>
      <c r="H32" s="527"/>
      <c r="I32" s="528"/>
      <c r="J32" s="527">
        <f>G32*H32</f>
        <v>0</v>
      </c>
      <c r="K32" s="529">
        <f>G32*I32</f>
        <v>0</v>
      </c>
      <c r="M32" s="494"/>
      <c r="N32" s="494"/>
      <c r="O32" s="494"/>
      <c r="P32" s="505"/>
      <c r="Q32" s="505"/>
    </row>
    <row r="33" spans="1:17">
      <c r="A33" s="531" t="s">
        <v>226</v>
      </c>
      <c r="B33" s="532"/>
      <c r="C33" s="533"/>
      <c r="D33" s="506"/>
      <c r="E33" s="539" t="s">
        <v>2790</v>
      </c>
      <c r="F33" s="525" t="s">
        <v>2671</v>
      </c>
      <c r="G33" s="545">
        <v>16</v>
      </c>
      <c r="H33" s="527"/>
      <c r="I33" s="528"/>
      <c r="J33" s="527">
        <f>G33*H33</f>
        <v>0</v>
      </c>
      <c r="K33" s="529">
        <f>G33*I33</f>
        <v>0</v>
      </c>
      <c r="M33" s="494"/>
      <c r="N33" s="494"/>
      <c r="O33" s="494"/>
      <c r="P33" s="505"/>
      <c r="Q33" s="505"/>
    </row>
    <row r="34" spans="1:17">
      <c r="A34" s="535">
        <v>4</v>
      </c>
      <c r="B34" s="532"/>
      <c r="C34" s="536"/>
      <c r="D34" s="506"/>
      <c r="E34" s="524" t="s">
        <v>2736</v>
      </c>
      <c r="F34" s="525" t="s">
        <v>2671</v>
      </c>
      <c r="G34" s="545">
        <v>4</v>
      </c>
      <c r="H34" s="527"/>
      <c r="I34" s="528"/>
      <c r="J34" s="527">
        <f>G34*H34</f>
        <v>0</v>
      </c>
      <c r="K34" s="529">
        <f>G34*I34</f>
        <v>0</v>
      </c>
      <c r="M34" s="494"/>
      <c r="N34" s="494"/>
      <c r="O34" s="494"/>
      <c r="P34" s="505"/>
      <c r="Q34" s="505"/>
    </row>
    <row r="35" spans="1:17" ht="13.5" thickBot="1">
      <c r="A35" s="546" t="s">
        <v>22</v>
      </c>
      <c r="B35" s="547"/>
      <c r="C35" s="548"/>
      <c r="D35" s="549"/>
      <c r="E35" s="550"/>
      <c r="F35" s="551"/>
      <c r="G35" s="552"/>
      <c r="H35" s="553"/>
      <c r="I35" s="554"/>
      <c r="J35" s="553"/>
      <c r="K35" s="555" t="s">
        <v>22</v>
      </c>
    </row>
    <row r="36" spans="1:17">
      <c r="A36" s="556"/>
      <c r="B36" s="556"/>
      <c r="C36" s="557"/>
      <c r="D36" s="558"/>
      <c r="E36" s="559"/>
      <c r="F36" s="560"/>
      <c r="G36" s="561"/>
      <c r="H36" s="562"/>
      <c r="I36" s="563"/>
      <c r="J36" s="564"/>
      <c r="K36" s="565"/>
    </row>
    <row r="37" spans="1:17">
      <c r="A37" s="556"/>
      <c r="B37" s="556"/>
      <c r="C37" s="557"/>
      <c r="D37" s="558"/>
      <c r="E37" s="559"/>
      <c r="F37" s="560"/>
      <c r="G37" s="561"/>
      <c r="H37" s="562"/>
      <c r="I37" s="563"/>
      <c r="J37" s="564"/>
      <c r="K37" s="565"/>
    </row>
    <row r="38" spans="1:17">
      <c r="A38" s="556"/>
      <c r="B38" s="556"/>
      <c r="C38" s="557"/>
      <c r="D38" s="558"/>
      <c r="E38" s="559"/>
      <c r="F38" s="560"/>
      <c r="G38" s="561"/>
      <c r="H38" s="562"/>
      <c r="I38" s="563"/>
      <c r="J38" s="564"/>
      <c r="K38" s="565"/>
    </row>
    <row r="39" spans="1:17">
      <c r="A39" s="556"/>
      <c r="B39" s="556"/>
      <c r="C39" s="557"/>
      <c r="D39" s="558"/>
      <c r="E39" s="559"/>
      <c r="F39" s="560"/>
      <c r="G39" s="561"/>
      <c r="H39" s="562"/>
      <c r="I39" s="563"/>
      <c r="J39" s="564"/>
      <c r="K39" s="565"/>
    </row>
    <row r="40" spans="1:17">
      <c r="A40" s="556"/>
      <c r="B40" s="556"/>
      <c r="C40" s="557"/>
      <c r="D40" s="558"/>
      <c r="E40" s="559"/>
      <c r="F40" s="560"/>
      <c r="G40" s="561"/>
      <c r="H40" s="562"/>
      <c r="I40" s="563"/>
      <c r="J40" s="564"/>
      <c r="K40" s="565"/>
    </row>
    <row r="41" spans="1:17" ht="13.5" thickBot="1"/>
    <row r="42" spans="1:17" ht="13.5" thickBot="1">
      <c r="A42" s="471" t="s">
        <v>2699</v>
      </c>
      <c r="B42" s="472" t="s">
        <v>2700</v>
      </c>
      <c r="C42" s="472" t="s">
        <v>2701</v>
      </c>
      <c r="D42" s="472" t="s">
        <v>2702</v>
      </c>
      <c r="E42" s="473" t="s">
        <v>2703</v>
      </c>
      <c r="F42" s="472" t="s">
        <v>2704</v>
      </c>
      <c r="G42" s="474" t="s">
        <v>2705</v>
      </c>
      <c r="H42" s="475" t="s">
        <v>2706</v>
      </c>
      <c r="I42" s="475"/>
      <c r="J42" s="476" t="s">
        <v>2707</v>
      </c>
      <c r="K42" s="476"/>
    </row>
    <row r="43" spans="1:17" ht="13.5" thickBot="1">
      <c r="A43" s="471"/>
      <c r="B43" s="477" t="s">
        <v>2708</v>
      </c>
      <c r="C43" s="477" t="s">
        <v>2709</v>
      </c>
      <c r="D43" s="477" t="s">
        <v>22</v>
      </c>
      <c r="E43" s="473"/>
      <c r="F43" s="477" t="s">
        <v>2710</v>
      </c>
      <c r="G43" s="478" t="s">
        <v>2711</v>
      </c>
      <c r="H43" s="479" t="s">
        <v>2712</v>
      </c>
      <c r="I43" s="480" t="s">
        <v>2713</v>
      </c>
      <c r="J43" s="479" t="s">
        <v>2712</v>
      </c>
      <c r="K43" s="481" t="s">
        <v>2713</v>
      </c>
      <c r="N43" s="483"/>
      <c r="Q43" s="483"/>
    </row>
    <row r="44" spans="1:17">
      <c r="A44" s="484"/>
      <c r="B44" s="485"/>
      <c r="C44" s="486"/>
      <c r="D44" s="487"/>
      <c r="E44" s="488" t="s">
        <v>2737</v>
      </c>
      <c r="F44" s="566"/>
      <c r="G44" s="567"/>
      <c r="H44" s="491"/>
      <c r="I44" s="492"/>
      <c r="J44" s="568"/>
      <c r="K44" s="569"/>
      <c r="N44" s="494"/>
    </row>
    <row r="45" spans="1:17">
      <c r="A45" s="495">
        <v>1</v>
      </c>
      <c r="B45" s="496"/>
      <c r="C45" s="497" t="s">
        <v>22</v>
      </c>
      <c r="D45" s="498" t="s">
        <v>22</v>
      </c>
      <c r="E45" s="570" t="s">
        <v>2738</v>
      </c>
      <c r="F45" s="519" t="s">
        <v>2739</v>
      </c>
      <c r="G45" s="571">
        <v>0.34499999999999997</v>
      </c>
      <c r="H45" s="521"/>
      <c r="I45" s="522"/>
      <c r="J45" s="527">
        <f t="shared" ref="J45:J64" si="4">G45*H45</f>
        <v>0</v>
      </c>
      <c r="K45" s="572">
        <f t="shared" ref="K45:K56" si="5">G45*I45</f>
        <v>0</v>
      </c>
      <c r="N45" s="494"/>
      <c r="Q45" s="505"/>
    </row>
    <row r="46" spans="1:17">
      <c r="A46" s="495">
        <v>2</v>
      </c>
      <c r="B46" s="496"/>
      <c r="C46" s="497" t="s">
        <v>22</v>
      </c>
      <c r="D46" s="498" t="s">
        <v>22</v>
      </c>
      <c r="E46" s="570" t="s">
        <v>2740</v>
      </c>
      <c r="F46" s="519" t="s">
        <v>2739</v>
      </c>
      <c r="G46" s="571">
        <v>0.26</v>
      </c>
      <c r="H46" s="521"/>
      <c r="I46" s="522"/>
      <c r="J46" s="527">
        <f t="shared" si="4"/>
        <v>0</v>
      </c>
      <c r="K46" s="572">
        <f t="shared" si="5"/>
        <v>0</v>
      </c>
      <c r="N46" s="494"/>
      <c r="Q46" s="505"/>
    </row>
    <row r="47" spans="1:17">
      <c r="A47" s="495">
        <v>3</v>
      </c>
      <c r="B47" s="496"/>
      <c r="C47" s="497"/>
      <c r="D47" s="498"/>
      <c r="E47" s="570" t="s">
        <v>2741</v>
      </c>
      <c r="F47" s="525" t="s">
        <v>2791</v>
      </c>
      <c r="G47" s="573">
        <v>3</v>
      </c>
      <c r="H47" s="521"/>
      <c r="I47" s="522"/>
      <c r="J47" s="527">
        <f t="shared" si="4"/>
        <v>0</v>
      </c>
      <c r="K47" s="572">
        <f t="shared" si="5"/>
        <v>0</v>
      </c>
      <c r="N47" s="494"/>
      <c r="Q47" s="505"/>
    </row>
    <row r="48" spans="1:17">
      <c r="A48" s="495">
        <v>4</v>
      </c>
      <c r="B48" s="496"/>
      <c r="C48" s="497"/>
      <c r="D48" s="574"/>
      <c r="E48" s="570" t="s">
        <v>2744</v>
      </c>
      <c r="F48" s="525" t="s">
        <v>2791</v>
      </c>
      <c r="G48" s="573">
        <v>31</v>
      </c>
      <c r="H48" s="521"/>
      <c r="I48" s="522"/>
      <c r="J48" s="527">
        <f t="shared" si="4"/>
        <v>0</v>
      </c>
      <c r="K48" s="572">
        <f t="shared" si="5"/>
        <v>0</v>
      </c>
      <c r="N48" s="494"/>
      <c r="Q48" s="505"/>
    </row>
    <row r="49" spans="1:17">
      <c r="A49" s="495">
        <v>5</v>
      </c>
      <c r="B49" s="496"/>
      <c r="C49" s="497" t="s">
        <v>22</v>
      </c>
      <c r="D49" s="575" t="s">
        <v>22</v>
      </c>
      <c r="E49" s="570" t="s">
        <v>2745</v>
      </c>
      <c r="F49" s="525" t="s">
        <v>249</v>
      </c>
      <c r="G49" s="573">
        <v>124</v>
      </c>
      <c r="H49" s="521"/>
      <c r="I49" s="522"/>
      <c r="J49" s="527">
        <f t="shared" si="4"/>
        <v>0</v>
      </c>
      <c r="K49" s="572">
        <f t="shared" si="5"/>
        <v>0</v>
      </c>
      <c r="N49" s="494"/>
      <c r="Q49" s="505"/>
    </row>
    <row r="50" spans="1:17">
      <c r="A50" s="495">
        <v>6</v>
      </c>
      <c r="B50" s="496"/>
      <c r="C50" s="497"/>
      <c r="D50" s="575"/>
      <c r="E50" s="570" t="s">
        <v>2746</v>
      </c>
      <c r="F50" s="525" t="s">
        <v>2791</v>
      </c>
      <c r="G50" s="573">
        <v>31</v>
      </c>
      <c r="H50" s="521"/>
      <c r="I50" s="522"/>
      <c r="J50" s="527">
        <f t="shared" si="4"/>
        <v>0</v>
      </c>
      <c r="K50" s="572">
        <f t="shared" si="5"/>
        <v>0</v>
      </c>
      <c r="N50" s="494"/>
      <c r="Q50" s="505"/>
    </row>
    <row r="51" spans="1:17">
      <c r="A51" s="495">
        <v>7</v>
      </c>
      <c r="B51" s="496"/>
      <c r="C51" s="497" t="s">
        <v>22</v>
      </c>
      <c r="D51" s="575" t="s">
        <v>22</v>
      </c>
      <c r="E51" s="570" t="s">
        <v>2747</v>
      </c>
      <c r="F51" s="525" t="s">
        <v>2791</v>
      </c>
      <c r="G51" s="573">
        <v>31</v>
      </c>
      <c r="H51" s="521"/>
      <c r="I51" s="522"/>
      <c r="J51" s="527">
        <f t="shared" si="4"/>
        <v>0</v>
      </c>
      <c r="K51" s="572">
        <f t="shared" si="5"/>
        <v>0</v>
      </c>
      <c r="N51" s="494"/>
      <c r="Q51" s="505"/>
    </row>
    <row r="52" spans="1:17">
      <c r="A52" s="495">
        <v>8</v>
      </c>
      <c r="B52" s="496"/>
      <c r="C52" s="497"/>
      <c r="D52" s="575"/>
      <c r="E52" s="576" t="s">
        <v>2748</v>
      </c>
      <c r="F52" s="525" t="s">
        <v>249</v>
      </c>
      <c r="G52" s="526">
        <v>30</v>
      </c>
      <c r="H52" s="577"/>
      <c r="I52" s="578"/>
      <c r="J52" s="527">
        <f t="shared" si="4"/>
        <v>0</v>
      </c>
      <c r="K52" s="579">
        <f t="shared" si="5"/>
        <v>0</v>
      </c>
      <c r="N52" s="580"/>
      <c r="Q52" s="505"/>
    </row>
    <row r="53" spans="1:17">
      <c r="A53" s="495">
        <v>9</v>
      </c>
      <c r="B53" s="496"/>
      <c r="C53" s="497"/>
      <c r="D53" s="575"/>
      <c r="E53" s="576" t="s">
        <v>2749</v>
      </c>
      <c r="F53" s="525" t="s">
        <v>249</v>
      </c>
      <c r="G53" s="526">
        <v>228</v>
      </c>
      <c r="H53" s="577"/>
      <c r="I53" s="581"/>
      <c r="J53" s="527">
        <f t="shared" si="4"/>
        <v>0</v>
      </c>
      <c r="K53" s="579">
        <f t="shared" si="5"/>
        <v>0</v>
      </c>
      <c r="N53" s="582"/>
      <c r="Q53" s="505"/>
    </row>
    <row r="54" spans="1:17">
      <c r="A54" s="495">
        <v>10</v>
      </c>
      <c r="B54" s="496"/>
      <c r="C54" s="497"/>
      <c r="D54" s="575"/>
      <c r="E54" s="576" t="s">
        <v>2750</v>
      </c>
      <c r="F54" s="525" t="s">
        <v>249</v>
      </c>
      <c r="G54" s="526">
        <v>117</v>
      </c>
      <c r="H54" s="577"/>
      <c r="I54" s="581"/>
      <c r="J54" s="527">
        <f t="shared" si="4"/>
        <v>0</v>
      </c>
      <c r="K54" s="579">
        <f t="shared" si="5"/>
        <v>0</v>
      </c>
      <c r="N54" s="582"/>
      <c r="Q54" s="505"/>
    </row>
    <row r="55" spans="1:17">
      <c r="A55" s="495">
        <v>11</v>
      </c>
      <c r="B55" s="496"/>
      <c r="C55" s="497"/>
      <c r="D55" s="575"/>
      <c r="E55" s="576" t="s">
        <v>2751</v>
      </c>
      <c r="F55" s="525" t="s">
        <v>249</v>
      </c>
      <c r="G55" s="526">
        <v>345</v>
      </c>
      <c r="H55" s="577"/>
      <c r="I55" s="578"/>
      <c r="J55" s="527">
        <f t="shared" si="4"/>
        <v>0</v>
      </c>
      <c r="K55" s="579">
        <f t="shared" si="5"/>
        <v>0</v>
      </c>
      <c r="N55" s="580"/>
      <c r="Q55" s="505"/>
    </row>
    <row r="56" spans="1:17">
      <c r="A56" s="495">
        <v>12</v>
      </c>
      <c r="B56" s="496"/>
      <c r="C56" s="497"/>
      <c r="D56" s="575"/>
      <c r="E56" s="583" t="s">
        <v>2752</v>
      </c>
      <c r="F56" s="584" t="s">
        <v>2671</v>
      </c>
      <c r="G56" s="585">
        <v>2</v>
      </c>
      <c r="H56" s="586"/>
      <c r="I56" s="581"/>
      <c r="J56" s="527">
        <f t="shared" si="4"/>
        <v>0</v>
      </c>
      <c r="K56" s="587">
        <f t="shared" si="5"/>
        <v>0</v>
      </c>
      <c r="N56" s="582"/>
      <c r="Q56" s="505"/>
    </row>
    <row r="57" spans="1:17" ht="12.75" customHeight="1">
      <c r="A57" s="495">
        <v>13</v>
      </c>
      <c r="B57" s="496"/>
      <c r="C57" s="497"/>
      <c r="D57" s="575"/>
      <c r="E57" s="576" t="s">
        <v>2753</v>
      </c>
      <c r="F57" s="525" t="s">
        <v>22</v>
      </c>
      <c r="G57" s="526"/>
      <c r="H57" s="577"/>
      <c r="I57" s="578"/>
      <c r="J57" s="527">
        <f t="shared" si="4"/>
        <v>0</v>
      </c>
      <c r="K57" s="579" t="s">
        <v>22</v>
      </c>
      <c r="N57" s="580"/>
      <c r="Q57" s="505"/>
    </row>
    <row r="58" spans="1:17">
      <c r="A58" s="495" t="s">
        <v>22</v>
      </c>
      <c r="B58" s="496"/>
      <c r="C58" s="497"/>
      <c r="D58" s="575"/>
      <c r="E58" s="576" t="s">
        <v>2754</v>
      </c>
      <c r="F58" s="525" t="s">
        <v>2671</v>
      </c>
      <c r="G58" s="526">
        <v>5</v>
      </c>
      <c r="H58" s="577"/>
      <c r="I58" s="578"/>
      <c r="J58" s="527">
        <f t="shared" si="4"/>
        <v>0</v>
      </c>
      <c r="K58" s="579">
        <f t="shared" ref="K58:K64" si="6">G58*I58</f>
        <v>0</v>
      </c>
      <c r="N58" s="580"/>
      <c r="Q58" s="505"/>
    </row>
    <row r="59" spans="1:17">
      <c r="A59" s="495">
        <v>14</v>
      </c>
      <c r="B59" s="496"/>
      <c r="C59" s="497"/>
      <c r="D59" s="575"/>
      <c r="E59" s="576" t="s">
        <v>2755</v>
      </c>
      <c r="F59" s="525" t="s">
        <v>2791</v>
      </c>
      <c r="G59" s="526">
        <v>4</v>
      </c>
      <c r="H59" s="577"/>
      <c r="I59" s="578"/>
      <c r="J59" s="527">
        <f t="shared" si="4"/>
        <v>0</v>
      </c>
      <c r="K59" s="579">
        <f t="shared" si="6"/>
        <v>0</v>
      </c>
      <c r="N59" s="580"/>
      <c r="Q59" s="505"/>
    </row>
    <row r="60" spans="1:17">
      <c r="A60" s="495">
        <v>15</v>
      </c>
      <c r="B60" s="496"/>
      <c r="C60" s="497"/>
      <c r="D60" s="575"/>
      <c r="E60" s="576" t="s">
        <v>2756</v>
      </c>
      <c r="F60" s="525" t="s">
        <v>2791</v>
      </c>
      <c r="G60" s="526">
        <v>4</v>
      </c>
      <c r="H60" s="577"/>
      <c r="I60" s="578"/>
      <c r="J60" s="527">
        <f t="shared" si="4"/>
        <v>0</v>
      </c>
      <c r="K60" s="579">
        <f t="shared" si="6"/>
        <v>0</v>
      </c>
      <c r="N60" s="580"/>
      <c r="Q60" s="505"/>
    </row>
    <row r="61" spans="1:17">
      <c r="A61" s="495">
        <v>16</v>
      </c>
      <c r="B61" s="496"/>
      <c r="C61" s="497"/>
      <c r="D61" s="575"/>
      <c r="E61" s="576" t="s">
        <v>2757</v>
      </c>
      <c r="F61" s="525" t="s">
        <v>249</v>
      </c>
      <c r="G61" s="526">
        <v>24</v>
      </c>
      <c r="H61" s="577"/>
      <c r="I61" s="578"/>
      <c r="J61" s="527">
        <f t="shared" si="4"/>
        <v>0</v>
      </c>
      <c r="K61" s="579">
        <f t="shared" si="6"/>
        <v>0</v>
      </c>
      <c r="N61" s="580"/>
      <c r="Q61" s="505"/>
    </row>
    <row r="62" spans="1:17">
      <c r="A62" s="535">
        <v>17</v>
      </c>
      <c r="B62" s="532"/>
      <c r="C62" s="536" t="s">
        <v>22</v>
      </c>
      <c r="D62" s="588" t="s">
        <v>22</v>
      </c>
      <c r="E62" s="576" t="s">
        <v>2758</v>
      </c>
      <c r="F62" s="525" t="s">
        <v>249</v>
      </c>
      <c r="G62" s="526">
        <v>62</v>
      </c>
      <c r="H62" s="577"/>
      <c r="I62" s="578"/>
      <c r="J62" s="527">
        <f t="shared" si="4"/>
        <v>0</v>
      </c>
      <c r="K62" s="579">
        <f t="shared" si="6"/>
        <v>0</v>
      </c>
      <c r="N62" s="580"/>
      <c r="Q62" s="505"/>
    </row>
    <row r="63" spans="1:17">
      <c r="A63" s="535">
        <v>18</v>
      </c>
      <c r="B63" s="532"/>
      <c r="C63" s="536"/>
      <c r="D63" s="588"/>
      <c r="E63" s="583" t="s">
        <v>2759</v>
      </c>
      <c r="F63" s="584" t="s">
        <v>249</v>
      </c>
      <c r="G63" s="585">
        <v>86</v>
      </c>
      <c r="H63" s="589"/>
      <c r="I63" s="581"/>
      <c r="J63" s="527">
        <f t="shared" si="4"/>
        <v>0</v>
      </c>
      <c r="K63" s="590">
        <f t="shared" si="6"/>
        <v>0</v>
      </c>
      <c r="N63" s="582"/>
      <c r="Q63" s="505"/>
    </row>
    <row r="64" spans="1:17" ht="22.5">
      <c r="A64" s="531" t="s">
        <v>310</v>
      </c>
      <c r="B64" s="532"/>
      <c r="C64" s="533"/>
      <c r="D64" s="588"/>
      <c r="E64" s="380" t="s">
        <v>2760</v>
      </c>
      <c r="F64" s="525" t="s">
        <v>2791</v>
      </c>
      <c r="G64" s="526">
        <v>118</v>
      </c>
      <c r="H64" s="577"/>
      <c r="I64" s="528"/>
      <c r="J64" s="527">
        <f t="shared" si="4"/>
        <v>0</v>
      </c>
      <c r="K64" s="579">
        <f t="shared" si="6"/>
        <v>0</v>
      </c>
      <c r="N64" s="494"/>
      <c r="Q64" s="505"/>
    </row>
    <row r="65" spans="1:11">
      <c r="A65" s="531"/>
      <c r="B65" s="532"/>
      <c r="C65" s="533"/>
      <c r="D65" s="588"/>
      <c r="E65" s="576"/>
      <c r="F65" s="525"/>
      <c r="G65" s="526"/>
      <c r="H65" s="577"/>
      <c r="I65" s="591"/>
      <c r="J65" s="527"/>
      <c r="K65" s="579"/>
    </row>
    <row r="66" spans="1:11">
      <c r="A66" s="531" t="s">
        <v>22</v>
      </c>
      <c r="B66" s="532"/>
      <c r="C66" s="533"/>
      <c r="D66" s="588"/>
      <c r="E66" s="592" t="s">
        <v>2761</v>
      </c>
      <c r="F66" s="525"/>
      <c r="G66" s="526"/>
      <c r="H66" s="577"/>
      <c r="I66" s="591"/>
      <c r="J66" s="527"/>
      <c r="K66" s="579"/>
    </row>
    <row r="67" spans="1:11">
      <c r="A67" s="531" t="s">
        <v>78</v>
      </c>
      <c r="B67" s="532"/>
      <c r="C67" s="533"/>
      <c r="D67" s="588"/>
      <c r="E67" s="576" t="s">
        <v>2762</v>
      </c>
      <c r="F67" s="525" t="s">
        <v>2671</v>
      </c>
      <c r="G67" s="526">
        <v>1</v>
      </c>
      <c r="H67" s="577"/>
      <c r="I67" s="591"/>
      <c r="J67" s="527">
        <f>G67*H67</f>
        <v>0</v>
      </c>
      <c r="K67" s="579">
        <f>G67*I67</f>
        <v>0</v>
      </c>
    </row>
    <row r="68" spans="1:11" ht="13.5" thickBot="1">
      <c r="A68" s="546" t="s">
        <v>22</v>
      </c>
      <c r="B68" s="547"/>
      <c r="C68" s="548"/>
      <c r="D68" s="593"/>
      <c r="E68" s="594" t="s">
        <v>22</v>
      </c>
      <c r="F68" s="595" t="s">
        <v>22</v>
      </c>
      <c r="G68" s="596" t="s">
        <v>22</v>
      </c>
      <c r="H68" s="597"/>
      <c r="I68" s="598" t="s">
        <v>22</v>
      </c>
      <c r="J68" s="599" t="s">
        <v>22</v>
      </c>
      <c r="K68" s="600" t="s">
        <v>22</v>
      </c>
    </row>
    <row r="71" spans="1:11">
      <c r="A71" s="601"/>
      <c r="B71" s="602"/>
      <c r="C71" s="603"/>
      <c r="D71" s="603"/>
      <c r="E71" s="603"/>
      <c r="F71" s="603"/>
      <c r="G71" s="602" t="str">
        <f>A35</f>
        <v xml:space="preserve"> </v>
      </c>
      <c r="H71" s="604"/>
      <c r="I71" s="605" t="s">
        <v>2763</v>
      </c>
      <c r="J71" s="606">
        <f>SUM(J12:J67)</f>
        <v>0</v>
      </c>
    </row>
    <row r="72" spans="1:11" ht="13.5" thickBot="1">
      <c r="A72" s="607"/>
      <c r="B72" s="469"/>
      <c r="C72" s="469"/>
      <c r="D72" s="469"/>
      <c r="E72" s="469" t="s">
        <v>22</v>
      </c>
      <c r="F72" s="469"/>
      <c r="G72" s="469"/>
      <c r="H72" s="608"/>
      <c r="I72" s="609" t="s">
        <v>2764</v>
      </c>
      <c r="J72" s="610">
        <f>SUM(K12:K68)</f>
        <v>0</v>
      </c>
    </row>
    <row r="73" spans="1:11" ht="14.25" thickTop="1" thickBot="1">
      <c r="A73" s="611"/>
      <c r="B73" s="612"/>
      <c r="C73" s="612"/>
      <c r="D73" s="612"/>
      <c r="E73" s="612"/>
      <c r="F73" s="612"/>
      <c r="G73" s="612"/>
      <c r="H73" s="613"/>
      <c r="I73" s="614" t="s">
        <v>2765</v>
      </c>
      <c r="J73" s="615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99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1934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1948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1934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SO_03.5 - Přípojka NN k napojovacímu bodu č.5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1936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1937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1934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SO_03.5 - Přípojka NN k napojovacímu bodu č.5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1938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1939</v>
      </c>
      <c r="F124" s="145" t="s">
        <v>1940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1945</v>
      </c>
      <c r="F125" s="150" t="s">
        <v>1942</v>
      </c>
      <c r="G125" s="151" t="s">
        <v>631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1943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60FAB-884A-45E3-9719-AF4F903ABCC5}">
  <dimension ref="A1:Q70"/>
  <sheetViews>
    <sheetView topLeftCell="A38" workbookViewId="0">
      <selection activeCell="H12" sqref="H12:I34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2693</v>
      </c>
    </row>
    <row r="2" spans="1:17" ht="14.25">
      <c r="B2" s="248" t="s">
        <v>13</v>
      </c>
      <c r="C2" s="250" t="s">
        <v>2694</v>
      </c>
      <c r="D2" s="250"/>
      <c r="E2" s="250"/>
    </row>
    <row r="3" spans="1:17" ht="15">
      <c r="B3" s="248" t="s">
        <v>178</v>
      </c>
      <c r="C3" s="251" t="s">
        <v>2695</v>
      </c>
      <c r="D3" s="251"/>
      <c r="E3" s="251"/>
    </row>
    <row r="4" spans="1:17" ht="12" customHeight="1">
      <c r="C4" s="251" t="s">
        <v>2792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2697</v>
      </c>
    </row>
    <row r="7" spans="1:17" ht="12" customHeight="1">
      <c r="A7" s="254"/>
      <c r="B7" s="254" t="s">
        <v>2698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2699</v>
      </c>
      <c r="B9" s="261" t="s">
        <v>2700</v>
      </c>
      <c r="C9" s="261" t="s">
        <v>2701</v>
      </c>
      <c r="D9" s="262" t="s">
        <v>2702</v>
      </c>
      <c r="E9" s="263" t="s">
        <v>2703</v>
      </c>
      <c r="F9" s="261" t="s">
        <v>2704</v>
      </c>
      <c r="G9" s="264" t="s">
        <v>2705</v>
      </c>
      <c r="H9" s="265" t="s">
        <v>2706</v>
      </c>
      <c r="I9" s="266"/>
      <c r="J9" s="265" t="s">
        <v>2707</v>
      </c>
      <c r="K9" s="267"/>
    </row>
    <row r="10" spans="1:17" ht="13.5" thickBot="1">
      <c r="A10" s="269"/>
      <c r="B10" s="270" t="s">
        <v>2708</v>
      </c>
      <c r="C10" s="270" t="s">
        <v>2709</v>
      </c>
      <c r="D10" s="270" t="s">
        <v>22</v>
      </c>
      <c r="E10" s="271"/>
      <c r="F10" s="270" t="s">
        <v>2710</v>
      </c>
      <c r="G10" s="272" t="s">
        <v>2711</v>
      </c>
      <c r="H10" s="273" t="s">
        <v>2712</v>
      </c>
      <c r="I10" s="274" t="s">
        <v>2713</v>
      </c>
      <c r="J10" s="273" t="s">
        <v>2712</v>
      </c>
      <c r="K10" s="275" t="s">
        <v>2713</v>
      </c>
      <c r="M10" s="276"/>
      <c r="N10" s="277"/>
      <c r="P10" s="363"/>
      <c r="Q10" s="363"/>
    </row>
    <row r="11" spans="1:17">
      <c r="A11" s="278"/>
      <c r="B11" s="279"/>
      <c r="C11" s="280"/>
      <c r="D11" s="444"/>
      <c r="E11" s="282" t="s">
        <v>2793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292" t="s">
        <v>22</v>
      </c>
      <c r="D12" s="293" t="s">
        <v>22</v>
      </c>
      <c r="E12" s="294" t="s">
        <v>2715</v>
      </c>
      <c r="F12" s="295" t="s">
        <v>249</v>
      </c>
      <c r="G12" s="296">
        <v>22</v>
      </c>
      <c r="H12" s="297"/>
      <c r="I12" s="298"/>
      <c r="J12" s="297">
        <f t="shared" ref="J12:J17" si="0">G12*H12</f>
        <v>0</v>
      </c>
      <c r="K12" s="299">
        <f t="shared" ref="K12:K17" si="1"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329" t="s">
        <v>22</v>
      </c>
      <c r="E13" s="408" t="s">
        <v>2716</v>
      </c>
      <c r="F13" s="302" t="s">
        <v>249</v>
      </c>
      <c r="G13" s="303">
        <v>328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4"/>
      <c r="O13" s="305"/>
      <c r="P13" s="301"/>
      <c r="Q13" s="301"/>
    </row>
    <row r="14" spans="1:17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2717</v>
      </c>
      <c r="F14" s="295" t="s">
        <v>249</v>
      </c>
      <c r="G14" s="309">
        <v>212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297"/>
      <c r="O14" s="310"/>
      <c r="P14" s="301"/>
      <c r="Q14" s="301"/>
    </row>
    <row r="15" spans="1:17">
      <c r="A15" s="290">
        <v>4</v>
      </c>
      <c r="B15" s="291"/>
      <c r="C15" s="292"/>
      <c r="D15" s="322"/>
      <c r="E15" s="321" t="s">
        <v>2719</v>
      </c>
      <c r="F15" s="314" t="s">
        <v>2671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/>
      <c r="D16" s="322"/>
      <c r="E16" s="321" t="s">
        <v>2720</v>
      </c>
      <c r="F16" s="314" t="s">
        <v>2671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316"/>
      <c r="O16" s="317"/>
      <c r="P16" s="301"/>
      <c r="Q16" s="301"/>
    </row>
    <row r="17" spans="1:17">
      <c r="A17" s="290">
        <v>6</v>
      </c>
      <c r="B17" s="291"/>
      <c r="C17" s="292"/>
      <c r="D17" s="322"/>
      <c r="E17" s="321" t="s">
        <v>2769</v>
      </c>
      <c r="F17" s="314" t="s">
        <v>2671</v>
      </c>
      <c r="G17" s="315">
        <v>1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316"/>
      <c r="O17" s="317"/>
      <c r="P17" s="301"/>
      <c r="Q17" s="301"/>
    </row>
    <row r="18" spans="1:17">
      <c r="A18" s="290">
        <v>7</v>
      </c>
      <c r="B18" s="291"/>
      <c r="C18" s="292"/>
      <c r="D18" s="322"/>
      <c r="E18" s="321" t="s">
        <v>2722</v>
      </c>
      <c r="F18" s="314" t="s">
        <v>22</v>
      </c>
      <c r="G18" s="315" t="s">
        <v>22</v>
      </c>
      <c r="H18" s="316"/>
      <c r="I18" s="317"/>
      <c r="J18" s="316" t="s">
        <v>22</v>
      </c>
      <c r="K18" s="318" t="s">
        <v>22</v>
      </c>
      <c r="M18" s="289"/>
      <c r="N18" s="316"/>
      <c r="O18" s="317"/>
      <c r="P18" s="301"/>
      <c r="Q18" s="301"/>
    </row>
    <row r="19" spans="1:17">
      <c r="A19" s="290" t="s">
        <v>22</v>
      </c>
      <c r="B19" s="291"/>
      <c r="C19" s="292" t="s">
        <v>22</v>
      </c>
      <c r="D19" s="322" t="s">
        <v>22</v>
      </c>
      <c r="E19" s="321" t="s">
        <v>2723</v>
      </c>
      <c r="F19" s="314" t="s">
        <v>2671</v>
      </c>
      <c r="G19" s="315">
        <v>1</v>
      </c>
      <c r="H19" s="316"/>
      <c r="I19" s="317"/>
      <c r="J19" s="316">
        <f>G19*H19</f>
        <v>0</v>
      </c>
      <c r="K19" s="318">
        <f>G19*I19</f>
        <v>0</v>
      </c>
      <c r="M19" s="289"/>
      <c r="N19" s="316"/>
      <c r="O19" s="317"/>
      <c r="P19" s="301"/>
      <c r="Q19" s="301"/>
    </row>
    <row r="20" spans="1:17">
      <c r="A20" s="290">
        <v>8</v>
      </c>
      <c r="B20" s="291"/>
      <c r="C20" s="292"/>
      <c r="D20" s="322"/>
      <c r="E20" s="321" t="s">
        <v>2770</v>
      </c>
      <c r="F20" s="314" t="s">
        <v>22</v>
      </c>
      <c r="G20" s="315" t="s">
        <v>22</v>
      </c>
      <c r="H20" s="316"/>
      <c r="I20" s="317"/>
      <c r="J20" s="316" t="s">
        <v>22</v>
      </c>
      <c r="K20" s="318" t="s">
        <v>22</v>
      </c>
      <c r="M20" s="289"/>
      <c r="N20" s="316"/>
      <c r="O20" s="317"/>
      <c r="P20" s="301"/>
      <c r="Q20" s="301"/>
    </row>
    <row r="21" spans="1:17">
      <c r="A21" s="290" t="s">
        <v>22</v>
      </c>
      <c r="B21" s="291"/>
      <c r="C21" s="292"/>
      <c r="D21" s="322"/>
      <c r="E21" s="321" t="s">
        <v>2725</v>
      </c>
      <c r="F21" s="314" t="s">
        <v>2671</v>
      </c>
      <c r="G21" s="315">
        <v>1</v>
      </c>
      <c r="H21" s="316"/>
      <c r="I21" s="317"/>
      <c r="J21" s="316">
        <f t="shared" ref="J21:J27" si="2">G21*H21</f>
        <v>0</v>
      </c>
      <c r="K21" s="318">
        <f t="shared" ref="K21:K27" si="3">G21*I21</f>
        <v>0</v>
      </c>
      <c r="M21" s="289"/>
      <c r="N21" s="316"/>
      <c r="O21" s="317"/>
      <c r="P21" s="301"/>
      <c r="Q21" s="301"/>
    </row>
    <row r="22" spans="1:17">
      <c r="A22" s="290">
        <v>9</v>
      </c>
      <c r="B22" s="291"/>
      <c r="C22" s="292"/>
      <c r="D22" s="322"/>
      <c r="E22" s="321" t="s">
        <v>2726</v>
      </c>
      <c r="F22" s="314" t="s">
        <v>249</v>
      </c>
      <c r="G22" s="315">
        <v>6</v>
      </c>
      <c r="H22" s="316"/>
      <c r="I22" s="317"/>
      <c r="J22" s="316">
        <f t="shared" si="2"/>
        <v>0</v>
      </c>
      <c r="K22" s="318">
        <f t="shared" si="3"/>
        <v>0</v>
      </c>
      <c r="M22" s="289"/>
      <c r="N22" s="316"/>
      <c r="O22" s="317"/>
      <c r="P22" s="301"/>
      <c r="Q22" s="301"/>
    </row>
    <row r="23" spans="1:17">
      <c r="A23" s="290">
        <v>10</v>
      </c>
      <c r="B23" s="291"/>
      <c r="C23" s="292"/>
      <c r="D23" s="322"/>
      <c r="E23" s="323" t="s">
        <v>2727</v>
      </c>
      <c r="F23" s="324" t="s">
        <v>249</v>
      </c>
      <c r="G23" s="325">
        <v>30</v>
      </c>
      <c r="H23" s="326"/>
      <c r="I23" s="327"/>
      <c r="J23" s="326">
        <f t="shared" si="2"/>
        <v>0</v>
      </c>
      <c r="K23" s="328">
        <f t="shared" si="3"/>
        <v>0</v>
      </c>
      <c r="M23" s="289"/>
      <c r="N23" s="326"/>
      <c r="O23" s="327"/>
      <c r="P23" s="301"/>
      <c r="Q23" s="301"/>
    </row>
    <row r="24" spans="1:17">
      <c r="A24" s="290">
        <v>11</v>
      </c>
      <c r="B24" s="291"/>
      <c r="C24" s="292"/>
      <c r="D24" s="320"/>
      <c r="E24" s="323" t="s">
        <v>2728</v>
      </c>
      <c r="F24" s="324" t="s">
        <v>2671</v>
      </c>
      <c r="G24" s="325">
        <v>3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326"/>
      <c r="O24" s="327"/>
      <c r="P24" s="301"/>
      <c r="Q24" s="301"/>
    </row>
    <row r="25" spans="1:17">
      <c r="A25" s="290">
        <v>12</v>
      </c>
      <c r="B25" s="291"/>
      <c r="C25" s="292"/>
      <c r="D25" s="322"/>
      <c r="E25" s="323" t="s">
        <v>2729</v>
      </c>
      <c r="F25" s="324" t="s">
        <v>2671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326"/>
      <c r="O25" s="327"/>
      <c r="P25" s="301"/>
      <c r="Q25" s="301"/>
    </row>
    <row r="26" spans="1:17">
      <c r="A26" s="290">
        <v>13</v>
      </c>
      <c r="B26" s="291"/>
      <c r="C26" s="292"/>
      <c r="D26" s="322"/>
      <c r="E26" s="323" t="s">
        <v>2730</v>
      </c>
      <c r="F26" s="324" t="s">
        <v>249</v>
      </c>
      <c r="G26" s="325">
        <v>78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326"/>
      <c r="O26" s="327"/>
      <c r="P26" s="301"/>
      <c r="Q26" s="301"/>
    </row>
    <row r="27" spans="1:17">
      <c r="A27" s="290">
        <v>14</v>
      </c>
      <c r="B27" s="291"/>
      <c r="C27" s="292"/>
      <c r="D27" s="322"/>
      <c r="E27" s="323" t="s">
        <v>2771</v>
      </c>
      <c r="F27" s="324" t="s">
        <v>249</v>
      </c>
      <c r="G27" s="325">
        <v>2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326"/>
      <c r="O27" s="327"/>
      <c r="P27" s="301"/>
      <c r="Q27" s="301"/>
    </row>
    <row r="28" spans="1:17">
      <c r="A28" s="331">
        <v>15</v>
      </c>
      <c r="B28" s="332"/>
      <c r="C28" s="333"/>
      <c r="D28" s="329" t="s">
        <v>22</v>
      </c>
      <c r="E28" s="323" t="s">
        <v>2731</v>
      </c>
      <c r="F28" s="324"/>
      <c r="G28" s="330">
        <v>0.05</v>
      </c>
      <c r="H28" s="326"/>
      <c r="I28" s="327"/>
      <c r="J28" s="326">
        <f>(J12+J13+J25+J26)*0.05</f>
        <v>0</v>
      </c>
      <c r="K28" s="328" t="s">
        <v>22</v>
      </c>
      <c r="M28" s="289"/>
      <c r="N28" s="326"/>
      <c r="O28" s="327"/>
      <c r="P28" s="301"/>
      <c r="Q28" s="301"/>
    </row>
    <row r="29" spans="1:17">
      <c r="A29" s="335" t="s">
        <v>22</v>
      </c>
      <c r="B29" s="332"/>
      <c r="C29" s="336"/>
      <c r="D29" s="329"/>
      <c r="E29" s="334"/>
      <c r="F29" s="324"/>
      <c r="G29" s="330"/>
      <c r="H29" s="326"/>
      <c r="I29" s="327"/>
      <c r="J29" s="326"/>
      <c r="K29" s="328" t="s">
        <v>22</v>
      </c>
      <c r="M29" s="289"/>
      <c r="N29" s="326"/>
      <c r="O29" s="327"/>
      <c r="P29" s="301"/>
      <c r="Q29" s="301"/>
    </row>
    <row r="30" spans="1:17">
      <c r="A30" s="331" t="s">
        <v>22</v>
      </c>
      <c r="B30" s="332"/>
      <c r="C30" s="333" t="s">
        <v>22</v>
      </c>
      <c r="D30" s="329" t="s">
        <v>22</v>
      </c>
      <c r="E30" s="337" t="s">
        <v>2732</v>
      </c>
      <c r="F30" s="324"/>
      <c r="G30" s="330">
        <v>0.03</v>
      </c>
      <c r="H30" s="326"/>
      <c r="I30" s="327"/>
      <c r="J30" s="326">
        <f>(J12+J13+J14+J22+J23+J24+J26+J27)*0.03</f>
        <v>0</v>
      </c>
      <c r="K30" s="328" t="s">
        <v>22</v>
      </c>
      <c r="M30" s="289"/>
      <c r="N30" s="326"/>
      <c r="O30" s="327"/>
      <c r="P30" s="301"/>
      <c r="Q30" s="301"/>
    </row>
    <row r="31" spans="1:17">
      <c r="A31" s="335" t="s">
        <v>78</v>
      </c>
      <c r="B31" s="332"/>
      <c r="C31" s="336"/>
      <c r="D31" s="329"/>
      <c r="E31" s="338" t="s">
        <v>2733</v>
      </c>
      <c r="F31" s="339" t="s">
        <v>2671</v>
      </c>
      <c r="G31" s="340">
        <v>24</v>
      </c>
      <c r="H31" s="341"/>
      <c r="I31" s="342"/>
      <c r="J31" s="326">
        <f>G31*H31</f>
        <v>0</v>
      </c>
      <c r="K31" s="343">
        <f>G31*I31</f>
        <v>0</v>
      </c>
      <c r="M31" s="311"/>
      <c r="N31" s="341"/>
      <c r="O31" s="342"/>
      <c r="P31" s="301"/>
      <c r="Q31" s="301"/>
    </row>
    <row r="32" spans="1:17">
      <c r="A32" s="335" t="s">
        <v>80</v>
      </c>
      <c r="B32" s="332"/>
      <c r="C32" s="336"/>
      <c r="D32" s="329"/>
      <c r="E32" s="338" t="s">
        <v>2734</v>
      </c>
      <c r="F32" s="324" t="s">
        <v>2671</v>
      </c>
      <c r="G32" s="344">
        <v>24</v>
      </c>
      <c r="H32" s="326"/>
      <c r="I32" s="327"/>
      <c r="J32" s="326">
        <f>G32*H32</f>
        <v>0</v>
      </c>
      <c r="K32" s="328">
        <f>G32*I32</f>
        <v>0</v>
      </c>
      <c r="M32" s="289"/>
      <c r="N32" s="326"/>
      <c r="O32" s="327"/>
      <c r="P32" s="301"/>
      <c r="Q32" s="301"/>
    </row>
    <row r="33" spans="1:17">
      <c r="A33" s="335" t="s">
        <v>226</v>
      </c>
      <c r="B33" s="332"/>
      <c r="C33" s="336"/>
      <c r="D33" s="329"/>
      <c r="E33" s="338" t="s">
        <v>2735</v>
      </c>
      <c r="F33" s="324" t="s">
        <v>2671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326"/>
      <c r="O33" s="327"/>
      <c r="P33" s="301"/>
      <c r="Q33" s="301"/>
    </row>
    <row r="34" spans="1:17">
      <c r="A34" s="331">
        <v>4</v>
      </c>
      <c r="B34" s="332"/>
      <c r="C34" s="333"/>
      <c r="D34" s="329"/>
      <c r="E34" s="323" t="s">
        <v>2736</v>
      </c>
      <c r="F34" s="324" t="s">
        <v>2671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M34" s="289"/>
      <c r="N34" s="326"/>
      <c r="O34" s="327"/>
      <c r="P34" s="301"/>
      <c r="Q34" s="301"/>
    </row>
    <row r="35" spans="1:17">
      <c r="A35" s="335" t="s">
        <v>22</v>
      </c>
      <c r="B35" s="332"/>
      <c r="C35" s="336"/>
      <c r="D35" s="388"/>
      <c r="E35" s="380"/>
      <c r="F35" s="324"/>
      <c r="G35" s="344"/>
      <c r="H35" s="326"/>
      <c r="I35" s="327"/>
      <c r="J35" s="326"/>
      <c r="K35" s="328" t="s">
        <v>22</v>
      </c>
    </row>
    <row r="36" spans="1:17" ht="13.5" thickBot="1">
      <c r="A36" s="352" t="s">
        <v>22</v>
      </c>
      <c r="B36" s="353"/>
      <c r="C36" s="354"/>
      <c r="D36" s="355"/>
      <c r="E36" s="446"/>
      <c r="F36" s="411"/>
      <c r="G36" s="412"/>
      <c r="H36" s="413"/>
      <c r="I36" s="414"/>
      <c r="J36" s="413"/>
      <c r="K36" s="415" t="s">
        <v>22</v>
      </c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2699</v>
      </c>
      <c r="B42" s="261" t="s">
        <v>2700</v>
      </c>
      <c r="C42" s="261" t="s">
        <v>2701</v>
      </c>
      <c r="D42" s="262" t="s">
        <v>2702</v>
      </c>
      <c r="E42" s="263" t="s">
        <v>2703</v>
      </c>
      <c r="F42" s="261" t="s">
        <v>2704</v>
      </c>
      <c r="G42" s="264" t="s">
        <v>2705</v>
      </c>
      <c r="H42" s="265" t="s">
        <v>2706</v>
      </c>
      <c r="I42" s="266"/>
      <c r="J42" s="265" t="s">
        <v>2707</v>
      </c>
      <c r="K42" s="267"/>
    </row>
    <row r="43" spans="1:17" ht="13.5" thickBot="1">
      <c r="A43" s="269"/>
      <c r="B43" s="270" t="s">
        <v>2708</v>
      </c>
      <c r="C43" s="270" t="s">
        <v>2709</v>
      </c>
      <c r="D43" s="270" t="s">
        <v>22</v>
      </c>
      <c r="E43" s="271"/>
      <c r="F43" s="270" t="s">
        <v>2710</v>
      </c>
      <c r="G43" s="272" t="s">
        <v>2711</v>
      </c>
      <c r="H43" s="273" t="s">
        <v>2712</v>
      </c>
      <c r="I43" s="274" t="s">
        <v>2713</v>
      </c>
      <c r="J43" s="273" t="s">
        <v>2712</v>
      </c>
      <c r="K43" s="275" t="s">
        <v>2713</v>
      </c>
      <c r="N43" s="277"/>
      <c r="Q43" s="277"/>
    </row>
    <row r="44" spans="1:17">
      <c r="A44" s="290" t="s">
        <v>22</v>
      </c>
      <c r="B44" s="291"/>
      <c r="C44" s="292" t="s">
        <v>22</v>
      </c>
      <c r="D44" s="293" t="s">
        <v>22</v>
      </c>
      <c r="E44" s="282" t="s">
        <v>2737</v>
      </c>
      <c r="F44" s="373"/>
      <c r="G44" s="374"/>
      <c r="H44" s="285"/>
      <c r="I44" s="286"/>
      <c r="J44" s="375"/>
      <c r="K44" s="376"/>
      <c r="N44" s="289"/>
      <c r="O44" s="317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2738</v>
      </c>
      <c r="F45" s="314" t="s">
        <v>2739</v>
      </c>
      <c r="G45" s="377">
        <v>0.504</v>
      </c>
      <c r="H45" s="316"/>
      <c r="I45" s="317"/>
      <c r="J45" s="326">
        <f t="shared" ref="J45:J63" si="4">G45*H45</f>
        <v>0</v>
      </c>
      <c r="K45" s="378">
        <f t="shared" ref="K45:K55" si="5">G45*I45</f>
        <v>0</v>
      </c>
      <c r="N45" s="289"/>
      <c r="O45" s="317"/>
    </row>
    <row r="46" spans="1:17">
      <c r="A46" s="290">
        <v>2</v>
      </c>
      <c r="B46" s="291" t="s">
        <v>22</v>
      </c>
      <c r="C46" s="292" t="s">
        <v>22</v>
      </c>
      <c r="D46" s="308" t="s">
        <v>22</v>
      </c>
      <c r="E46" s="313" t="s">
        <v>2740</v>
      </c>
      <c r="F46" s="314" t="s">
        <v>2739</v>
      </c>
      <c r="G46" s="377">
        <v>0.45600000000000002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317"/>
    </row>
    <row r="47" spans="1:17">
      <c r="A47" s="290">
        <v>3</v>
      </c>
      <c r="B47" s="291"/>
      <c r="C47" s="292"/>
      <c r="D47" s="319"/>
      <c r="E47" s="313" t="s">
        <v>2744</v>
      </c>
      <c r="F47" s="324" t="s">
        <v>2742</v>
      </c>
      <c r="G47" s="379">
        <v>39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317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2745</v>
      </c>
      <c r="F48" s="324" t="s">
        <v>249</v>
      </c>
      <c r="G48" s="379">
        <v>156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317"/>
    </row>
    <row r="49" spans="1:17">
      <c r="A49" s="290">
        <v>5</v>
      </c>
      <c r="B49" s="291"/>
      <c r="C49" s="292"/>
      <c r="D49" s="319"/>
      <c r="E49" s="313" t="s">
        <v>2746</v>
      </c>
      <c r="F49" s="324" t="s">
        <v>2742</v>
      </c>
      <c r="G49" s="379">
        <v>39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317"/>
    </row>
    <row r="50" spans="1:17">
      <c r="A50" s="290">
        <v>6</v>
      </c>
      <c r="B50" s="291"/>
      <c r="C50" s="292"/>
      <c r="D50" s="319"/>
      <c r="E50" s="313" t="s">
        <v>2747</v>
      </c>
      <c r="F50" s="324" t="s">
        <v>2742</v>
      </c>
      <c r="G50" s="379">
        <v>39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347"/>
    </row>
    <row r="51" spans="1:17">
      <c r="A51" s="290">
        <v>7</v>
      </c>
      <c r="B51" s="291"/>
      <c r="C51" s="292"/>
      <c r="D51" s="319"/>
      <c r="E51" s="380" t="s">
        <v>2748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616"/>
    </row>
    <row r="52" spans="1:17">
      <c r="A52" s="290">
        <v>8</v>
      </c>
      <c r="B52" s="291"/>
      <c r="C52" s="292"/>
      <c r="D52" s="319"/>
      <c r="E52" s="380" t="s">
        <v>2749</v>
      </c>
      <c r="F52" s="324" t="s">
        <v>249</v>
      </c>
      <c r="G52" s="325">
        <v>74</v>
      </c>
      <c r="H52" s="346"/>
      <c r="I52" s="616"/>
      <c r="J52" s="326">
        <f t="shared" si="4"/>
        <v>0</v>
      </c>
      <c r="K52" s="349">
        <f t="shared" si="5"/>
        <v>0</v>
      </c>
      <c r="N52" s="617"/>
      <c r="O52" s="616"/>
    </row>
    <row r="53" spans="1:17">
      <c r="A53" s="290">
        <v>9</v>
      </c>
      <c r="B53" s="291"/>
      <c r="C53" s="292"/>
      <c r="D53" s="319"/>
      <c r="E53" s="380" t="s">
        <v>2782</v>
      </c>
      <c r="F53" s="324" t="s">
        <v>249</v>
      </c>
      <c r="G53" s="325">
        <v>430</v>
      </c>
      <c r="H53" s="346"/>
      <c r="I53" s="616"/>
      <c r="J53" s="326">
        <f t="shared" si="4"/>
        <v>0</v>
      </c>
      <c r="K53" s="349">
        <f t="shared" si="5"/>
        <v>0</v>
      </c>
      <c r="N53" s="617"/>
      <c r="O53" s="347"/>
    </row>
    <row r="54" spans="1:17">
      <c r="A54" s="290">
        <v>10</v>
      </c>
      <c r="B54" s="291"/>
      <c r="C54" s="292"/>
      <c r="D54" s="319"/>
      <c r="E54" s="380" t="s">
        <v>2751</v>
      </c>
      <c r="F54" s="324" t="s">
        <v>249</v>
      </c>
      <c r="G54" s="325">
        <v>504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616"/>
    </row>
    <row r="55" spans="1:17">
      <c r="A55" s="290">
        <v>11</v>
      </c>
      <c r="B55" s="291"/>
      <c r="C55" s="292"/>
      <c r="D55" s="319"/>
      <c r="E55" s="618" t="s">
        <v>2752</v>
      </c>
      <c r="F55" s="619" t="s">
        <v>2671</v>
      </c>
      <c r="G55" s="620">
        <v>2</v>
      </c>
      <c r="H55" s="621"/>
      <c r="I55" s="616"/>
      <c r="J55" s="326">
        <f t="shared" si="4"/>
        <v>0</v>
      </c>
      <c r="K55" s="622">
        <f t="shared" si="5"/>
        <v>0</v>
      </c>
      <c r="N55" s="617"/>
      <c r="O55" s="347"/>
    </row>
    <row r="56" spans="1:17" ht="12.75" customHeight="1">
      <c r="A56" s="290">
        <v>12</v>
      </c>
      <c r="B56" s="291"/>
      <c r="C56" s="292"/>
      <c r="D56" s="319"/>
      <c r="E56" s="380" t="s">
        <v>2753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47"/>
    </row>
    <row r="57" spans="1:17">
      <c r="A57" s="290" t="s">
        <v>22</v>
      </c>
      <c r="B57" s="291"/>
      <c r="C57" s="292"/>
      <c r="D57" s="319"/>
      <c r="E57" s="380" t="s">
        <v>2754</v>
      </c>
      <c r="F57" s="324" t="s">
        <v>2671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47"/>
    </row>
    <row r="58" spans="1:17">
      <c r="A58" s="290">
        <v>13</v>
      </c>
      <c r="B58" s="291"/>
      <c r="C58" s="292" t="s">
        <v>22</v>
      </c>
      <c r="D58" s="388" t="s">
        <v>22</v>
      </c>
      <c r="E58" s="380" t="s">
        <v>2758</v>
      </c>
      <c r="F58" s="324" t="s">
        <v>249</v>
      </c>
      <c r="G58" s="325">
        <v>78</v>
      </c>
      <c r="H58" s="346"/>
      <c r="I58" s="347"/>
      <c r="J58" s="326">
        <f t="shared" si="4"/>
        <v>0</v>
      </c>
      <c r="K58" s="349">
        <f>G58*I58</f>
        <v>0</v>
      </c>
      <c r="N58" s="351"/>
      <c r="O58" s="616"/>
    </row>
    <row r="59" spans="1:17">
      <c r="A59" s="290">
        <v>14</v>
      </c>
      <c r="B59" s="291"/>
      <c r="C59" s="292"/>
      <c r="D59" s="388"/>
      <c r="E59" s="618" t="s">
        <v>2759</v>
      </c>
      <c r="F59" s="619" t="s">
        <v>249</v>
      </c>
      <c r="G59" s="620">
        <v>78</v>
      </c>
      <c r="H59" s="623"/>
      <c r="I59" s="616"/>
      <c r="J59" s="326">
        <f t="shared" si="4"/>
        <v>0</v>
      </c>
      <c r="K59" s="624">
        <f>G59*I59</f>
        <v>0</v>
      </c>
      <c r="N59" s="617"/>
      <c r="O59" s="327"/>
    </row>
    <row r="60" spans="1:17" ht="22.5">
      <c r="A60" s="331">
        <v>15</v>
      </c>
      <c r="B60" s="332"/>
      <c r="C60" s="333"/>
      <c r="D60" s="388" t="s">
        <v>22</v>
      </c>
      <c r="E60" s="380" t="s">
        <v>2760</v>
      </c>
      <c r="F60" s="324" t="s">
        <v>2742</v>
      </c>
      <c r="G60" s="325">
        <v>174</v>
      </c>
      <c r="H60" s="346"/>
      <c r="I60" s="327"/>
      <c r="J60" s="326">
        <f t="shared" si="4"/>
        <v>0</v>
      </c>
      <c r="K60" s="349">
        <f>G60*I60</f>
        <v>0</v>
      </c>
      <c r="N60" s="289"/>
      <c r="Q60" s="301"/>
    </row>
    <row r="61" spans="1:17">
      <c r="A61" s="335" t="s">
        <v>22</v>
      </c>
      <c r="B61" s="332"/>
      <c r="C61" s="336"/>
      <c r="D61" s="388"/>
      <c r="E61" s="380"/>
      <c r="F61" s="324"/>
      <c r="G61" s="325"/>
      <c r="H61" s="346"/>
      <c r="I61" s="391"/>
      <c r="J61" s="326">
        <f t="shared" si="4"/>
        <v>0</v>
      </c>
      <c r="K61" s="349"/>
    </row>
    <row r="62" spans="1:17">
      <c r="A62" s="331" t="s">
        <v>22</v>
      </c>
      <c r="B62" s="332"/>
      <c r="C62" s="333" t="s">
        <v>22</v>
      </c>
      <c r="D62" s="388" t="s">
        <v>22</v>
      </c>
      <c r="E62" s="392" t="s">
        <v>2761</v>
      </c>
      <c r="F62" s="324"/>
      <c r="G62" s="325"/>
      <c r="H62" s="346"/>
      <c r="I62" s="391"/>
      <c r="J62" s="326">
        <f t="shared" si="4"/>
        <v>0</v>
      </c>
      <c r="K62" s="349"/>
    </row>
    <row r="63" spans="1:17">
      <c r="A63" s="335" t="s">
        <v>78</v>
      </c>
      <c r="B63" s="332"/>
      <c r="C63" s="336"/>
      <c r="D63" s="388"/>
      <c r="E63" s="380" t="s">
        <v>2762</v>
      </c>
      <c r="F63" s="324" t="s">
        <v>2671</v>
      </c>
      <c r="G63" s="325">
        <v>1</v>
      </c>
      <c r="H63" s="346"/>
      <c r="I63" s="391"/>
      <c r="J63" s="326">
        <f t="shared" si="4"/>
        <v>0</v>
      </c>
      <c r="K63" s="349">
        <f>G63*I63</f>
        <v>0</v>
      </c>
    </row>
    <row r="64" spans="1:17" ht="13.5" thickBot="1">
      <c r="A64" s="352" t="s">
        <v>22</v>
      </c>
      <c r="B64" s="353"/>
      <c r="C64" s="354"/>
      <c r="D64" s="355"/>
      <c r="E64" s="446"/>
      <c r="F64" s="411"/>
      <c r="G64" s="412"/>
      <c r="H64" s="413"/>
      <c r="I64" s="414"/>
      <c r="J64" s="413"/>
      <c r="K64" s="415" t="s">
        <v>22</v>
      </c>
    </row>
    <row r="67" spans="1:9" ht="13.5" thickBot="1"/>
    <row r="68" spans="1:9">
      <c r="A68" s="447"/>
      <c r="B68" s="448"/>
      <c r="C68" s="448"/>
      <c r="D68" s="448"/>
      <c r="E68" s="448"/>
      <c r="F68" s="449" t="s">
        <v>22</v>
      </c>
      <c r="G68" s="450"/>
      <c r="H68" s="451" t="s">
        <v>2763</v>
      </c>
      <c r="I68" s="452">
        <f>SUM(J12:J64)</f>
        <v>0</v>
      </c>
    </row>
    <row r="69" spans="1:9" ht="13.5" thickBot="1">
      <c r="A69" s="453"/>
      <c r="B69" s="454"/>
      <c r="C69" s="454"/>
      <c r="D69" s="454"/>
      <c r="E69" s="454"/>
      <c r="F69" s="454"/>
      <c r="G69" s="455"/>
      <c r="H69" s="456" t="s">
        <v>2764</v>
      </c>
      <c r="I69" s="457">
        <f>SUM(K12:K66)</f>
        <v>0</v>
      </c>
    </row>
    <row r="70" spans="1:9" ht="14.25" thickTop="1" thickBot="1">
      <c r="A70" s="458"/>
      <c r="B70" s="459"/>
      <c r="C70" s="459"/>
      <c r="D70" s="459"/>
      <c r="E70" s="459"/>
      <c r="F70" s="459"/>
      <c r="G70" s="460"/>
      <c r="H70" s="461" t="s">
        <v>2765</v>
      </c>
      <c r="I70" s="462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13"/>
  <sheetViews>
    <sheetView showGridLines="0" topLeftCell="A117" workbookViewId="0">
      <selection activeCell="I132" sqref="I132:I3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1949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1950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ROUND((SUM(BE129:BE312)),  2)</f>
        <v>0</v>
      </c>
      <c r="G35" s="30"/>
      <c r="H35" s="30"/>
      <c r="I35" s="104">
        <v>0.21</v>
      </c>
      <c r="J35" s="103">
        <f>ROUND(((SUM(BE129:BE312))*I35),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ROUND((SUM(BF129:BF312)),  2)</f>
        <v>0</v>
      </c>
      <c r="G36" s="30"/>
      <c r="H36" s="30"/>
      <c r="I36" s="104">
        <v>0.12</v>
      </c>
      <c r="J36" s="103">
        <f>ROUND(((SUM(BF129:BF312))*I36),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ROUND((SUM(BG129:BG312)),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ROUND((SUM(BH129:BH312)),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ROUND((SUM(BI129:BI312)),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1949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SO_04.1-N - Tlakové stoky T5 -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1949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SO_04.1-N - Tlakové stoky T5 -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45796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471.33601399999998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471.33601399999998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1951</v>
      </c>
      <c r="F132" s="150" t="s">
        <v>1952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1953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1954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652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1955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1267</v>
      </c>
      <c r="F137" s="150" t="s">
        <v>1268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1956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1957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1958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656</v>
      </c>
      <c r="F140" s="150" t="s">
        <v>657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1959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659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1960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663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1961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667</v>
      </c>
      <c r="F146" s="150" t="s">
        <v>668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669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670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1962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675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1963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679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1964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683</v>
      </c>
      <c r="F155" s="150" t="s">
        <v>684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685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1965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1966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1967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1304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1968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1969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1970</v>
      </c>
      <c r="F165" s="150" t="s">
        <v>1971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1972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1973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1974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1975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1974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1976</v>
      </c>
      <c r="F171" s="150" t="s">
        <v>1977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1978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1979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1538</v>
      </c>
      <c r="F173" s="150" t="s">
        <v>1539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1980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1981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1974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1543</v>
      </c>
      <c r="F176" s="150" t="s">
        <v>1544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1982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1983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1984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1985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576</v>
      </c>
      <c r="F181" s="150" t="s">
        <v>577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1986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579</v>
      </c>
      <c r="F183" s="150" t="s">
        <v>580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1078</v>
      </c>
      <c r="F184" s="150" t="s">
        <v>1079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1987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1988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 ht="11.25">
      <c r="B186" s="168"/>
      <c r="D186" s="162" t="s">
        <v>220</v>
      </c>
      <c r="F186" s="170" t="s">
        <v>1989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337</v>
      </c>
      <c r="D187" s="148" t="s">
        <v>214</v>
      </c>
      <c r="E187" s="149" t="s">
        <v>1990</v>
      </c>
      <c r="F187" s="150" t="s">
        <v>1991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1992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1993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 ht="11.25">
      <c r="B189" s="168"/>
      <c r="D189" s="162" t="s">
        <v>220</v>
      </c>
      <c r="F189" s="170" t="s">
        <v>1994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341</v>
      </c>
      <c r="D190" s="148" t="s">
        <v>214</v>
      </c>
      <c r="E190" s="149" t="s">
        <v>1357</v>
      </c>
      <c r="F190" s="150" t="s">
        <v>1358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1995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1996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345</v>
      </c>
      <c r="D192" s="148" t="s">
        <v>214</v>
      </c>
      <c r="E192" s="149" t="s">
        <v>1360</v>
      </c>
      <c r="F192" s="150" t="s">
        <v>1361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1997</v>
      </c>
    </row>
    <row r="193" spans="1:65" s="14" customFormat="1" ht="11.25">
      <c r="B193" s="168"/>
      <c r="D193" s="162" t="s">
        <v>220</v>
      </c>
      <c r="F193" s="170" t="s">
        <v>1998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352</v>
      </c>
      <c r="D194" s="148" t="s">
        <v>214</v>
      </c>
      <c r="E194" s="149" t="s">
        <v>1371</v>
      </c>
      <c r="F194" s="150" t="s">
        <v>1372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1999</v>
      </c>
    </row>
    <row r="195" spans="1:65" s="2" customFormat="1" ht="37.9" customHeight="1">
      <c r="A195" s="30"/>
      <c r="B195" s="147"/>
      <c r="C195" s="148" t="s">
        <v>357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361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 ht="11.25">
      <c r="B197" s="168"/>
      <c r="D197" s="162" t="s">
        <v>220</v>
      </c>
      <c r="F197" s="170" t="s">
        <v>2000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366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2001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2002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371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2003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376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703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2004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 ht="11.25">
      <c r="B206" s="168"/>
      <c r="D206" s="162" t="s">
        <v>220</v>
      </c>
      <c r="F206" s="170" t="s">
        <v>2005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380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2006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384</v>
      </c>
      <c r="D209" s="182" t="s">
        <v>311</v>
      </c>
      <c r="E209" s="183" t="s">
        <v>323</v>
      </c>
      <c r="F209" s="184" t="s">
        <v>324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325</v>
      </c>
    </row>
    <row r="210" spans="1:65" s="14" customFormat="1" ht="11.25">
      <c r="B210" s="168"/>
      <c r="D210" s="162" t="s">
        <v>220</v>
      </c>
      <c r="F210" s="170" t="s">
        <v>2007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388</v>
      </c>
      <c r="D211" s="148" t="s">
        <v>214</v>
      </c>
      <c r="E211" s="149" t="s">
        <v>338</v>
      </c>
      <c r="F211" s="150" t="s">
        <v>339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2008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1969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393</v>
      </c>
      <c r="D213" s="148" t="s">
        <v>214</v>
      </c>
      <c r="E213" s="149" t="s">
        <v>342</v>
      </c>
      <c r="F213" s="150" t="s">
        <v>343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2009</v>
      </c>
    </row>
    <row r="214" spans="1:65" s="2" customFormat="1" ht="16.5" customHeight="1">
      <c r="A214" s="30"/>
      <c r="B214" s="147"/>
      <c r="C214" s="182" t="s">
        <v>398</v>
      </c>
      <c r="D214" s="182" t="s">
        <v>311</v>
      </c>
      <c r="E214" s="183" t="s">
        <v>346</v>
      </c>
      <c r="F214" s="184" t="s">
        <v>347</v>
      </c>
      <c r="G214" s="185" t="s">
        <v>348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2010</v>
      </c>
    </row>
    <row r="215" spans="1:65" s="14" customFormat="1" ht="11.25">
      <c r="B215" s="168"/>
      <c r="D215" s="162" t="s">
        <v>220</v>
      </c>
      <c r="F215" s="170" t="s">
        <v>2011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351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402</v>
      </c>
      <c r="D217" s="148" t="s">
        <v>214</v>
      </c>
      <c r="E217" s="149" t="s">
        <v>353</v>
      </c>
      <c r="F217" s="150" t="s">
        <v>354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355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365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406</v>
      </c>
      <c r="D219" s="148" t="s">
        <v>214</v>
      </c>
      <c r="E219" s="149" t="s">
        <v>367</v>
      </c>
      <c r="F219" s="150" t="s">
        <v>368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369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2012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392</v>
      </c>
      <c r="J221" s="146">
        <f>BK221</f>
        <v>0</v>
      </c>
      <c r="L221" s="135"/>
      <c r="M221" s="139"/>
      <c r="N221" s="140"/>
      <c r="O221" s="140"/>
      <c r="P221" s="141">
        <f>SUM(P222:P251)</f>
        <v>6.2790600000000003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410</v>
      </c>
      <c r="D222" s="148" t="s">
        <v>214</v>
      </c>
      <c r="E222" s="149" t="s">
        <v>2013</v>
      </c>
      <c r="F222" s="150" t="s">
        <v>2014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2015</v>
      </c>
    </row>
    <row r="223" spans="1:65" s="13" customFormat="1" ht="11.25">
      <c r="B223" s="161"/>
      <c r="D223" s="162" t="s">
        <v>220</v>
      </c>
      <c r="E223" s="163" t="s">
        <v>1</v>
      </c>
      <c r="F223" s="164" t="s">
        <v>652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1955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414</v>
      </c>
      <c r="D225" s="148" t="s">
        <v>214</v>
      </c>
      <c r="E225" s="149" t="s">
        <v>737</v>
      </c>
      <c r="F225" s="150" t="s">
        <v>738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739</v>
      </c>
    </row>
    <row r="226" spans="1:65" s="2" customFormat="1" ht="44.25" customHeight="1">
      <c r="A226" s="30"/>
      <c r="B226" s="147"/>
      <c r="C226" s="148" t="s">
        <v>418</v>
      </c>
      <c r="D226" s="148" t="s">
        <v>214</v>
      </c>
      <c r="E226" s="149" t="s">
        <v>1104</v>
      </c>
      <c r="F226" s="150" t="s">
        <v>744</v>
      </c>
      <c r="G226" s="151" t="s">
        <v>217</v>
      </c>
      <c r="H226" s="152">
        <v>16.5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0.46200000000000002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2016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746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2017</v>
      </c>
      <c r="H228" s="171">
        <v>16.5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424</v>
      </c>
      <c r="D229" s="148" t="s">
        <v>214</v>
      </c>
      <c r="E229" s="149" t="s">
        <v>750</v>
      </c>
      <c r="F229" s="150" t="s">
        <v>751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752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675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1963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428</v>
      </c>
      <c r="D232" s="148" t="s">
        <v>214</v>
      </c>
      <c r="E232" s="149" t="s">
        <v>753</v>
      </c>
      <c r="F232" s="150" t="s">
        <v>754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755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663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1961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433</v>
      </c>
      <c r="D235" s="148" t="s">
        <v>214</v>
      </c>
      <c r="E235" s="149" t="s">
        <v>407</v>
      </c>
      <c r="F235" s="150" t="s">
        <v>408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409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1963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437</v>
      </c>
      <c r="D237" s="148" t="s">
        <v>214</v>
      </c>
      <c r="E237" s="149" t="s">
        <v>411</v>
      </c>
      <c r="F237" s="150" t="s">
        <v>412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413</v>
      </c>
    </row>
    <row r="238" spans="1:65" s="13" customFormat="1" ht="11.25">
      <c r="B238" s="161"/>
      <c r="D238" s="162" t="s">
        <v>220</v>
      </c>
      <c r="E238" s="163" t="s">
        <v>1</v>
      </c>
      <c r="F238" s="164" t="s">
        <v>679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1964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441</v>
      </c>
      <c r="D240" s="148" t="s">
        <v>214</v>
      </c>
      <c r="E240" s="149" t="s">
        <v>756</v>
      </c>
      <c r="F240" s="150" t="s">
        <v>757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758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679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1964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445</v>
      </c>
      <c r="D243" s="148" t="s">
        <v>214</v>
      </c>
      <c r="E243" s="149" t="s">
        <v>759</v>
      </c>
      <c r="F243" s="150" t="s">
        <v>760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761</v>
      </c>
    </row>
    <row r="244" spans="1:65" s="13" customFormat="1" ht="11.25">
      <c r="B244" s="161"/>
      <c r="D244" s="162" t="s">
        <v>220</v>
      </c>
      <c r="E244" s="163" t="s">
        <v>1</v>
      </c>
      <c r="F244" s="164" t="s">
        <v>670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1962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449</v>
      </c>
      <c r="D246" s="148" t="s">
        <v>214</v>
      </c>
      <c r="E246" s="149" t="s">
        <v>2018</v>
      </c>
      <c r="F246" s="150" t="s">
        <v>2019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2020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1954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453</v>
      </c>
      <c r="D248" s="182" t="s">
        <v>311</v>
      </c>
      <c r="E248" s="183" t="s">
        <v>2021</v>
      </c>
      <c r="F248" s="184" t="s">
        <v>2022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2023</v>
      </c>
    </row>
    <row r="249" spans="1:65" s="14" customFormat="1" ht="11.25">
      <c r="B249" s="168"/>
      <c r="D249" s="162" t="s">
        <v>220</v>
      </c>
      <c r="F249" s="170" t="s">
        <v>2024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457</v>
      </c>
      <c r="D250" s="148" t="s">
        <v>214</v>
      </c>
      <c r="E250" s="149" t="s">
        <v>419</v>
      </c>
      <c r="F250" s="150" t="s">
        <v>420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762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570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423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461</v>
      </c>
      <c r="D253" s="148" t="s">
        <v>214</v>
      </c>
      <c r="E253" s="149" t="s">
        <v>908</v>
      </c>
      <c r="F253" s="150" t="s">
        <v>909</v>
      </c>
      <c r="G253" s="151" t="s">
        <v>374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2025</v>
      </c>
    </row>
    <row r="254" spans="1:65" s="2" customFormat="1" ht="24.2" customHeight="1">
      <c r="A254" s="30"/>
      <c r="B254" s="147"/>
      <c r="C254" s="182" t="s">
        <v>465</v>
      </c>
      <c r="D254" s="182" t="s">
        <v>311</v>
      </c>
      <c r="E254" s="183" t="s">
        <v>912</v>
      </c>
      <c r="F254" s="184" t="s">
        <v>913</v>
      </c>
      <c r="G254" s="185" t="s">
        <v>374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2026</v>
      </c>
    </row>
    <row r="255" spans="1:65" s="2" customFormat="1" ht="24.2" customHeight="1">
      <c r="A255" s="30"/>
      <c r="B255" s="147"/>
      <c r="C255" s="182" t="s">
        <v>469</v>
      </c>
      <c r="D255" s="182" t="s">
        <v>311</v>
      </c>
      <c r="E255" s="183" t="s">
        <v>916</v>
      </c>
      <c r="F255" s="184" t="s">
        <v>2027</v>
      </c>
      <c r="G255" s="185" t="s">
        <v>374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2028</v>
      </c>
    </row>
    <row r="256" spans="1:65" s="2" customFormat="1" ht="44.25" customHeight="1">
      <c r="A256" s="30"/>
      <c r="B256" s="147"/>
      <c r="C256" s="148" t="s">
        <v>473</v>
      </c>
      <c r="D256" s="148" t="s">
        <v>214</v>
      </c>
      <c r="E256" s="149" t="s">
        <v>2029</v>
      </c>
      <c r="F256" s="150" t="s">
        <v>2030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2031</v>
      </c>
    </row>
    <row r="257" spans="1:65" s="2" customFormat="1" ht="24.2" customHeight="1">
      <c r="A257" s="30"/>
      <c r="B257" s="147"/>
      <c r="C257" s="182" t="s">
        <v>477</v>
      </c>
      <c r="D257" s="182" t="s">
        <v>311</v>
      </c>
      <c r="E257" s="183" t="s">
        <v>2032</v>
      </c>
      <c r="F257" s="184" t="s">
        <v>2033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2034</v>
      </c>
    </row>
    <row r="258" spans="1:65" s="2" customFormat="1" ht="44.25" customHeight="1">
      <c r="A258" s="30"/>
      <c r="B258" s="147"/>
      <c r="C258" s="148" t="s">
        <v>482</v>
      </c>
      <c r="D258" s="148" t="s">
        <v>214</v>
      </c>
      <c r="E258" s="149" t="s">
        <v>785</v>
      </c>
      <c r="F258" s="150" t="s">
        <v>786</v>
      </c>
      <c r="G258" s="151" t="s">
        <v>374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2035</v>
      </c>
    </row>
    <row r="259" spans="1:65" s="2" customFormat="1" ht="16.5" customHeight="1">
      <c r="A259" s="30"/>
      <c r="B259" s="147"/>
      <c r="C259" s="182" t="s">
        <v>486</v>
      </c>
      <c r="D259" s="182" t="s">
        <v>311</v>
      </c>
      <c r="E259" s="183" t="s">
        <v>2036</v>
      </c>
      <c r="F259" s="184" t="s">
        <v>2037</v>
      </c>
      <c r="G259" s="185" t="s">
        <v>374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2038</v>
      </c>
    </row>
    <row r="260" spans="1:65" s="2" customFormat="1" ht="16.5" customHeight="1">
      <c r="A260" s="30"/>
      <c r="B260" s="147"/>
      <c r="C260" s="182" t="s">
        <v>490</v>
      </c>
      <c r="D260" s="182" t="s">
        <v>311</v>
      </c>
      <c r="E260" s="183" t="s">
        <v>2039</v>
      </c>
      <c r="F260" s="184" t="s">
        <v>2040</v>
      </c>
      <c r="G260" s="185" t="s">
        <v>374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2041</v>
      </c>
    </row>
    <row r="261" spans="1:65" s="2" customFormat="1" ht="16.5" customHeight="1">
      <c r="A261" s="30"/>
      <c r="B261" s="147"/>
      <c r="C261" s="182" t="s">
        <v>494</v>
      </c>
      <c r="D261" s="182" t="s">
        <v>311</v>
      </c>
      <c r="E261" s="183" t="s">
        <v>2042</v>
      </c>
      <c r="F261" s="184" t="s">
        <v>2043</v>
      </c>
      <c r="G261" s="185" t="s">
        <v>374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2044</v>
      </c>
    </row>
    <row r="262" spans="1:65" s="2" customFormat="1" ht="44.25" customHeight="1">
      <c r="A262" s="30"/>
      <c r="B262" s="147"/>
      <c r="C262" s="148" t="s">
        <v>498</v>
      </c>
      <c r="D262" s="148" t="s">
        <v>214</v>
      </c>
      <c r="E262" s="149" t="s">
        <v>2045</v>
      </c>
      <c r="F262" s="150" t="s">
        <v>2046</v>
      </c>
      <c r="G262" s="151" t="s">
        <v>374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2047</v>
      </c>
    </row>
    <row r="263" spans="1:65" s="2" customFormat="1" ht="21.75" customHeight="1">
      <c r="A263" s="30"/>
      <c r="B263" s="147"/>
      <c r="C263" s="182" t="s">
        <v>502</v>
      </c>
      <c r="D263" s="182" t="s">
        <v>311</v>
      </c>
      <c r="E263" s="183" t="s">
        <v>2048</v>
      </c>
      <c r="F263" s="184" t="s">
        <v>2049</v>
      </c>
      <c r="G263" s="185" t="s">
        <v>374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2050</v>
      </c>
    </row>
    <row r="264" spans="1:65" s="2" customFormat="1" ht="21.75" customHeight="1">
      <c r="A264" s="30"/>
      <c r="B264" s="147"/>
      <c r="C264" s="182" t="s">
        <v>506</v>
      </c>
      <c r="D264" s="182" t="s">
        <v>311</v>
      </c>
      <c r="E264" s="183" t="s">
        <v>888</v>
      </c>
      <c r="F264" s="184" t="s">
        <v>889</v>
      </c>
      <c r="G264" s="185" t="s">
        <v>374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2051</v>
      </c>
    </row>
    <row r="265" spans="1:65" s="2" customFormat="1" ht="16.5" customHeight="1">
      <c r="A265" s="30"/>
      <c r="B265" s="147"/>
      <c r="C265" s="182" t="s">
        <v>511</v>
      </c>
      <c r="D265" s="182" t="s">
        <v>311</v>
      </c>
      <c r="E265" s="183" t="s">
        <v>2052</v>
      </c>
      <c r="F265" s="184" t="s">
        <v>2053</v>
      </c>
      <c r="G265" s="185" t="s">
        <v>374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2054</v>
      </c>
    </row>
    <row r="266" spans="1:65" s="2" customFormat="1" ht="37.9" customHeight="1">
      <c r="A266" s="30"/>
      <c r="B266" s="147"/>
      <c r="C266" s="148" t="s">
        <v>515</v>
      </c>
      <c r="D266" s="148" t="s">
        <v>214</v>
      </c>
      <c r="E266" s="149" t="s">
        <v>2055</v>
      </c>
      <c r="F266" s="150" t="s">
        <v>2056</v>
      </c>
      <c r="G266" s="151" t="s">
        <v>374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2057</v>
      </c>
    </row>
    <row r="267" spans="1:65" s="2" customFormat="1" ht="16.5" customHeight="1">
      <c r="A267" s="30"/>
      <c r="B267" s="147"/>
      <c r="C267" s="182" t="s">
        <v>520</v>
      </c>
      <c r="D267" s="182" t="s">
        <v>311</v>
      </c>
      <c r="E267" s="183" t="s">
        <v>2058</v>
      </c>
      <c r="F267" s="184" t="s">
        <v>2059</v>
      </c>
      <c r="G267" s="185" t="s">
        <v>374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2060</v>
      </c>
    </row>
    <row r="268" spans="1:65" s="2" customFormat="1" ht="16.5" customHeight="1">
      <c r="A268" s="30"/>
      <c r="B268" s="147"/>
      <c r="C268" s="182" t="s">
        <v>526</v>
      </c>
      <c r="D268" s="182" t="s">
        <v>311</v>
      </c>
      <c r="E268" s="183" t="s">
        <v>2061</v>
      </c>
      <c r="F268" s="184" t="s">
        <v>2062</v>
      </c>
      <c r="G268" s="185" t="s">
        <v>374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2063</v>
      </c>
    </row>
    <row r="269" spans="1:65" s="2" customFormat="1" ht="49.15" customHeight="1">
      <c r="A269" s="30"/>
      <c r="B269" s="147"/>
      <c r="C269" s="148" t="s">
        <v>532</v>
      </c>
      <c r="D269" s="148" t="s">
        <v>214</v>
      </c>
      <c r="E269" s="149" t="s">
        <v>927</v>
      </c>
      <c r="F269" s="150" t="s">
        <v>928</v>
      </c>
      <c r="G269" s="151" t="s">
        <v>374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2064</v>
      </c>
    </row>
    <row r="270" spans="1:65" s="2" customFormat="1" ht="24.2" customHeight="1">
      <c r="A270" s="30"/>
      <c r="B270" s="147"/>
      <c r="C270" s="182" t="s">
        <v>546</v>
      </c>
      <c r="D270" s="182" t="s">
        <v>311</v>
      </c>
      <c r="E270" s="183" t="s">
        <v>931</v>
      </c>
      <c r="F270" s="184" t="s">
        <v>932</v>
      </c>
      <c r="G270" s="185" t="s">
        <v>374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2065</v>
      </c>
    </row>
    <row r="271" spans="1:65" s="2" customFormat="1" ht="24.2" customHeight="1">
      <c r="A271" s="30"/>
      <c r="B271" s="147"/>
      <c r="C271" s="182" t="s">
        <v>550</v>
      </c>
      <c r="D271" s="182" t="s">
        <v>311</v>
      </c>
      <c r="E271" s="183" t="s">
        <v>935</v>
      </c>
      <c r="F271" s="184" t="s">
        <v>936</v>
      </c>
      <c r="G271" s="185" t="s">
        <v>374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2066</v>
      </c>
    </row>
    <row r="272" spans="1:65" s="2" customFormat="1" ht="24.2" customHeight="1">
      <c r="A272" s="30"/>
      <c r="B272" s="147"/>
      <c r="C272" s="148" t="s">
        <v>554</v>
      </c>
      <c r="D272" s="148" t="s">
        <v>214</v>
      </c>
      <c r="E272" s="149" t="s">
        <v>920</v>
      </c>
      <c r="F272" s="150" t="s">
        <v>921</v>
      </c>
      <c r="G272" s="151" t="s">
        <v>374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2067</v>
      </c>
    </row>
    <row r="273" spans="1:65" s="2" customFormat="1" ht="24.2" customHeight="1">
      <c r="A273" s="30"/>
      <c r="B273" s="147"/>
      <c r="C273" s="182" t="s">
        <v>559</v>
      </c>
      <c r="D273" s="182" t="s">
        <v>311</v>
      </c>
      <c r="E273" s="183" t="s">
        <v>924</v>
      </c>
      <c r="F273" s="184" t="s">
        <v>925</v>
      </c>
      <c r="G273" s="185" t="s">
        <v>374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2068</v>
      </c>
    </row>
    <row r="274" spans="1:65" s="2" customFormat="1" ht="16.5" customHeight="1">
      <c r="A274" s="30"/>
      <c r="B274" s="147"/>
      <c r="C274" s="148" t="s">
        <v>564</v>
      </c>
      <c r="D274" s="148" t="s">
        <v>214</v>
      </c>
      <c r="E274" s="149" t="s">
        <v>947</v>
      </c>
      <c r="F274" s="150" t="s">
        <v>948</v>
      </c>
      <c r="G274" s="151" t="s">
        <v>374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2069</v>
      </c>
    </row>
    <row r="275" spans="1:65" s="2" customFormat="1" ht="24.2" customHeight="1">
      <c r="A275" s="30"/>
      <c r="B275" s="147"/>
      <c r="C275" s="182" t="s">
        <v>537</v>
      </c>
      <c r="D275" s="182" t="s">
        <v>311</v>
      </c>
      <c r="E275" s="183" t="s">
        <v>951</v>
      </c>
      <c r="F275" s="184" t="s">
        <v>952</v>
      </c>
      <c r="G275" s="185" t="s">
        <v>374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2070</v>
      </c>
    </row>
    <row r="276" spans="1:65" s="2" customFormat="1" ht="24.2" customHeight="1">
      <c r="A276" s="30"/>
      <c r="B276" s="147"/>
      <c r="C276" s="182" t="s">
        <v>541</v>
      </c>
      <c r="D276" s="182" t="s">
        <v>311</v>
      </c>
      <c r="E276" s="183" t="s">
        <v>2071</v>
      </c>
      <c r="F276" s="184" t="s">
        <v>2072</v>
      </c>
      <c r="G276" s="185" t="s">
        <v>374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2073</v>
      </c>
    </row>
    <row r="277" spans="1:65" s="2" customFormat="1" ht="24.2" customHeight="1">
      <c r="A277" s="30"/>
      <c r="B277" s="147"/>
      <c r="C277" s="148" t="s">
        <v>845</v>
      </c>
      <c r="D277" s="148" t="s">
        <v>214</v>
      </c>
      <c r="E277" s="149" t="s">
        <v>959</v>
      </c>
      <c r="F277" s="150" t="s">
        <v>960</v>
      </c>
      <c r="G277" s="151" t="s">
        <v>374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2074</v>
      </c>
    </row>
    <row r="278" spans="1:65" s="2" customFormat="1" ht="16.5" customHeight="1">
      <c r="A278" s="30"/>
      <c r="B278" s="147"/>
      <c r="C278" s="148" t="s">
        <v>327</v>
      </c>
      <c r="D278" s="148" t="s">
        <v>214</v>
      </c>
      <c r="E278" s="149" t="s">
        <v>939</v>
      </c>
      <c r="F278" s="150" t="s">
        <v>940</v>
      </c>
      <c r="G278" s="151" t="s">
        <v>374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2075</v>
      </c>
    </row>
    <row r="279" spans="1:65" s="2" customFormat="1" ht="16.5" customHeight="1">
      <c r="A279" s="30"/>
      <c r="B279" s="147"/>
      <c r="C279" s="182" t="s">
        <v>332</v>
      </c>
      <c r="D279" s="182" t="s">
        <v>311</v>
      </c>
      <c r="E279" s="183" t="s">
        <v>943</v>
      </c>
      <c r="F279" s="184" t="s">
        <v>944</v>
      </c>
      <c r="G279" s="185" t="s">
        <v>374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2076</v>
      </c>
    </row>
    <row r="280" spans="1:65" s="2" customFormat="1" ht="24.2" customHeight="1">
      <c r="A280" s="30"/>
      <c r="B280" s="147"/>
      <c r="C280" s="182" t="s">
        <v>854</v>
      </c>
      <c r="D280" s="182" t="s">
        <v>311</v>
      </c>
      <c r="E280" s="183" t="s">
        <v>2077</v>
      </c>
      <c r="F280" s="184" t="s">
        <v>2078</v>
      </c>
      <c r="G280" s="185" t="s">
        <v>374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2079</v>
      </c>
    </row>
    <row r="281" spans="1:65" s="2" customFormat="1" ht="16.5" customHeight="1">
      <c r="A281" s="30"/>
      <c r="B281" s="147"/>
      <c r="C281" s="148" t="s">
        <v>858</v>
      </c>
      <c r="D281" s="148" t="s">
        <v>214</v>
      </c>
      <c r="E281" s="149" t="s">
        <v>963</v>
      </c>
      <c r="F281" s="150" t="s">
        <v>964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2080</v>
      </c>
    </row>
    <row r="282" spans="1:65" s="14" customFormat="1" ht="11.25">
      <c r="B282" s="168"/>
      <c r="D282" s="162" t="s">
        <v>220</v>
      </c>
      <c r="F282" s="170" t="s">
        <v>2081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862</v>
      </c>
      <c r="D283" s="148" t="s">
        <v>214</v>
      </c>
      <c r="E283" s="149" t="s">
        <v>483</v>
      </c>
      <c r="F283" s="150" t="s">
        <v>484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485</v>
      </c>
    </row>
    <row r="284" spans="1:65" s="2" customFormat="1" ht="16.5" customHeight="1">
      <c r="A284" s="30"/>
      <c r="B284" s="147"/>
      <c r="C284" s="148" t="s">
        <v>867</v>
      </c>
      <c r="D284" s="148" t="s">
        <v>214</v>
      </c>
      <c r="E284" s="149" t="s">
        <v>2082</v>
      </c>
      <c r="F284" s="150" t="s">
        <v>2083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2084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510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871</v>
      </c>
      <c r="D286" s="148" t="s">
        <v>214</v>
      </c>
      <c r="E286" s="149" t="s">
        <v>968</v>
      </c>
      <c r="F286" s="150" t="s">
        <v>969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970</v>
      </c>
    </row>
    <row r="287" spans="1:65" s="2" customFormat="1" ht="16.5" customHeight="1">
      <c r="A287" s="30"/>
      <c r="B287" s="147"/>
      <c r="C287" s="182" t="s">
        <v>875</v>
      </c>
      <c r="D287" s="182" t="s">
        <v>311</v>
      </c>
      <c r="E287" s="183" t="s">
        <v>972</v>
      </c>
      <c r="F287" s="184" t="s">
        <v>973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974</v>
      </c>
    </row>
    <row r="288" spans="1:65" s="14" customFormat="1" ht="11.25">
      <c r="B288" s="168"/>
      <c r="D288" s="162" t="s">
        <v>220</v>
      </c>
      <c r="F288" s="170" t="s">
        <v>1865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1450</v>
      </c>
      <c r="D289" s="148" t="s">
        <v>214</v>
      </c>
      <c r="E289" s="149" t="s">
        <v>977</v>
      </c>
      <c r="F289" s="150" t="s">
        <v>978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979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2085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879</v>
      </c>
      <c r="D291" s="148" t="s">
        <v>214</v>
      </c>
      <c r="E291" s="149" t="s">
        <v>512</v>
      </c>
      <c r="F291" s="150" t="s">
        <v>513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514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570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883</v>
      </c>
      <c r="D293" s="148" t="s">
        <v>214</v>
      </c>
      <c r="E293" s="149" t="s">
        <v>516</v>
      </c>
      <c r="F293" s="150" t="s">
        <v>517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518</v>
      </c>
    </row>
    <row r="294" spans="1:65" s="2" customFormat="1" ht="24.2" customHeight="1">
      <c r="A294" s="30"/>
      <c r="B294" s="147"/>
      <c r="C294" s="148" t="s">
        <v>887</v>
      </c>
      <c r="D294" s="148" t="s">
        <v>214</v>
      </c>
      <c r="E294" s="149" t="s">
        <v>521</v>
      </c>
      <c r="F294" s="150" t="s">
        <v>522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523</v>
      </c>
    </row>
    <row r="295" spans="1:65" s="12" customFormat="1" ht="22.9" customHeight="1">
      <c r="B295" s="135"/>
      <c r="D295" s="136" t="s">
        <v>70</v>
      </c>
      <c r="E295" s="145" t="s">
        <v>524</v>
      </c>
      <c r="F295" s="145" t="s">
        <v>525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1452</v>
      </c>
      <c r="D296" s="148" t="s">
        <v>214</v>
      </c>
      <c r="E296" s="149" t="s">
        <v>527</v>
      </c>
      <c r="F296" s="150" t="s">
        <v>528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529</v>
      </c>
    </row>
    <row r="297" spans="1:65" s="12" customFormat="1" ht="22.9" customHeight="1">
      <c r="B297" s="135"/>
      <c r="D297" s="136" t="s">
        <v>70</v>
      </c>
      <c r="E297" s="145" t="s">
        <v>530</v>
      </c>
      <c r="F297" s="145" t="s">
        <v>531</v>
      </c>
      <c r="J297" s="146">
        <f>BK297</f>
        <v>0</v>
      </c>
      <c r="L297" s="135"/>
      <c r="M297" s="139"/>
      <c r="N297" s="140"/>
      <c r="O297" s="140"/>
      <c r="P297" s="141">
        <f>SUM(P298:P312)</f>
        <v>4.6828979999999998</v>
      </c>
      <c r="Q297" s="140"/>
      <c r="R297" s="141">
        <f>SUM(R298:R312)</f>
        <v>0</v>
      </c>
      <c r="S297" s="140"/>
      <c r="T297" s="142">
        <f>SUM(T298:T312)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SUM(BK298:BK312)</f>
        <v>0</v>
      </c>
    </row>
    <row r="298" spans="1:65" s="2" customFormat="1" ht="37.9" customHeight="1">
      <c r="A298" s="30"/>
      <c r="B298" s="147"/>
      <c r="C298" s="148" t="s">
        <v>1453</v>
      </c>
      <c r="D298" s="148" t="s">
        <v>214</v>
      </c>
      <c r="E298" s="149" t="s">
        <v>533</v>
      </c>
      <c r="F298" s="150" t="s">
        <v>534</v>
      </c>
      <c r="G298" s="151" t="s">
        <v>301</v>
      </c>
      <c r="H298" s="152">
        <v>17.983000000000001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0.53949000000000003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535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2086</v>
      </c>
      <c r="H299" s="171">
        <v>17.983000000000001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78</v>
      </c>
      <c r="AY299" s="169" t="s">
        <v>212</v>
      </c>
    </row>
    <row r="300" spans="1:65" s="2" customFormat="1" ht="37.9" customHeight="1">
      <c r="A300" s="30"/>
      <c r="B300" s="147"/>
      <c r="C300" s="148" t="s">
        <v>907</v>
      </c>
      <c r="D300" s="148" t="s">
        <v>214</v>
      </c>
      <c r="E300" s="149" t="s">
        <v>538</v>
      </c>
      <c r="F300" s="150" t="s">
        <v>534</v>
      </c>
      <c r="G300" s="151" t="s">
        <v>301</v>
      </c>
      <c r="H300" s="152">
        <v>0.311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0.03</v>
      </c>
      <c r="P300" s="157">
        <f>O300*H300</f>
        <v>9.3299999999999998E-3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2087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2088</v>
      </c>
      <c r="H301" s="171">
        <v>0.311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7.9" customHeight="1">
      <c r="A302" s="30"/>
      <c r="B302" s="147"/>
      <c r="C302" s="148" t="s">
        <v>911</v>
      </c>
      <c r="D302" s="148" t="s">
        <v>214</v>
      </c>
      <c r="E302" s="149" t="s">
        <v>542</v>
      </c>
      <c r="F302" s="150" t="s">
        <v>543</v>
      </c>
      <c r="G302" s="151" t="s">
        <v>301</v>
      </c>
      <c r="H302" s="152">
        <v>1.244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2E-3</v>
      </c>
      <c r="P302" s="157">
        <f>O302*H302</f>
        <v>2.4880000000000002E-3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2089</v>
      </c>
    </row>
    <row r="303" spans="1:65" s="14" customFormat="1" ht="11.25">
      <c r="B303" s="168"/>
      <c r="D303" s="162" t="s">
        <v>220</v>
      </c>
      <c r="F303" s="170" t="s">
        <v>2090</v>
      </c>
      <c r="H303" s="171">
        <v>1.244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3</v>
      </c>
      <c r="AX303" s="14" t="s">
        <v>78</v>
      </c>
      <c r="AY303" s="169" t="s">
        <v>212</v>
      </c>
    </row>
    <row r="304" spans="1:65" s="2" customFormat="1" ht="37.9" customHeight="1">
      <c r="A304" s="30"/>
      <c r="B304" s="147"/>
      <c r="C304" s="148" t="s">
        <v>1454</v>
      </c>
      <c r="D304" s="148" t="s">
        <v>214</v>
      </c>
      <c r="E304" s="149" t="s">
        <v>547</v>
      </c>
      <c r="F304" s="150" t="s">
        <v>543</v>
      </c>
      <c r="G304" s="151" t="s">
        <v>301</v>
      </c>
      <c r="H304" s="152">
        <v>611.42200000000003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2E-3</v>
      </c>
      <c r="P304" s="157">
        <f>O304*H304</f>
        <v>1.222844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548</v>
      </c>
    </row>
    <row r="305" spans="1:65" s="14" customFormat="1" ht="11.25">
      <c r="B305" s="168"/>
      <c r="D305" s="162" t="s">
        <v>220</v>
      </c>
      <c r="F305" s="170" t="s">
        <v>2091</v>
      </c>
      <c r="H305" s="171">
        <v>611.42200000000003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3</v>
      </c>
      <c r="AX305" s="14" t="s">
        <v>78</v>
      </c>
      <c r="AY305" s="169" t="s">
        <v>212</v>
      </c>
    </row>
    <row r="306" spans="1:65" s="2" customFormat="1" ht="24.2" customHeight="1">
      <c r="A306" s="30"/>
      <c r="B306" s="147"/>
      <c r="C306" s="148" t="s">
        <v>891</v>
      </c>
      <c r="D306" s="148" t="s">
        <v>214</v>
      </c>
      <c r="E306" s="149" t="s">
        <v>551</v>
      </c>
      <c r="F306" s="150" t="s">
        <v>552</v>
      </c>
      <c r="G306" s="151" t="s">
        <v>301</v>
      </c>
      <c r="H306" s="152">
        <v>18.294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0.159</v>
      </c>
      <c r="P306" s="157">
        <f>O306*H306</f>
        <v>2.9087460000000003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553</v>
      </c>
    </row>
    <row r="307" spans="1:65" s="2" customFormat="1" ht="55.5" customHeight="1">
      <c r="A307" s="30"/>
      <c r="B307" s="147"/>
      <c r="C307" s="148" t="s">
        <v>895</v>
      </c>
      <c r="D307" s="148" t="s">
        <v>214</v>
      </c>
      <c r="E307" s="149" t="s">
        <v>555</v>
      </c>
      <c r="F307" s="150" t="s">
        <v>556</v>
      </c>
      <c r="G307" s="151" t="s">
        <v>301</v>
      </c>
      <c r="H307" s="152">
        <v>3.94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</v>
      </c>
      <c r="P307" s="157">
        <f>O307*H307</f>
        <v>0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557</v>
      </c>
    </row>
    <row r="308" spans="1:65" s="14" customFormat="1" ht="11.25">
      <c r="B308" s="168"/>
      <c r="D308" s="162" t="s">
        <v>220</v>
      </c>
      <c r="E308" s="169" t="s">
        <v>1</v>
      </c>
      <c r="F308" s="170" t="s">
        <v>2092</v>
      </c>
      <c r="H308" s="171">
        <v>3.94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62.65" customHeight="1">
      <c r="A309" s="30"/>
      <c r="B309" s="147"/>
      <c r="C309" s="148" t="s">
        <v>899</v>
      </c>
      <c r="D309" s="148" t="s">
        <v>214</v>
      </c>
      <c r="E309" s="149" t="s">
        <v>560</v>
      </c>
      <c r="F309" s="150" t="s">
        <v>561</v>
      </c>
      <c r="G309" s="151" t="s">
        <v>301</v>
      </c>
      <c r="H309" s="152">
        <v>4.3090000000000002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</v>
      </c>
      <c r="P309" s="157">
        <f>O309*H309</f>
        <v>0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562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2093</v>
      </c>
      <c r="H310" s="171">
        <v>4.3090000000000002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55.5" customHeight="1">
      <c r="A311" s="30"/>
      <c r="B311" s="147"/>
      <c r="C311" s="148" t="s">
        <v>903</v>
      </c>
      <c r="D311" s="148" t="s">
        <v>214</v>
      </c>
      <c r="E311" s="149" t="s">
        <v>565</v>
      </c>
      <c r="F311" s="150" t="s">
        <v>300</v>
      </c>
      <c r="G311" s="151" t="s">
        <v>301</v>
      </c>
      <c r="H311" s="152">
        <v>8.1820000000000004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</v>
      </c>
      <c r="P311" s="157">
        <f>O311*H311</f>
        <v>0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566</v>
      </c>
    </row>
    <row r="312" spans="1:65" s="14" customFormat="1" ht="11.25">
      <c r="B312" s="168"/>
      <c r="D312" s="162" t="s">
        <v>220</v>
      </c>
      <c r="E312" s="169" t="s">
        <v>1</v>
      </c>
      <c r="F312" s="170" t="s">
        <v>2094</v>
      </c>
      <c r="H312" s="171">
        <v>8.1820000000000004</v>
      </c>
      <c r="L312" s="168"/>
      <c r="M312" s="192"/>
      <c r="N312" s="193"/>
      <c r="O312" s="193"/>
      <c r="P312" s="193"/>
      <c r="Q312" s="193"/>
      <c r="R312" s="193"/>
      <c r="S312" s="193"/>
      <c r="T312" s="19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78</v>
      </c>
      <c r="AY312" s="169" t="s">
        <v>212</v>
      </c>
    </row>
    <row r="313" spans="1:65" s="2" customFormat="1" ht="6.95" customHeight="1">
      <c r="A313" s="30"/>
      <c r="B313" s="45"/>
      <c r="C313" s="46"/>
      <c r="D313" s="46"/>
      <c r="E313" s="46"/>
      <c r="F313" s="46"/>
      <c r="G313" s="46"/>
      <c r="H313" s="46"/>
      <c r="I313" s="46"/>
      <c r="J313" s="46"/>
      <c r="K313" s="46"/>
      <c r="L313" s="31"/>
      <c r="M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</row>
  </sheetData>
  <autoFilter ref="C128:K312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403"/>
  <sheetViews>
    <sheetView showGridLines="0" topLeftCell="A117" workbookViewId="0">
      <selection activeCell="I132" sqref="I132:I40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1949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2095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ROUND((SUM(BE129:BE402)),  2)</f>
        <v>0</v>
      </c>
      <c r="G35" s="30"/>
      <c r="H35" s="30"/>
      <c r="I35" s="104">
        <v>0.21</v>
      </c>
      <c r="J35" s="103">
        <f>ROUND(((SUM(BE129:BE402))*I35),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ROUND((SUM(BF129:BF402)),  2)</f>
        <v>0</v>
      </c>
      <c r="G36" s="30"/>
      <c r="H36" s="30"/>
      <c r="I36" s="104">
        <v>0.12</v>
      </c>
      <c r="J36" s="103">
        <f>ROUND(((SUM(BF129:BF402))*I36),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ROUND((SUM(BG129:BG402)),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ROUND((SUM(BH129:BH402)),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ROUND((SUM(BI129:BI402)),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1949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SO_04.1-U - Tlakové stoky T1,2,3,4,6 -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1949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SO_04.1-U - Tlakové stoky T1,2,3,4,6 -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45796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1689.808419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1689.808419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652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2096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2097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2098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1267</v>
      </c>
      <c r="F138" s="150" t="s">
        <v>1268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1956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1269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2099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2100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 ht="11.25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656</v>
      </c>
      <c r="F143" s="150" t="s">
        <v>657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2101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659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2102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663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2103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2104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2098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2105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2106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2098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667</v>
      </c>
      <c r="F155" s="150" t="s">
        <v>668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669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670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2107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674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675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2108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674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679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2109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2110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2111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2112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2113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1955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1968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2114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2115</v>
      </c>
      <c r="F177" s="150" t="s">
        <v>2116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2117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1973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2118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2119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674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2120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2121</v>
      </c>
      <c r="F183" s="150" t="s">
        <v>2122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2123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2124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2125</v>
      </c>
      <c r="F185" s="150" t="s">
        <v>2126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2127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1975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2118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2119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 ht="11.25">
      <c r="B189" s="195"/>
      <c r="D189" s="162" t="s">
        <v>220</v>
      </c>
      <c r="E189" s="196" t="s">
        <v>1</v>
      </c>
      <c r="F189" s="197" t="s">
        <v>674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2120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2128</v>
      </c>
      <c r="F191" s="150" t="s">
        <v>2129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2130</v>
      </c>
    </row>
    <row r="192" spans="1:65" s="13" customFormat="1" ht="11.25">
      <c r="B192" s="161"/>
      <c r="D192" s="162" t="s">
        <v>220</v>
      </c>
      <c r="E192" s="163" t="s">
        <v>1</v>
      </c>
      <c r="F192" s="164" t="s">
        <v>1981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2118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2119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 ht="11.25">
      <c r="B195" s="195"/>
      <c r="D195" s="162" t="s">
        <v>220</v>
      </c>
      <c r="E195" s="196" t="s">
        <v>1</v>
      </c>
      <c r="F195" s="197" t="s">
        <v>674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2120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2131</v>
      </c>
      <c r="F197" s="150" t="s">
        <v>2132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2133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1983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2118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2119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 ht="11.25">
      <c r="B201" s="195"/>
      <c r="D201" s="162" t="s">
        <v>220</v>
      </c>
      <c r="E201" s="196" t="s">
        <v>1</v>
      </c>
      <c r="F201" s="197" t="s">
        <v>674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2124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1970</v>
      </c>
      <c r="F203" s="150" t="s">
        <v>1971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1972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1973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2134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2135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 ht="11.25">
      <c r="B207" s="195"/>
      <c r="D207" s="162" t="s">
        <v>220</v>
      </c>
      <c r="E207" s="196" t="s">
        <v>1</v>
      </c>
      <c r="F207" s="197" t="s">
        <v>674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2136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 ht="11.25">
      <c r="B210" s="161"/>
      <c r="D210" s="162" t="s">
        <v>220</v>
      </c>
      <c r="E210" s="163" t="s">
        <v>1</v>
      </c>
      <c r="F210" s="164" t="s">
        <v>1975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2134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2135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 ht="11.25">
      <c r="B213" s="195"/>
      <c r="D213" s="162" t="s">
        <v>220</v>
      </c>
      <c r="E213" s="196" t="s">
        <v>1</v>
      </c>
      <c r="F213" s="197" t="s">
        <v>674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2136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1976</v>
      </c>
      <c r="F215" s="150" t="s">
        <v>1977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1978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2137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1538</v>
      </c>
      <c r="F217" s="150" t="s">
        <v>1539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1980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1981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2134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2135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 ht="11.25">
      <c r="B221" s="195"/>
      <c r="D221" s="162" t="s">
        <v>220</v>
      </c>
      <c r="E221" s="196" t="s">
        <v>1</v>
      </c>
      <c r="F221" s="197" t="s">
        <v>674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2136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1543</v>
      </c>
      <c r="F223" s="150" t="s">
        <v>1544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1982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1983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2134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2135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 ht="11.25">
      <c r="B227" s="195"/>
      <c r="D227" s="162" t="s">
        <v>220</v>
      </c>
      <c r="E227" s="196" t="s">
        <v>1</v>
      </c>
      <c r="F227" s="197" t="s">
        <v>674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2137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337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2138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341</v>
      </c>
      <c r="D231" s="148" t="s">
        <v>214</v>
      </c>
      <c r="E231" s="149" t="s">
        <v>2139</v>
      </c>
      <c r="F231" s="150" t="s">
        <v>2140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2141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2142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345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2143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352</v>
      </c>
      <c r="D235" s="148" t="s">
        <v>214</v>
      </c>
      <c r="E235" s="149" t="s">
        <v>2144</v>
      </c>
      <c r="F235" s="150" t="s">
        <v>2145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2146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2147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357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2143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361</v>
      </c>
      <c r="D239" s="148" t="s">
        <v>214</v>
      </c>
      <c r="E239" s="149" t="s">
        <v>2148</v>
      </c>
      <c r="F239" s="150" t="s">
        <v>2149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2150</v>
      </c>
    </row>
    <row r="240" spans="1:65" s="2" customFormat="1" ht="62.65" customHeight="1">
      <c r="A240" s="30"/>
      <c r="B240" s="147"/>
      <c r="C240" s="148" t="s">
        <v>366</v>
      </c>
      <c r="D240" s="148" t="s">
        <v>214</v>
      </c>
      <c r="E240" s="149" t="s">
        <v>1078</v>
      </c>
      <c r="F240" s="150" t="s">
        <v>1079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1987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2151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2152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 ht="11.25">
      <c r="B243" s="168"/>
      <c r="D243" s="162" t="s">
        <v>220</v>
      </c>
      <c r="F243" s="170" t="s">
        <v>2153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371</v>
      </c>
      <c r="D244" s="148" t="s">
        <v>214</v>
      </c>
      <c r="E244" s="149" t="s">
        <v>1990</v>
      </c>
      <c r="F244" s="150" t="s">
        <v>1991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1992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2154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 ht="11.25">
      <c r="B246" s="168"/>
      <c r="D246" s="162" t="s">
        <v>220</v>
      </c>
      <c r="F246" s="170" t="s">
        <v>2155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376</v>
      </c>
      <c r="D247" s="148" t="s">
        <v>214</v>
      </c>
      <c r="E247" s="149" t="s">
        <v>1357</v>
      </c>
      <c r="F247" s="150" t="s">
        <v>1358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1995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2156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380</v>
      </c>
      <c r="D249" s="148" t="s">
        <v>214</v>
      </c>
      <c r="E249" s="149" t="s">
        <v>1360</v>
      </c>
      <c r="F249" s="150" t="s">
        <v>1361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1997</v>
      </c>
    </row>
    <row r="250" spans="1:65" s="14" customFormat="1" ht="11.25">
      <c r="B250" s="168"/>
      <c r="D250" s="162" t="s">
        <v>220</v>
      </c>
      <c r="F250" s="170" t="s">
        <v>2157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384</v>
      </c>
      <c r="D251" s="148" t="s">
        <v>214</v>
      </c>
      <c r="E251" s="149" t="s">
        <v>1371</v>
      </c>
      <c r="F251" s="150" t="s">
        <v>1372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2158</v>
      </c>
    </row>
    <row r="252" spans="1:65" s="2" customFormat="1" ht="37.9" customHeight="1">
      <c r="A252" s="30"/>
      <c r="B252" s="147"/>
      <c r="C252" s="148" t="s">
        <v>388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393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 ht="11.25">
      <c r="B254" s="168"/>
      <c r="D254" s="162" t="s">
        <v>220</v>
      </c>
      <c r="F254" s="170" t="s">
        <v>2159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398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2160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2161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402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 ht="11.25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2162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406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 ht="11.25">
      <c r="B261" s="161"/>
      <c r="D261" s="162" t="s">
        <v>220</v>
      </c>
      <c r="E261" s="163" t="s">
        <v>1</v>
      </c>
      <c r="F261" s="164" t="s">
        <v>2163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2164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2165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2166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 ht="11.25">
      <c r="B266" s="168"/>
      <c r="D266" s="162" t="s">
        <v>220</v>
      </c>
      <c r="F266" s="170" t="s">
        <v>2167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410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2168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2169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2170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2171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 ht="11.25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414</v>
      </c>
      <c r="D273" s="182" t="s">
        <v>311</v>
      </c>
      <c r="E273" s="183" t="s">
        <v>323</v>
      </c>
      <c r="F273" s="184" t="s">
        <v>324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325</v>
      </c>
    </row>
    <row r="274" spans="1:65" s="14" customFormat="1" ht="11.25">
      <c r="B274" s="168"/>
      <c r="D274" s="162" t="s">
        <v>220</v>
      </c>
      <c r="F274" s="170" t="s">
        <v>2172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418</v>
      </c>
      <c r="D275" s="148" t="s">
        <v>214</v>
      </c>
      <c r="E275" s="149" t="s">
        <v>338</v>
      </c>
      <c r="F275" s="150" t="s">
        <v>339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2008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2114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424</v>
      </c>
      <c r="D277" s="148" t="s">
        <v>214</v>
      </c>
      <c r="E277" s="149" t="s">
        <v>342</v>
      </c>
      <c r="F277" s="150" t="s">
        <v>343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2009</v>
      </c>
    </row>
    <row r="278" spans="1:65" s="2" customFormat="1" ht="16.5" customHeight="1">
      <c r="A278" s="30"/>
      <c r="B278" s="147"/>
      <c r="C278" s="182" t="s">
        <v>428</v>
      </c>
      <c r="D278" s="182" t="s">
        <v>311</v>
      </c>
      <c r="E278" s="183" t="s">
        <v>346</v>
      </c>
      <c r="F278" s="184" t="s">
        <v>347</v>
      </c>
      <c r="G278" s="185" t="s">
        <v>348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2010</v>
      </c>
    </row>
    <row r="279" spans="1:65" s="14" customFormat="1" ht="11.25">
      <c r="B279" s="168"/>
      <c r="D279" s="162" t="s">
        <v>220</v>
      </c>
      <c r="F279" s="170" t="s">
        <v>2173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351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433</v>
      </c>
      <c r="D281" s="148" t="s">
        <v>214</v>
      </c>
      <c r="E281" s="149" t="s">
        <v>353</v>
      </c>
      <c r="F281" s="150" t="s">
        <v>354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355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365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437</v>
      </c>
      <c r="D283" s="148" t="s">
        <v>214</v>
      </c>
      <c r="E283" s="149" t="s">
        <v>367</v>
      </c>
      <c r="F283" s="150" t="s">
        <v>368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369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2174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2175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2176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2177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392</v>
      </c>
      <c r="J289" s="146">
        <f>BK289</f>
        <v>0</v>
      </c>
      <c r="L289" s="135"/>
      <c r="M289" s="139"/>
      <c r="N289" s="140"/>
      <c r="O289" s="140"/>
      <c r="P289" s="141">
        <f>SUM(P290:P337)</f>
        <v>14.242799999999999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441</v>
      </c>
      <c r="D290" s="148" t="s">
        <v>214</v>
      </c>
      <c r="E290" s="149" t="s">
        <v>737</v>
      </c>
      <c r="F290" s="150" t="s">
        <v>738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739</v>
      </c>
    </row>
    <row r="291" spans="1:65" s="13" customFormat="1" ht="11.25">
      <c r="B291" s="161"/>
      <c r="D291" s="162" t="s">
        <v>220</v>
      </c>
      <c r="E291" s="163" t="s">
        <v>1</v>
      </c>
      <c r="F291" s="164" t="s">
        <v>652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2096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 ht="11.25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445</v>
      </c>
      <c r="D294" s="148" t="s">
        <v>214</v>
      </c>
      <c r="E294" s="149" t="s">
        <v>1401</v>
      </c>
      <c r="F294" s="150" t="s">
        <v>1402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2178</v>
      </c>
    </row>
    <row r="295" spans="1:65" s="13" customFormat="1" ht="11.25">
      <c r="B295" s="161"/>
      <c r="D295" s="162" t="s">
        <v>220</v>
      </c>
      <c r="E295" s="163" t="s">
        <v>1</v>
      </c>
      <c r="F295" s="164" t="s">
        <v>1269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 ht="11.25">
      <c r="B296" s="168"/>
      <c r="D296" s="162" t="s">
        <v>220</v>
      </c>
      <c r="E296" s="169" t="s">
        <v>1</v>
      </c>
      <c r="F296" s="170" t="s">
        <v>2099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2100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449</v>
      </c>
      <c r="D299" s="148" t="s">
        <v>214</v>
      </c>
      <c r="E299" s="149" t="s">
        <v>1104</v>
      </c>
      <c r="F299" s="150" t="s">
        <v>744</v>
      </c>
      <c r="G299" s="151" t="s">
        <v>217</v>
      </c>
      <c r="H299" s="152">
        <v>16.5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0.46200000000000002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2179</v>
      </c>
    </row>
    <row r="300" spans="1:65" s="13" customFormat="1" ht="11.25">
      <c r="B300" s="161"/>
      <c r="D300" s="162" t="s">
        <v>220</v>
      </c>
      <c r="E300" s="163" t="s">
        <v>1</v>
      </c>
      <c r="F300" s="164" t="s">
        <v>746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2017</v>
      </c>
      <c r="H301" s="171">
        <v>16.5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453</v>
      </c>
      <c r="D302" s="148" t="s">
        <v>214</v>
      </c>
      <c r="E302" s="149" t="s">
        <v>394</v>
      </c>
      <c r="F302" s="150" t="s">
        <v>395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2180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2181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457</v>
      </c>
      <c r="D304" s="148" t="s">
        <v>214</v>
      </c>
      <c r="E304" s="149" t="s">
        <v>399</v>
      </c>
      <c r="F304" s="150" t="s">
        <v>400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2182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2181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461</v>
      </c>
      <c r="D306" s="148" t="s">
        <v>214</v>
      </c>
      <c r="E306" s="149" t="s">
        <v>403</v>
      </c>
      <c r="F306" s="150" t="s">
        <v>404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2183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2181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465</v>
      </c>
      <c r="D308" s="148" t="s">
        <v>214</v>
      </c>
      <c r="E308" s="149" t="s">
        <v>750</v>
      </c>
      <c r="F308" s="150" t="s">
        <v>751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752</v>
      </c>
    </row>
    <row r="309" spans="1:65" s="13" customFormat="1" ht="11.25">
      <c r="B309" s="161"/>
      <c r="D309" s="162" t="s">
        <v>220</v>
      </c>
      <c r="E309" s="163" t="s">
        <v>1</v>
      </c>
      <c r="F309" s="164" t="s">
        <v>675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2108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469</v>
      </c>
      <c r="D311" s="148" t="s">
        <v>214</v>
      </c>
      <c r="E311" s="149" t="s">
        <v>753</v>
      </c>
      <c r="F311" s="150" t="s">
        <v>754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755</v>
      </c>
    </row>
    <row r="312" spans="1:65" s="13" customFormat="1" ht="11.25">
      <c r="B312" s="161"/>
      <c r="D312" s="162" t="s">
        <v>220</v>
      </c>
      <c r="E312" s="163" t="s">
        <v>1</v>
      </c>
      <c r="F312" s="164" t="s">
        <v>663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2103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 ht="11.25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473</v>
      </c>
      <c r="D315" s="148" t="s">
        <v>214</v>
      </c>
      <c r="E315" s="149" t="s">
        <v>407</v>
      </c>
      <c r="F315" s="150" t="s">
        <v>408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409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2098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2108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 ht="11.25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477</v>
      </c>
      <c r="D319" s="148" t="s">
        <v>214</v>
      </c>
      <c r="E319" s="149" t="s">
        <v>411</v>
      </c>
      <c r="F319" s="150" t="s">
        <v>412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413</v>
      </c>
    </row>
    <row r="320" spans="1:65" s="13" customFormat="1" ht="11.25">
      <c r="B320" s="161"/>
      <c r="D320" s="162" t="s">
        <v>220</v>
      </c>
      <c r="E320" s="163" t="s">
        <v>1</v>
      </c>
      <c r="F320" s="164" t="s">
        <v>679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2109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 ht="11.25">
      <c r="B322" s="161"/>
      <c r="D322" s="162" t="s">
        <v>220</v>
      </c>
      <c r="E322" s="163" t="s">
        <v>1</v>
      </c>
      <c r="F322" s="164" t="s">
        <v>2110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2111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 ht="11.25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482</v>
      </c>
      <c r="D325" s="148" t="s">
        <v>214</v>
      </c>
      <c r="E325" s="149" t="s">
        <v>415</v>
      </c>
      <c r="F325" s="150" t="s">
        <v>416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2184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2181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486</v>
      </c>
      <c r="D327" s="148" t="s">
        <v>214</v>
      </c>
      <c r="E327" s="149" t="s">
        <v>756</v>
      </c>
      <c r="F327" s="150" t="s">
        <v>757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758</v>
      </c>
    </row>
    <row r="328" spans="1:65" s="13" customFormat="1" ht="11.25">
      <c r="B328" s="161"/>
      <c r="D328" s="162" t="s">
        <v>220</v>
      </c>
      <c r="E328" s="163" t="s">
        <v>1</v>
      </c>
      <c r="F328" s="164" t="s">
        <v>679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 ht="11.25">
      <c r="B329" s="168"/>
      <c r="D329" s="162" t="s">
        <v>220</v>
      </c>
      <c r="E329" s="169" t="s">
        <v>1</v>
      </c>
      <c r="F329" s="170" t="s">
        <v>2109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 ht="11.25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490</v>
      </c>
      <c r="D331" s="148" t="s">
        <v>214</v>
      </c>
      <c r="E331" s="149" t="s">
        <v>759</v>
      </c>
      <c r="F331" s="150" t="s">
        <v>760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761</v>
      </c>
    </row>
    <row r="332" spans="1:65" s="13" customFormat="1" ht="11.25">
      <c r="B332" s="161"/>
      <c r="D332" s="162" t="s">
        <v>220</v>
      </c>
      <c r="E332" s="163" t="s">
        <v>1</v>
      </c>
      <c r="F332" s="164" t="s">
        <v>670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 ht="11.25">
      <c r="B333" s="168"/>
      <c r="D333" s="162" t="s">
        <v>220</v>
      </c>
      <c r="E333" s="169" t="s">
        <v>1</v>
      </c>
      <c r="F333" s="170" t="s">
        <v>2107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494</v>
      </c>
      <c r="D334" s="148" t="s">
        <v>214</v>
      </c>
      <c r="E334" s="149" t="s">
        <v>419</v>
      </c>
      <c r="F334" s="150" t="s">
        <v>420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762</v>
      </c>
    </row>
    <row r="335" spans="1:65" s="14" customFormat="1" ht="11.25">
      <c r="B335" s="168"/>
      <c r="D335" s="162" t="s">
        <v>220</v>
      </c>
      <c r="E335" s="169" t="s">
        <v>1</v>
      </c>
      <c r="F335" s="170" t="s">
        <v>2185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2186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 ht="11.25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423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498</v>
      </c>
      <c r="D339" s="148" t="s">
        <v>214</v>
      </c>
      <c r="E339" s="149" t="s">
        <v>2029</v>
      </c>
      <c r="F339" s="150" t="s">
        <v>2030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2187</v>
      </c>
    </row>
    <row r="340" spans="1:65" s="2" customFormat="1" ht="24.2" customHeight="1">
      <c r="A340" s="30"/>
      <c r="B340" s="147"/>
      <c r="C340" s="182" t="s">
        <v>502</v>
      </c>
      <c r="D340" s="182" t="s">
        <v>311</v>
      </c>
      <c r="E340" s="183" t="s">
        <v>2032</v>
      </c>
      <c r="F340" s="184" t="s">
        <v>2188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2189</v>
      </c>
    </row>
    <row r="341" spans="1:65" s="2" customFormat="1" ht="44.25" customHeight="1">
      <c r="A341" s="30"/>
      <c r="B341" s="147"/>
      <c r="C341" s="148" t="s">
        <v>506</v>
      </c>
      <c r="D341" s="148" t="s">
        <v>214</v>
      </c>
      <c r="E341" s="149" t="s">
        <v>785</v>
      </c>
      <c r="F341" s="150" t="s">
        <v>786</v>
      </c>
      <c r="G341" s="151" t="s">
        <v>374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2190</v>
      </c>
    </row>
    <row r="342" spans="1:65" s="2" customFormat="1" ht="16.5" customHeight="1">
      <c r="A342" s="30"/>
      <c r="B342" s="147"/>
      <c r="C342" s="182" t="s">
        <v>511</v>
      </c>
      <c r="D342" s="182" t="s">
        <v>311</v>
      </c>
      <c r="E342" s="183" t="s">
        <v>2036</v>
      </c>
      <c r="F342" s="184" t="s">
        <v>2037</v>
      </c>
      <c r="G342" s="185" t="s">
        <v>374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2191</v>
      </c>
    </row>
    <row r="343" spans="1:65" s="2" customFormat="1" ht="16.5" customHeight="1">
      <c r="A343" s="30"/>
      <c r="B343" s="147"/>
      <c r="C343" s="182" t="s">
        <v>515</v>
      </c>
      <c r="D343" s="182" t="s">
        <v>311</v>
      </c>
      <c r="E343" s="183" t="s">
        <v>2192</v>
      </c>
      <c r="F343" s="184" t="s">
        <v>2193</v>
      </c>
      <c r="G343" s="185" t="s">
        <v>374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2194</v>
      </c>
    </row>
    <row r="344" spans="1:65" s="2" customFormat="1" ht="16.5" customHeight="1">
      <c r="A344" s="30"/>
      <c r="B344" s="147"/>
      <c r="C344" s="182" t="s">
        <v>520</v>
      </c>
      <c r="D344" s="182" t="s">
        <v>311</v>
      </c>
      <c r="E344" s="183" t="s">
        <v>2039</v>
      </c>
      <c r="F344" s="184" t="s">
        <v>2040</v>
      </c>
      <c r="G344" s="185" t="s">
        <v>374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2195</v>
      </c>
    </row>
    <row r="345" spans="1:65" s="2" customFormat="1" ht="16.5" customHeight="1">
      <c r="A345" s="30"/>
      <c r="B345" s="147"/>
      <c r="C345" s="182" t="s">
        <v>526</v>
      </c>
      <c r="D345" s="182" t="s">
        <v>311</v>
      </c>
      <c r="E345" s="183" t="s">
        <v>2042</v>
      </c>
      <c r="F345" s="184" t="s">
        <v>2043</v>
      </c>
      <c r="G345" s="185" t="s">
        <v>374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2196</v>
      </c>
    </row>
    <row r="346" spans="1:65" s="2" customFormat="1" ht="37.9" customHeight="1">
      <c r="A346" s="30"/>
      <c r="B346" s="147"/>
      <c r="C346" s="148" t="s">
        <v>532</v>
      </c>
      <c r="D346" s="148" t="s">
        <v>214</v>
      </c>
      <c r="E346" s="149" t="s">
        <v>2197</v>
      </c>
      <c r="F346" s="150" t="s">
        <v>2198</v>
      </c>
      <c r="G346" s="151" t="s">
        <v>374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2199</v>
      </c>
    </row>
    <row r="347" spans="1:65" s="2" customFormat="1" ht="24.2" customHeight="1">
      <c r="A347" s="30"/>
      <c r="B347" s="147"/>
      <c r="C347" s="182" t="s">
        <v>546</v>
      </c>
      <c r="D347" s="182" t="s">
        <v>311</v>
      </c>
      <c r="E347" s="183" t="s">
        <v>2200</v>
      </c>
      <c r="F347" s="184" t="s">
        <v>2201</v>
      </c>
      <c r="G347" s="185" t="s">
        <v>374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2202</v>
      </c>
    </row>
    <row r="348" spans="1:65" s="2" customFormat="1" ht="24.2" customHeight="1">
      <c r="A348" s="30"/>
      <c r="B348" s="147"/>
      <c r="C348" s="182" t="s">
        <v>550</v>
      </c>
      <c r="D348" s="182" t="s">
        <v>311</v>
      </c>
      <c r="E348" s="183" t="s">
        <v>2203</v>
      </c>
      <c r="F348" s="184" t="s">
        <v>2204</v>
      </c>
      <c r="G348" s="185" t="s">
        <v>374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2205</v>
      </c>
    </row>
    <row r="349" spans="1:65" s="2" customFormat="1" ht="44.25" customHeight="1">
      <c r="A349" s="30"/>
      <c r="B349" s="147"/>
      <c r="C349" s="148" t="s">
        <v>554</v>
      </c>
      <c r="D349" s="148" t="s">
        <v>214</v>
      </c>
      <c r="E349" s="149" t="s">
        <v>2045</v>
      </c>
      <c r="F349" s="150" t="s">
        <v>2046</v>
      </c>
      <c r="G349" s="151" t="s">
        <v>374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2206</v>
      </c>
    </row>
    <row r="350" spans="1:65" s="2" customFormat="1" ht="44.25" customHeight="1">
      <c r="A350" s="30"/>
      <c r="B350" s="147"/>
      <c r="C350" s="148" t="s">
        <v>559</v>
      </c>
      <c r="D350" s="148" t="s">
        <v>214</v>
      </c>
      <c r="E350" s="149" t="s">
        <v>2207</v>
      </c>
      <c r="F350" s="150" t="s">
        <v>2046</v>
      </c>
      <c r="G350" s="151" t="s">
        <v>374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2208</v>
      </c>
    </row>
    <row r="351" spans="1:65" s="2" customFormat="1" ht="16.5" customHeight="1">
      <c r="A351" s="30"/>
      <c r="B351" s="147"/>
      <c r="C351" s="182" t="s">
        <v>564</v>
      </c>
      <c r="D351" s="182" t="s">
        <v>311</v>
      </c>
      <c r="E351" s="183" t="s">
        <v>2209</v>
      </c>
      <c r="F351" s="184" t="s">
        <v>2210</v>
      </c>
      <c r="G351" s="185" t="s">
        <v>374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2211</v>
      </c>
    </row>
    <row r="352" spans="1:65" s="2" customFormat="1" ht="16.5" customHeight="1">
      <c r="A352" s="30"/>
      <c r="B352" s="147"/>
      <c r="C352" s="182" t="s">
        <v>537</v>
      </c>
      <c r="D352" s="182" t="s">
        <v>311</v>
      </c>
      <c r="E352" s="183" t="s">
        <v>2212</v>
      </c>
      <c r="F352" s="184" t="s">
        <v>2213</v>
      </c>
      <c r="G352" s="185" t="s">
        <v>374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2214</v>
      </c>
    </row>
    <row r="353" spans="1:65" s="2" customFormat="1" ht="21.75" customHeight="1">
      <c r="A353" s="30"/>
      <c r="B353" s="147"/>
      <c r="C353" s="182" t="s">
        <v>541</v>
      </c>
      <c r="D353" s="182" t="s">
        <v>311</v>
      </c>
      <c r="E353" s="183" t="s">
        <v>888</v>
      </c>
      <c r="F353" s="184" t="s">
        <v>889</v>
      </c>
      <c r="G353" s="185" t="s">
        <v>374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2215</v>
      </c>
    </row>
    <row r="354" spans="1:65" s="2" customFormat="1" ht="16.5" customHeight="1">
      <c r="A354" s="30"/>
      <c r="B354" s="147"/>
      <c r="C354" s="182" t="s">
        <v>845</v>
      </c>
      <c r="D354" s="182" t="s">
        <v>311</v>
      </c>
      <c r="E354" s="183" t="s">
        <v>2052</v>
      </c>
      <c r="F354" s="184" t="s">
        <v>2053</v>
      </c>
      <c r="G354" s="185" t="s">
        <v>374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2216</v>
      </c>
    </row>
    <row r="355" spans="1:65" s="2" customFormat="1" ht="44.25" customHeight="1">
      <c r="A355" s="30"/>
      <c r="B355" s="147"/>
      <c r="C355" s="148" t="s">
        <v>327</v>
      </c>
      <c r="D355" s="148" t="s">
        <v>214</v>
      </c>
      <c r="E355" s="149" t="s">
        <v>908</v>
      </c>
      <c r="F355" s="150" t="s">
        <v>909</v>
      </c>
      <c r="G355" s="151" t="s">
        <v>374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2217</v>
      </c>
    </row>
    <row r="356" spans="1:65" s="2" customFormat="1" ht="21.75" customHeight="1">
      <c r="A356" s="30"/>
      <c r="B356" s="147"/>
      <c r="C356" s="182" t="s">
        <v>332</v>
      </c>
      <c r="D356" s="182" t="s">
        <v>311</v>
      </c>
      <c r="E356" s="183" t="s">
        <v>912</v>
      </c>
      <c r="F356" s="184" t="s">
        <v>2218</v>
      </c>
      <c r="G356" s="185" t="s">
        <v>374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2219</v>
      </c>
    </row>
    <row r="357" spans="1:65" s="2" customFormat="1" ht="24.2" customHeight="1">
      <c r="A357" s="30"/>
      <c r="B357" s="147"/>
      <c r="C357" s="182" t="s">
        <v>854</v>
      </c>
      <c r="D357" s="182" t="s">
        <v>311</v>
      </c>
      <c r="E357" s="183" t="s">
        <v>916</v>
      </c>
      <c r="F357" s="184" t="s">
        <v>2027</v>
      </c>
      <c r="G357" s="185" t="s">
        <v>374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2220</v>
      </c>
    </row>
    <row r="358" spans="1:65" s="2" customFormat="1" ht="37.9" customHeight="1">
      <c r="A358" s="30"/>
      <c r="B358" s="147"/>
      <c r="C358" s="148" t="s">
        <v>858</v>
      </c>
      <c r="D358" s="148" t="s">
        <v>214</v>
      </c>
      <c r="E358" s="149" t="s">
        <v>2055</v>
      </c>
      <c r="F358" s="150" t="s">
        <v>2056</v>
      </c>
      <c r="G358" s="151" t="s">
        <v>374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2221</v>
      </c>
    </row>
    <row r="359" spans="1:65" s="2" customFormat="1" ht="16.5" customHeight="1">
      <c r="A359" s="30"/>
      <c r="B359" s="147"/>
      <c r="C359" s="182" t="s">
        <v>862</v>
      </c>
      <c r="D359" s="182" t="s">
        <v>311</v>
      </c>
      <c r="E359" s="183" t="s">
        <v>2058</v>
      </c>
      <c r="F359" s="184" t="s">
        <v>2059</v>
      </c>
      <c r="G359" s="185" t="s">
        <v>374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2222</v>
      </c>
    </row>
    <row r="360" spans="1:65" s="2" customFormat="1" ht="16.5" customHeight="1">
      <c r="A360" s="30"/>
      <c r="B360" s="147"/>
      <c r="C360" s="182" t="s">
        <v>867</v>
      </c>
      <c r="D360" s="182" t="s">
        <v>311</v>
      </c>
      <c r="E360" s="183" t="s">
        <v>2061</v>
      </c>
      <c r="F360" s="184" t="s">
        <v>2062</v>
      </c>
      <c r="G360" s="185" t="s">
        <v>374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2223</v>
      </c>
    </row>
    <row r="361" spans="1:65" s="2" customFormat="1" ht="24.2" customHeight="1">
      <c r="A361" s="30"/>
      <c r="B361" s="147"/>
      <c r="C361" s="148" t="s">
        <v>871</v>
      </c>
      <c r="D361" s="148" t="s">
        <v>214</v>
      </c>
      <c r="E361" s="149" t="s">
        <v>920</v>
      </c>
      <c r="F361" s="150" t="s">
        <v>921</v>
      </c>
      <c r="G361" s="151" t="s">
        <v>374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2224</v>
      </c>
    </row>
    <row r="362" spans="1:65" s="2" customFormat="1" ht="24.2" customHeight="1">
      <c r="A362" s="30"/>
      <c r="B362" s="147"/>
      <c r="C362" s="182" t="s">
        <v>875</v>
      </c>
      <c r="D362" s="182" t="s">
        <v>311</v>
      </c>
      <c r="E362" s="183" t="s">
        <v>924</v>
      </c>
      <c r="F362" s="184" t="s">
        <v>925</v>
      </c>
      <c r="G362" s="185" t="s">
        <v>374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2225</v>
      </c>
    </row>
    <row r="363" spans="1:65" s="2" customFormat="1" ht="49.15" customHeight="1">
      <c r="A363" s="30"/>
      <c r="B363" s="147"/>
      <c r="C363" s="148" t="s">
        <v>1450</v>
      </c>
      <c r="D363" s="148" t="s">
        <v>214</v>
      </c>
      <c r="E363" s="149" t="s">
        <v>927</v>
      </c>
      <c r="F363" s="150" t="s">
        <v>928</v>
      </c>
      <c r="G363" s="151" t="s">
        <v>374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2226</v>
      </c>
    </row>
    <row r="364" spans="1:65" s="2" customFormat="1" ht="24.2" customHeight="1">
      <c r="A364" s="30"/>
      <c r="B364" s="147"/>
      <c r="C364" s="182" t="s">
        <v>879</v>
      </c>
      <c r="D364" s="182" t="s">
        <v>311</v>
      </c>
      <c r="E364" s="183" t="s">
        <v>931</v>
      </c>
      <c r="F364" s="184" t="s">
        <v>932</v>
      </c>
      <c r="G364" s="185" t="s">
        <v>374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2227</v>
      </c>
    </row>
    <row r="365" spans="1:65" s="2" customFormat="1" ht="24.2" customHeight="1">
      <c r="A365" s="30"/>
      <c r="B365" s="147"/>
      <c r="C365" s="182" t="s">
        <v>883</v>
      </c>
      <c r="D365" s="182" t="s">
        <v>311</v>
      </c>
      <c r="E365" s="183" t="s">
        <v>935</v>
      </c>
      <c r="F365" s="184" t="s">
        <v>936</v>
      </c>
      <c r="G365" s="185" t="s">
        <v>374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2228</v>
      </c>
    </row>
    <row r="366" spans="1:65" s="2" customFormat="1" ht="16.5" customHeight="1">
      <c r="A366" s="30"/>
      <c r="B366" s="147"/>
      <c r="C366" s="148" t="s">
        <v>887</v>
      </c>
      <c r="D366" s="148" t="s">
        <v>214</v>
      </c>
      <c r="E366" s="149" t="s">
        <v>939</v>
      </c>
      <c r="F366" s="150" t="s">
        <v>940</v>
      </c>
      <c r="G366" s="151" t="s">
        <v>374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2229</v>
      </c>
    </row>
    <row r="367" spans="1:65" s="2" customFormat="1" ht="16.5" customHeight="1">
      <c r="A367" s="30"/>
      <c r="B367" s="147"/>
      <c r="C367" s="182" t="s">
        <v>1452</v>
      </c>
      <c r="D367" s="182" t="s">
        <v>311</v>
      </c>
      <c r="E367" s="183" t="s">
        <v>943</v>
      </c>
      <c r="F367" s="184" t="s">
        <v>944</v>
      </c>
      <c r="G367" s="185" t="s">
        <v>374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2230</v>
      </c>
    </row>
    <row r="368" spans="1:65" s="2" customFormat="1" ht="24.2" customHeight="1">
      <c r="A368" s="30"/>
      <c r="B368" s="147"/>
      <c r="C368" s="182" t="s">
        <v>1453</v>
      </c>
      <c r="D368" s="182" t="s">
        <v>311</v>
      </c>
      <c r="E368" s="183" t="s">
        <v>2077</v>
      </c>
      <c r="F368" s="184" t="s">
        <v>2078</v>
      </c>
      <c r="G368" s="185" t="s">
        <v>374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2231</v>
      </c>
    </row>
    <row r="369" spans="1:65" s="2" customFormat="1" ht="16.5" customHeight="1">
      <c r="A369" s="30"/>
      <c r="B369" s="147"/>
      <c r="C369" s="148" t="s">
        <v>1454</v>
      </c>
      <c r="D369" s="148" t="s">
        <v>214</v>
      </c>
      <c r="E369" s="149" t="s">
        <v>947</v>
      </c>
      <c r="F369" s="150" t="s">
        <v>948</v>
      </c>
      <c r="G369" s="151" t="s">
        <v>374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2232</v>
      </c>
    </row>
    <row r="370" spans="1:65" s="2" customFormat="1" ht="24.2" customHeight="1">
      <c r="A370" s="30"/>
      <c r="B370" s="147"/>
      <c r="C370" s="182" t="s">
        <v>891</v>
      </c>
      <c r="D370" s="182" t="s">
        <v>311</v>
      </c>
      <c r="E370" s="183" t="s">
        <v>951</v>
      </c>
      <c r="F370" s="184" t="s">
        <v>952</v>
      </c>
      <c r="G370" s="185" t="s">
        <v>374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2233</v>
      </c>
    </row>
    <row r="371" spans="1:65" s="2" customFormat="1" ht="24.2" customHeight="1">
      <c r="A371" s="30"/>
      <c r="B371" s="147"/>
      <c r="C371" s="182" t="s">
        <v>895</v>
      </c>
      <c r="D371" s="182" t="s">
        <v>311</v>
      </c>
      <c r="E371" s="183" t="s">
        <v>2071</v>
      </c>
      <c r="F371" s="184" t="s">
        <v>2072</v>
      </c>
      <c r="G371" s="185" t="s">
        <v>374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2234</v>
      </c>
    </row>
    <row r="372" spans="1:65" s="2" customFormat="1" ht="24.2" customHeight="1">
      <c r="A372" s="30"/>
      <c r="B372" s="147"/>
      <c r="C372" s="148" t="s">
        <v>899</v>
      </c>
      <c r="D372" s="148" t="s">
        <v>214</v>
      </c>
      <c r="E372" s="149" t="s">
        <v>959</v>
      </c>
      <c r="F372" s="150" t="s">
        <v>960</v>
      </c>
      <c r="G372" s="151" t="s">
        <v>374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2074</v>
      </c>
    </row>
    <row r="373" spans="1:65" s="2" customFormat="1" ht="16.5" customHeight="1">
      <c r="A373" s="30"/>
      <c r="B373" s="147"/>
      <c r="C373" s="148" t="s">
        <v>903</v>
      </c>
      <c r="D373" s="148" t="s">
        <v>214</v>
      </c>
      <c r="E373" s="149" t="s">
        <v>963</v>
      </c>
      <c r="F373" s="150" t="s">
        <v>964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2080</v>
      </c>
    </row>
    <row r="374" spans="1:65" s="14" customFormat="1" ht="11.25">
      <c r="B374" s="168"/>
      <c r="D374" s="162" t="s">
        <v>220</v>
      </c>
      <c r="F374" s="170" t="s">
        <v>2235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907</v>
      </c>
      <c r="D375" s="148" t="s">
        <v>214</v>
      </c>
      <c r="E375" s="149" t="s">
        <v>483</v>
      </c>
      <c r="F375" s="150" t="s">
        <v>484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485</v>
      </c>
    </row>
    <row r="376" spans="1:65" s="2" customFormat="1" ht="16.5" customHeight="1">
      <c r="A376" s="30"/>
      <c r="B376" s="147"/>
      <c r="C376" s="148" t="s">
        <v>911</v>
      </c>
      <c r="D376" s="148" t="s">
        <v>214</v>
      </c>
      <c r="E376" s="149" t="s">
        <v>2082</v>
      </c>
      <c r="F376" s="150" t="s">
        <v>2083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2084</v>
      </c>
    </row>
    <row r="377" spans="1:65" s="14" customFormat="1" ht="11.25">
      <c r="B377" s="168"/>
      <c r="D377" s="162" t="s">
        <v>220</v>
      </c>
      <c r="E377" s="169" t="s">
        <v>1</v>
      </c>
      <c r="F377" s="170" t="s">
        <v>2236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510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915</v>
      </c>
      <c r="D379" s="148" t="s">
        <v>214</v>
      </c>
      <c r="E379" s="149" t="s">
        <v>512</v>
      </c>
      <c r="F379" s="150" t="s">
        <v>513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514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2237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 ht="11.25">
      <c r="B381" s="168"/>
      <c r="D381" s="162" t="s">
        <v>220</v>
      </c>
      <c r="E381" s="169" t="s">
        <v>1</v>
      </c>
      <c r="F381" s="170" t="s">
        <v>2111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 ht="11.25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919</v>
      </c>
      <c r="D383" s="148" t="s">
        <v>214</v>
      </c>
      <c r="E383" s="149" t="s">
        <v>516</v>
      </c>
      <c r="F383" s="150" t="s">
        <v>517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518</v>
      </c>
    </row>
    <row r="384" spans="1:65" s="2" customFormat="1" ht="24.2" customHeight="1">
      <c r="A384" s="30"/>
      <c r="B384" s="147"/>
      <c r="C384" s="148" t="s">
        <v>923</v>
      </c>
      <c r="D384" s="148" t="s">
        <v>214</v>
      </c>
      <c r="E384" s="149" t="s">
        <v>521</v>
      </c>
      <c r="F384" s="150" t="s">
        <v>522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523</v>
      </c>
    </row>
    <row r="385" spans="1:65" s="12" customFormat="1" ht="22.9" customHeight="1">
      <c r="B385" s="135"/>
      <c r="D385" s="136" t="s">
        <v>70</v>
      </c>
      <c r="E385" s="145" t="s">
        <v>524</v>
      </c>
      <c r="F385" s="145" t="s">
        <v>525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524</v>
      </c>
      <c r="D386" s="148" t="s">
        <v>214</v>
      </c>
      <c r="E386" s="149" t="s">
        <v>527</v>
      </c>
      <c r="F386" s="150" t="s">
        <v>528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529</v>
      </c>
    </row>
    <row r="387" spans="1:65" s="12" customFormat="1" ht="22.9" customHeight="1">
      <c r="B387" s="135"/>
      <c r="D387" s="136" t="s">
        <v>70</v>
      </c>
      <c r="E387" s="145" t="s">
        <v>530</v>
      </c>
      <c r="F387" s="145" t="s">
        <v>531</v>
      </c>
      <c r="J387" s="146">
        <f>BK387</f>
        <v>0</v>
      </c>
      <c r="L387" s="135"/>
      <c r="M387" s="139"/>
      <c r="N387" s="140"/>
      <c r="O387" s="140"/>
      <c r="P387" s="141">
        <f>SUM(P388:P402)</f>
        <v>11.119611000000001</v>
      </c>
      <c r="Q387" s="140"/>
      <c r="R387" s="141">
        <f>SUM(R388:R402)</f>
        <v>0</v>
      </c>
      <c r="S387" s="140"/>
      <c r="T387" s="142">
        <f>SUM(T388:T402)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SUM(BK388:BK402)</f>
        <v>0</v>
      </c>
    </row>
    <row r="388" spans="1:65" s="2" customFormat="1" ht="37.9" customHeight="1">
      <c r="A388" s="30"/>
      <c r="B388" s="147"/>
      <c r="C388" s="148" t="s">
        <v>930</v>
      </c>
      <c r="D388" s="148" t="s">
        <v>214</v>
      </c>
      <c r="E388" s="149" t="s">
        <v>533</v>
      </c>
      <c r="F388" s="150" t="s">
        <v>534</v>
      </c>
      <c r="G388" s="151" t="s">
        <v>301</v>
      </c>
      <c r="H388" s="152">
        <v>42.886000000000003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1.2865800000000001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535</v>
      </c>
    </row>
    <row r="389" spans="1:65" s="14" customFormat="1" ht="11.25">
      <c r="B389" s="168"/>
      <c r="D389" s="162" t="s">
        <v>220</v>
      </c>
      <c r="E389" s="169" t="s">
        <v>1</v>
      </c>
      <c r="F389" s="170" t="s">
        <v>2238</v>
      </c>
      <c r="H389" s="171">
        <v>42.886000000000003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78</v>
      </c>
      <c r="AY389" s="169" t="s">
        <v>212</v>
      </c>
    </row>
    <row r="390" spans="1:65" s="2" customFormat="1" ht="37.9" customHeight="1">
      <c r="A390" s="30"/>
      <c r="B390" s="147"/>
      <c r="C390" s="148" t="s">
        <v>954</v>
      </c>
      <c r="D390" s="148" t="s">
        <v>214</v>
      </c>
      <c r="E390" s="149" t="s">
        <v>538</v>
      </c>
      <c r="F390" s="150" t="s">
        <v>534</v>
      </c>
      <c r="G390" s="151" t="s">
        <v>301</v>
      </c>
      <c r="H390" s="152">
        <v>0.497</v>
      </c>
      <c r="I390" s="153"/>
      <c r="J390" s="153">
        <f>ROUND(I390*H390,2)</f>
        <v>0</v>
      </c>
      <c r="K390" s="154"/>
      <c r="L390" s="31"/>
      <c r="M390" s="155" t="s">
        <v>1</v>
      </c>
      <c r="N390" s="156" t="s">
        <v>36</v>
      </c>
      <c r="O390" s="157">
        <v>0.03</v>
      </c>
      <c r="P390" s="157">
        <f>O390*H390</f>
        <v>1.491E-2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218</v>
      </c>
      <c r="AT390" s="159" t="s">
        <v>214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2239</v>
      </c>
    </row>
    <row r="391" spans="1:65" s="14" customFormat="1" ht="11.25">
      <c r="B391" s="168"/>
      <c r="D391" s="162" t="s">
        <v>220</v>
      </c>
      <c r="E391" s="169" t="s">
        <v>1</v>
      </c>
      <c r="F391" s="170" t="s">
        <v>2240</v>
      </c>
      <c r="H391" s="171">
        <v>0.497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78</v>
      </c>
      <c r="AY391" s="169" t="s">
        <v>212</v>
      </c>
    </row>
    <row r="392" spans="1:65" s="2" customFormat="1" ht="37.9" customHeight="1">
      <c r="A392" s="30"/>
      <c r="B392" s="147"/>
      <c r="C392" s="148" t="s">
        <v>958</v>
      </c>
      <c r="D392" s="148" t="s">
        <v>214</v>
      </c>
      <c r="E392" s="149" t="s">
        <v>542</v>
      </c>
      <c r="F392" s="150" t="s">
        <v>543</v>
      </c>
      <c r="G392" s="151" t="s">
        <v>301</v>
      </c>
      <c r="H392" s="152">
        <v>1.988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2E-3</v>
      </c>
      <c r="P392" s="157">
        <f>O392*H392</f>
        <v>3.9760000000000004E-3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2241</v>
      </c>
    </row>
    <row r="393" spans="1:65" s="14" customFormat="1" ht="11.25">
      <c r="B393" s="168"/>
      <c r="D393" s="162" t="s">
        <v>220</v>
      </c>
      <c r="F393" s="170" t="s">
        <v>2242</v>
      </c>
      <c r="H393" s="171">
        <v>1.988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3</v>
      </c>
      <c r="AX393" s="14" t="s">
        <v>78</v>
      </c>
      <c r="AY393" s="169" t="s">
        <v>212</v>
      </c>
    </row>
    <row r="394" spans="1:65" s="2" customFormat="1" ht="37.9" customHeight="1">
      <c r="A394" s="30"/>
      <c r="B394" s="147"/>
      <c r="C394" s="148" t="s">
        <v>934</v>
      </c>
      <c r="D394" s="148" t="s">
        <v>214</v>
      </c>
      <c r="E394" s="149" t="s">
        <v>547</v>
      </c>
      <c r="F394" s="150" t="s">
        <v>543</v>
      </c>
      <c r="G394" s="151" t="s">
        <v>301</v>
      </c>
      <c r="H394" s="152">
        <v>1458.124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2E-3</v>
      </c>
      <c r="P394" s="157">
        <f>O394*H394</f>
        <v>2.916248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548</v>
      </c>
    </row>
    <row r="395" spans="1:65" s="14" customFormat="1" ht="11.25">
      <c r="B395" s="168"/>
      <c r="D395" s="162" t="s">
        <v>220</v>
      </c>
      <c r="F395" s="170" t="s">
        <v>2243</v>
      </c>
      <c r="H395" s="171">
        <v>1458.124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3</v>
      </c>
      <c r="AX395" s="14" t="s">
        <v>78</v>
      </c>
      <c r="AY395" s="169" t="s">
        <v>212</v>
      </c>
    </row>
    <row r="396" spans="1:65" s="2" customFormat="1" ht="24.2" customHeight="1">
      <c r="A396" s="30"/>
      <c r="B396" s="147"/>
      <c r="C396" s="148" t="s">
        <v>938</v>
      </c>
      <c r="D396" s="148" t="s">
        <v>214</v>
      </c>
      <c r="E396" s="149" t="s">
        <v>551</v>
      </c>
      <c r="F396" s="150" t="s">
        <v>552</v>
      </c>
      <c r="G396" s="151" t="s">
        <v>301</v>
      </c>
      <c r="H396" s="152">
        <v>43.383000000000003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0.159</v>
      </c>
      <c r="P396" s="157">
        <f>O396*H396</f>
        <v>6.8978970000000004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553</v>
      </c>
    </row>
    <row r="397" spans="1:65" s="2" customFormat="1" ht="55.5" customHeight="1">
      <c r="A397" s="30"/>
      <c r="B397" s="147"/>
      <c r="C397" s="148" t="s">
        <v>942</v>
      </c>
      <c r="D397" s="148" t="s">
        <v>214</v>
      </c>
      <c r="E397" s="149" t="s">
        <v>555</v>
      </c>
      <c r="F397" s="150" t="s">
        <v>556</v>
      </c>
      <c r="G397" s="151" t="s">
        <v>301</v>
      </c>
      <c r="H397" s="152">
        <v>5.3529999999999998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557</v>
      </c>
    </row>
    <row r="398" spans="1:65" s="14" customFormat="1" ht="11.25">
      <c r="B398" s="168"/>
      <c r="D398" s="162" t="s">
        <v>220</v>
      </c>
      <c r="E398" s="169" t="s">
        <v>1</v>
      </c>
      <c r="F398" s="170" t="s">
        <v>2244</v>
      </c>
      <c r="H398" s="171">
        <v>5.3529999999999998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2" customFormat="1" ht="62.65" customHeight="1">
      <c r="A399" s="30"/>
      <c r="B399" s="147"/>
      <c r="C399" s="148" t="s">
        <v>946</v>
      </c>
      <c r="D399" s="148" t="s">
        <v>214</v>
      </c>
      <c r="E399" s="149" t="s">
        <v>560</v>
      </c>
      <c r="F399" s="150" t="s">
        <v>561</v>
      </c>
      <c r="G399" s="151" t="s">
        <v>301</v>
      </c>
      <c r="H399" s="152">
        <v>12.189</v>
      </c>
      <c r="I399" s="153"/>
      <c r="J399" s="153">
        <f>ROUND(I399*H399,2)</f>
        <v>0</v>
      </c>
      <c r="K399" s="154"/>
      <c r="L399" s="31"/>
      <c r="M399" s="155" t="s">
        <v>1</v>
      </c>
      <c r="N399" s="156" t="s">
        <v>36</v>
      </c>
      <c r="O399" s="157">
        <v>0</v>
      </c>
      <c r="P399" s="157">
        <f>O399*H399</f>
        <v>0</v>
      </c>
      <c r="Q399" s="157">
        <v>0</v>
      </c>
      <c r="R399" s="157">
        <f>Q399*H399</f>
        <v>0</v>
      </c>
      <c r="S399" s="157">
        <v>0</v>
      </c>
      <c r="T399" s="158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59" t="s">
        <v>218</v>
      </c>
      <c r="AT399" s="159" t="s">
        <v>214</v>
      </c>
      <c r="AU399" s="159" t="s">
        <v>80</v>
      </c>
      <c r="AY399" s="18" t="s">
        <v>212</v>
      </c>
      <c r="BE399" s="160">
        <f>IF(N399="základní",J399,0)</f>
        <v>0</v>
      </c>
      <c r="BF399" s="160">
        <f>IF(N399="snížená",J399,0)</f>
        <v>0</v>
      </c>
      <c r="BG399" s="160">
        <f>IF(N399="zákl. přenesená",J399,0)</f>
        <v>0</v>
      </c>
      <c r="BH399" s="160">
        <f>IF(N399="sníž. přenesená",J399,0)</f>
        <v>0</v>
      </c>
      <c r="BI399" s="160">
        <f>IF(N399="nulová",J399,0)</f>
        <v>0</v>
      </c>
      <c r="BJ399" s="18" t="s">
        <v>78</v>
      </c>
      <c r="BK399" s="160">
        <f>ROUND(I399*H399,2)</f>
        <v>0</v>
      </c>
      <c r="BL399" s="18" t="s">
        <v>218</v>
      </c>
      <c r="BM399" s="159" t="s">
        <v>562</v>
      </c>
    </row>
    <row r="400" spans="1:65" s="14" customFormat="1" ht="11.25">
      <c r="B400" s="168"/>
      <c r="D400" s="162" t="s">
        <v>220</v>
      </c>
      <c r="E400" s="169" t="s">
        <v>1</v>
      </c>
      <c r="F400" s="170" t="s">
        <v>2245</v>
      </c>
      <c r="H400" s="171">
        <v>12.189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78</v>
      </c>
      <c r="AY400" s="169" t="s">
        <v>212</v>
      </c>
    </row>
    <row r="401" spans="1:65" s="2" customFormat="1" ht="55.5" customHeight="1">
      <c r="A401" s="30"/>
      <c r="B401" s="147"/>
      <c r="C401" s="148" t="s">
        <v>950</v>
      </c>
      <c r="D401" s="148" t="s">
        <v>214</v>
      </c>
      <c r="E401" s="149" t="s">
        <v>565</v>
      </c>
      <c r="F401" s="150" t="s">
        <v>300</v>
      </c>
      <c r="G401" s="151" t="s">
        <v>301</v>
      </c>
      <c r="H401" s="152">
        <v>25.344000000000001</v>
      </c>
      <c r="I401" s="153"/>
      <c r="J401" s="153">
        <f>ROUND(I401*H401,2)</f>
        <v>0</v>
      </c>
      <c r="K401" s="154"/>
      <c r="L401" s="31"/>
      <c r="M401" s="155" t="s">
        <v>1</v>
      </c>
      <c r="N401" s="156" t="s">
        <v>36</v>
      </c>
      <c r="O401" s="157">
        <v>0</v>
      </c>
      <c r="P401" s="157">
        <f>O401*H401</f>
        <v>0</v>
      </c>
      <c r="Q401" s="157">
        <v>0</v>
      </c>
      <c r="R401" s="157">
        <f>Q401*H401</f>
        <v>0</v>
      </c>
      <c r="S401" s="157">
        <v>0</v>
      </c>
      <c r="T401" s="158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9" t="s">
        <v>218</v>
      </c>
      <c r="AT401" s="159" t="s">
        <v>214</v>
      </c>
      <c r="AU401" s="159" t="s">
        <v>80</v>
      </c>
      <c r="AY401" s="18" t="s">
        <v>212</v>
      </c>
      <c r="BE401" s="160">
        <f>IF(N401="základní",J401,0)</f>
        <v>0</v>
      </c>
      <c r="BF401" s="160">
        <f>IF(N401="snížená",J401,0)</f>
        <v>0</v>
      </c>
      <c r="BG401" s="160">
        <f>IF(N401="zákl. přenesená",J401,0)</f>
        <v>0</v>
      </c>
      <c r="BH401" s="160">
        <f>IF(N401="sníž. přenesená",J401,0)</f>
        <v>0</v>
      </c>
      <c r="BI401" s="160">
        <f>IF(N401="nulová",J401,0)</f>
        <v>0</v>
      </c>
      <c r="BJ401" s="18" t="s">
        <v>78</v>
      </c>
      <c r="BK401" s="160">
        <f>ROUND(I401*H401,2)</f>
        <v>0</v>
      </c>
      <c r="BL401" s="18" t="s">
        <v>218</v>
      </c>
      <c r="BM401" s="159" t="s">
        <v>566</v>
      </c>
    </row>
    <row r="402" spans="1:65" s="14" customFormat="1" ht="11.25">
      <c r="B402" s="168"/>
      <c r="D402" s="162" t="s">
        <v>220</v>
      </c>
      <c r="E402" s="169" t="s">
        <v>1</v>
      </c>
      <c r="F402" s="170" t="s">
        <v>2246</v>
      </c>
      <c r="H402" s="171">
        <v>25.344000000000001</v>
      </c>
      <c r="L402" s="168"/>
      <c r="M402" s="192"/>
      <c r="N402" s="193"/>
      <c r="O402" s="193"/>
      <c r="P402" s="193"/>
      <c r="Q402" s="193"/>
      <c r="R402" s="193"/>
      <c r="S402" s="193"/>
      <c r="T402" s="19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78</v>
      </c>
      <c r="AY402" s="169" t="s">
        <v>212</v>
      </c>
    </row>
    <row r="403" spans="1:65" s="2" customFormat="1" ht="6.95" customHeight="1">
      <c r="A403" s="30"/>
      <c r="B403" s="45"/>
      <c r="C403" s="46"/>
      <c r="D403" s="46"/>
      <c r="E403" s="46"/>
      <c r="F403" s="46"/>
      <c r="G403" s="46"/>
      <c r="H403" s="46"/>
      <c r="I403" s="46"/>
      <c r="J403" s="46"/>
      <c r="K403" s="46"/>
      <c r="L403" s="31"/>
      <c r="M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</row>
  </sheetData>
  <autoFilter ref="C128:K402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24"/>
  <sheetViews>
    <sheetView showGridLines="0" topLeftCell="A116" workbookViewId="0">
      <selection activeCell="I131" sqref="I131:I3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1949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2247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ROUND((SUM(BE128:BE323)),  2)</f>
        <v>0</v>
      </c>
      <c r="G35" s="30"/>
      <c r="H35" s="30"/>
      <c r="I35" s="104">
        <v>0.21</v>
      </c>
      <c r="J35" s="103">
        <f>ROUND(((SUM(BE128:BE323))*I35),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ROUND((SUM(BF128:BF323)),  2)</f>
        <v>0</v>
      </c>
      <c r="G36" s="30"/>
      <c r="H36" s="30"/>
      <c r="I36" s="104">
        <v>0.12</v>
      </c>
      <c r="J36" s="103">
        <f>ROUND(((SUM(BF128:BF323))*I36),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ROUND((SUM(BH128:BH323)),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1949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SO_04.2 - Tlaková stoka T7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4" t="str">
        <f>E7</f>
        <v>Kanalizace Dvůr Králové nad Labem - Verdek</v>
      </c>
      <c r="F116" s="245"/>
      <c r="G116" s="245"/>
      <c r="H116" s="24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244" t="s">
        <v>1949</v>
      </c>
      <c r="F118" s="246"/>
      <c r="G118" s="246"/>
      <c r="H118" s="246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6" t="str">
        <f>E11</f>
        <v>SO_04.2 - Tlaková stoka T7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45796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906.67220499999985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906.67220499999985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 ht="11.25">
      <c r="B132" s="161"/>
      <c r="D132" s="162" t="s">
        <v>220</v>
      </c>
      <c r="E132" s="163" t="s">
        <v>1</v>
      </c>
      <c r="F132" s="164" t="s">
        <v>652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2248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2249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656</v>
      </c>
      <c r="F136" s="150" t="s">
        <v>657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2250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659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2251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 ht="11.25">
      <c r="B140" s="161"/>
      <c r="D140" s="162" t="s">
        <v>220</v>
      </c>
      <c r="E140" s="163" t="s">
        <v>1</v>
      </c>
      <c r="F140" s="164" t="s">
        <v>663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2252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2253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669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670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2254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2255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675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2256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2257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679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2258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2259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2260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2261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2262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2115</v>
      </c>
      <c r="F163" s="150" t="s">
        <v>2116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2117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2263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2264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2265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 ht="11.25">
      <c r="B167" s="195"/>
      <c r="D167" s="162" t="s">
        <v>220</v>
      </c>
      <c r="E167" s="196" t="s">
        <v>1</v>
      </c>
      <c r="F167" s="197" t="s">
        <v>674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2266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2121</v>
      </c>
      <c r="F169" s="150" t="s">
        <v>2122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2123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2266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2125</v>
      </c>
      <c r="F171" s="150" t="s">
        <v>2126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2127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2267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2264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2265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 ht="11.25">
      <c r="B175" s="195"/>
      <c r="D175" s="162" t="s">
        <v>220</v>
      </c>
      <c r="E175" s="196" t="s">
        <v>1</v>
      </c>
      <c r="F175" s="197" t="s">
        <v>674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2268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2128</v>
      </c>
      <c r="F177" s="150" t="s">
        <v>2129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2130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2269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2264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2265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674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2270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2271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2272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2139</v>
      </c>
      <c r="F187" s="150" t="s">
        <v>2140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2141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2273</v>
      </c>
      <c r="F188" s="150" t="s">
        <v>2274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2146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2275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2276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2277</v>
      </c>
      <c r="F192" s="150" t="s">
        <v>2278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2150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1987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2279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2280</v>
      </c>
    </row>
    <row r="196" spans="1:65" s="14" customFormat="1" ht="11.25">
      <c r="B196" s="168"/>
      <c r="D196" s="162" t="s">
        <v>220</v>
      </c>
      <c r="F196" s="170" t="s">
        <v>2281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1357</v>
      </c>
      <c r="F197" s="150" t="s">
        <v>1358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1995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2282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1360</v>
      </c>
      <c r="F199" s="150" t="s">
        <v>1361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1997</v>
      </c>
    </row>
    <row r="200" spans="1:65" s="14" customFormat="1" ht="11.25">
      <c r="B200" s="168"/>
      <c r="D200" s="162" t="s">
        <v>220</v>
      </c>
      <c r="F200" s="170" t="s">
        <v>2283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2284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337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2285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341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2286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345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 ht="11.25">
      <c r="B209" s="161"/>
      <c r="D209" s="162" t="s">
        <v>220</v>
      </c>
      <c r="E209" s="163" t="s">
        <v>1</v>
      </c>
      <c r="F209" s="164" t="s">
        <v>703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2287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2288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 ht="11.25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 ht="11.25">
      <c r="B213" s="168"/>
      <c r="D213" s="162" t="s">
        <v>220</v>
      </c>
      <c r="F213" s="170" t="s">
        <v>2289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352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2290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2291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357</v>
      </c>
      <c r="D218" s="182" t="s">
        <v>311</v>
      </c>
      <c r="E218" s="183" t="s">
        <v>323</v>
      </c>
      <c r="F218" s="184" t="s">
        <v>324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325</v>
      </c>
    </row>
    <row r="219" spans="1:65" s="14" customFormat="1" ht="11.25">
      <c r="B219" s="168"/>
      <c r="D219" s="162" t="s">
        <v>220</v>
      </c>
      <c r="F219" s="170" t="s">
        <v>2292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365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361</v>
      </c>
      <c r="D221" s="148" t="s">
        <v>214</v>
      </c>
      <c r="E221" s="149" t="s">
        <v>367</v>
      </c>
      <c r="F221" s="150" t="s">
        <v>368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369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2293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2294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 ht="11.25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392</v>
      </c>
      <c r="J225" s="146">
        <f>BK225</f>
        <v>0</v>
      </c>
      <c r="L225" s="135"/>
      <c r="M225" s="139"/>
      <c r="N225" s="140"/>
      <c r="O225" s="140"/>
      <c r="P225" s="141">
        <f>SUM(P226:P266)</f>
        <v>22.214599999999997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366</v>
      </c>
      <c r="D226" s="148" t="s">
        <v>214</v>
      </c>
      <c r="E226" s="149" t="s">
        <v>737</v>
      </c>
      <c r="F226" s="150" t="s">
        <v>738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739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652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2248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2249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 ht="11.25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371</v>
      </c>
      <c r="D231" s="148" t="s">
        <v>214</v>
      </c>
      <c r="E231" s="149" t="s">
        <v>1104</v>
      </c>
      <c r="F231" s="150" t="s">
        <v>744</v>
      </c>
      <c r="G231" s="151" t="s">
        <v>217</v>
      </c>
      <c r="H231" s="152">
        <v>90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2.52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2295</v>
      </c>
    </row>
    <row r="232" spans="1:65" s="13" customFormat="1" ht="11.25">
      <c r="B232" s="161"/>
      <c r="D232" s="162" t="s">
        <v>220</v>
      </c>
      <c r="E232" s="163" t="s">
        <v>1</v>
      </c>
      <c r="F232" s="164" t="s">
        <v>746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2296</v>
      </c>
      <c r="H233" s="171">
        <v>90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376</v>
      </c>
      <c r="D234" s="148" t="s">
        <v>214</v>
      </c>
      <c r="E234" s="149" t="s">
        <v>750</v>
      </c>
      <c r="F234" s="150" t="s">
        <v>751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752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675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2256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2257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380</v>
      </c>
      <c r="D239" s="148" t="s">
        <v>214</v>
      </c>
      <c r="E239" s="149" t="s">
        <v>753</v>
      </c>
      <c r="F239" s="150" t="s">
        <v>754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755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663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2252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2253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 ht="11.25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384</v>
      </c>
      <c r="D244" s="148" t="s">
        <v>214</v>
      </c>
      <c r="E244" s="149" t="s">
        <v>407</v>
      </c>
      <c r="F244" s="150" t="s">
        <v>408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409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2256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2257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388</v>
      </c>
      <c r="D248" s="148" t="s">
        <v>214</v>
      </c>
      <c r="E248" s="149" t="s">
        <v>411</v>
      </c>
      <c r="F248" s="150" t="s">
        <v>412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413</v>
      </c>
    </row>
    <row r="249" spans="1:65" s="13" customFormat="1" ht="11.25">
      <c r="B249" s="161"/>
      <c r="D249" s="162" t="s">
        <v>220</v>
      </c>
      <c r="E249" s="163" t="s">
        <v>1</v>
      </c>
      <c r="F249" s="164" t="s">
        <v>679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2258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2259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 ht="11.25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393</v>
      </c>
      <c r="D253" s="148" t="s">
        <v>214</v>
      </c>
      <c r="E253" s="149" t="s">
        <v>756</v>
      </c>
      <c r="F253" s="150" t="s">
        <v>757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758</v>
      </c>
    </row>
    <row r="254" spans="1:65" s="13" customFormat="1" ht="11.25">
      <c r="B254" s="161"/>
      <c r="D254" s="162" t="s">
        <v>220</v>
      </c>
      <c r="E254" s="163" t="s">
        <v>1</v>
      </c>
      <c r="F254" s="164" t="s">
        <v>679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2258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2259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 ht="11.25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398</v>
      </c>
      <c r="D258" s="148" t="s">
        <v>214</v>
      </c>
      <c r="E258" s="149" t="s">
        <v>759</v>
      </c>
      <c r="F258" s="150" t="s">
        <v>760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761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670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2254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2255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 ht="11.25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402</v>
      </c>
      <c r="D263" s="148" t="s">
        <v>214</v>
      </c>
      <c r="E263" s="149" t="s">
        <v>419</v>
      </c>
      <c r="F263" s="150" t="s">
        <v>420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762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2297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2298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 ht="11.25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423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406</v>
      </c>
      <c r="D268" s="148" t="s">
        <v>214</v>
      </c>
      <c r="E268" s="149" t="s">
        <v>2029</v>
      </c>
      <c r="F268" s="150" t="s">
        <v>2030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2299</v>
      </c>
    </row>
    <row r="269" spans="1:65" s="2" customFormat="1" ht="24.2" customHeight="1">
      <c r="A269" s="30"/>
      <c r="B269" s="147"/>
      <c r="C269" s="182" t="s">
        <v>410</v>
      </c>
      <c r="D269" s="182" t="s">
        <v>311</v>
      </c>
      <c r="E269" s="183" t="s">
        <v>2032</v>
      </c>
      <c r="F269" s="184" t="s">
        <v>2188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2300</v>
      </c>
    </row>
    <row r="270" spans="1:65" s="2" customFormat="1" ht="44.25" customHeight="1">
      <c r="A270" s="30"/>
      <c r="B270" s="147"/>
      <c r="C270" s="148" t="s">
        <v>414</v>
      </c>
      <c r="D270" s="148" t="s">
        <v>214</v>
      </c>
      <c r="E270" s="149" t="s">
        <v>785</v>
      </c>
      <c r="F270" s="150" t="s">
        <v>786</v>
      </c>
      <c r="G270" s="151" t="s">
        <v>374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2190</v>
      </c>
    </row>
    <row r="271" spans="1:65" s="2" customFormat="1" ht="16.5" customHeight="1">
      <c r="A271" s="30"/>
      <c r="B271" s="147"/>
      <c r="C271" s="182" t="s">
        <v>418</v>
      </c>
      <c r="D271" s="182" t="s">
        <v>311</v>
      </c>
      <c r="E271" s="183" t="s">
        <v>2036</v>
      </c>
      <c r="F271" s="184" t="s">
        <v>2037</v>
      </c>
      <c r="G271" s="185" t="s">
        <v>374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2191</v>
      </c>
    </row>
    <row r="272" spans="1:65" s="2" customFormat="1" ht="16.5" customHeight="1">
      <c r="A272" s="30"/>
      <c r="B272" s="147"/>
      <c r="C272" s="182" t="s">
        <v>424</v>
      </c>
      <c r="D272" s="182" t="s">
        <v>311</v>
      </c>
      <c r="E272" s="183" t="s">
        <v>2192</v>
      </c>
      <c r="F272" s="184" t="s">
        <v>2193</v>
      </c>
      <c r="G272" s="185" t="s">
        <v>374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2301</v>
      </c>
    </row>
    <row r="273" spans="1:65" s="2" customFormat="1" ht="16.5" customHeight="1">
      <c r="A273" s="30"/>
      <c r="B273" s="147"/>
      <c r="C273" s="182" t="s">
        <v>428</v>
      </c>
      <c r="D273" s="182" t="s">
        <v>311</v>
      </c>
      <c r="E273" s="183" t="s">
        <v>2039</v>
      </c>
      <c r="F273" s="184" t="s">
        <v>2040</v>
      </c>
      <c r="G273" s="185" t="s">
        <v>374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2195</v>
      </c>
    </row>
    <row r="274" spans="1:65" s="2" customFormat="1" ht="16.5" customHeight="1">
      <c r="A274" s="30"/>
      <c r="B274" s="147"/>
      <c r="C274" s="182" t="s">
        <v>433</v>
      </c>
      <c r="D274" s="182" t="s">
        <v>311</v>
      </c>
      <c r="E274" s="183" t="s">
        <v>2042</v>
      </c>
      <c r="F274" s="184" t="s">
        <v>2043</v>
      </c>
      <c r="G274" s="185" t="s">
        <v>374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2196</v>
      </c>
    </row>
    <row r="275" spans="1:65" s="2" customFormat="1" ht="37.9" customHeight="1">
      <c r="A275" s="30"/>
      <c r="B275" s="147"/>
      <c r="C275" s="148" t="s">
        <v>437</v>
      </c>
      <c r="D275" s="148" t="s">
        <v>214</v>
      </c>
      <c r="E275" s="149" t="s">
        <v>2197</v>
      </c>
      <c r="F275" s="150" t="s">
        <v>2198</v>
      </c>
      <c r="G275" s="151" t="s">
        <v>374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2199</v>
      </c>
    </row>
    <row r="276" spans="1:65" s="2" customFormat="1" ht="24.2" customHeight="1">
      <c r="A276" s="30"/>
      <c r="B276" s="147"/>
      <c r="C276" s="182" t="s">
        <v>441</v>
      </c>
      <c r="D276" s="182" t="s">
        <v>311</v>
      </c>
      <c r="E276" s="183" t="s">
        <v>2200</v>
      </c>
      <c r="F276" s="184" t="s">
        <v>2201</v>
      </c>
      <c r="G276" s="185" t="s">
        <v>374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2202</v>
      </c>
    </row>
    <row r="277" spans="1:65" s="2" customFormat="1" ht="24.2" customHeight="1">
      <c r="A277" s="30"/>
      <c r="B277" s="147"/>
      <c r="C277" s="182" t="s">
        <v>445</v>
      </c>
      <c r="D277" s="182" t="s">
        <v>311</v>
      </c>
      <c r="E277" s="183" t="s">
        <v>2203</v>
      </c>
      <c r="F277" s="184" t="s">
        <v>2204</v>
      </c>
      <c r="G277" s="185" t="s">
        <v>374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2205</v>
      </c>
    </row>
    <row r="278" spans="1:65" s="2" customFormat="1" ht="37.9" customHeight="1">
      <c r="A278" s="30"/>
      <c r="B278" s="147"/>
      <c r="C278" s="148" t="s">
        <v>449</v>
      </c>
      <c r="D278" s="148" t="s">
        <v>214</v>
      </c>
      <c r="E278" s="149" t="s">
        <v>2302</v>
      </c>
      <c r="F278" s="150" t="s">
        <v>2303</v>
      </c>
      <c r="G278" s="151" t="s">
        <v>374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2206</v>
      </c>
    </row>
    <row r="279" spans="1:65" s="2" customFormat="1" ht="16.5" customHeight="1">
      <c r="A279" s="30"/>
      <c r="B279" s="147"/>
      <c r="C279" s="182" t="s">
        <v>453</v>
      </c>
      <c r="D279" s="182" t="s">
        <v>311</v>
      </c>
      <c r="E279" s="183" t="s">
        <v>2052</v>
      </c>
      <c r="F279" s="184" t="s">
        <v>2053</v>
      </c>
      <c r="G279" s="185" t="s">
        <v>374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2304</v>
      </c>
    </row>
    <row r="280" spans="1:65" s="2" customFormat="1" ht="44.25" customHeight="1">
      <c r="A280" s="30"/>
      <c r="B280" s="147"/>
      <c r="C280" s="148" t="s">
        <v>457</v>
      </c>
      <c r="D280" s="148" t="s">
        <v>214</v>
      </c>
      <c r="E280" s="149" t="s">
        <v>908</v>
      </c>
      <c r="F280" s="150" t="s">
        <v>909</v>
      </c>
      <c r="G280" s="151" t="s">
        <v>374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2217</v>
      </c>
    </row>
    <row r="281" spans="1:65" s="2" customFormat="1" ht="21.75" customHeight="1">
      <c r="A281" s="30"/>
      <c r="B281" s="147"/>
      <c r="C281" s="182" t="s">
        <v>461</v>
      </c>
      <c r="D281" s="182" t="s">
        <v>311</v>
      </c>
      <c r="E281" s="183" t="s">
        <v>912</v>
      </c>
      <c r="F281" s="184" t="s">
        <v>2218</v>
      </c>
      <c r="G281" s="185" t="s">
        <v>374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2219</v>
      </c>
    </row>
    <row r="282" spans="1:65" s="2" customFormat="1" ht="24.2" customHeight="1">
      <c r="A282" s="30"/>
      <c r="B282" s="147"/>
      <c r="C282" s="182" t="s">
        <v>465</v>
      </c>
      <c r="D282" s="182" t="s">
        <v>311</v>
      </c>
      <c r="E282" s="183" t="s">
        <v>916</v>
      </c>
      <c r="F282" s="184" t="s">
        <v>2027</v>
      </c>
      <c r="G282" s="185" t="s">
        <v>374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2220</v>
      </c>
    </row>
    <row r="283" spans="1:65" s="2" customFormat="1" ht="37.9" customHeight="1">
      <c r="A283" s="30"/>
      <c r="B283" s="147"/>
      <c r="C283" s="148" t="s">
        <v>469</v>
      </c>
      <c r="D283" s="148" t="s">
        <v>214</v>
      </c>
      <c r="E283" s="149" t="s">
        <v>2055</v>
      </c>
      <c r="F283" s="150" t="s">
        <v>2056</v>
      </c>
      <c r="G283" s="151" t="s">
        <v>374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2305</v>
      </c>
    </row>
    <row r="284" spans="1:65" s="2" customFormat="1" ht="16.5" customHeight="1">
      <c r="A284" s="30"/>
      <c r="B284" s="147"/>
      <c r="C284" s="182" t="s">
        <v>473</v>
      </c>
      <c r="D284" s="182" t="s">
        <v>311</v>
      </c>
      <c r="E284" s="183" t="s">
        <v>2058</v>
      </c>
      <c r="F284" s="184" t="s">
        <v>2059</v>
      </c>
      <c r="G284" s="185" t="s">
        <v>374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2306</v>
      </c>
    </row>
    <row r="285" spans="1:65" s="2" customFormat="1" ht="16.5" customHeight="1">
      <c r="A285" s="30"/>
      <c r="B285" s="147"/>
      <c r="C285" s="182" t="s">
        <v>477</v>
      </c>
      <c r="D285" s="182" t="s">
        <v>311</v>
      </c>
      <c r="E285" s="183" t="s">
        <v>2307</v>
      </c>
      <c r="F285" s="184" t="s">
        <v>2308</v>
      </c>
      <c r="G285" s="185" t="s">
        <v>374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2309</v>
      </c>
    </row>
    <row r="286" spans="1:65" s="2" customFormat="1" ht="24.2" customHeight="1">
      <c r="A286" s="30"/>
      <c r="B286" s="147"/>
      <c r="C286" s="148" t="s">
        <v>482</v>
      </c>
      <c r="D286" s="148" t="s">
        <v>214</v>
      </c>
      <c r="E286" s="149" t="s">
        <v>920</v>
      </c>
      <c r="F286" s="150" t="s">
        <v>921</v>
      </c>
      <c r="G286" s="151" t="s">
        <v>374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2224</v>
      </c>
    </row>
    <row r="287" spans="1:65" s="2" customFormat="1" ht="24.2" customHeight="1">
      <c r="A287" s="30"/>
      <c r="B287" s="147"/>
      <c r="C287" s="182" t="s">
        <v>486</v>
      </c>
      <c r="D287" s="182" t="s">
        <v>311</v>
      </c>
      <c r="E287" s="183" t="s">
        <v>924</v>
      </c>
      <c r="F287" s="184" t="s">
        <v>925</v>
      </c>
      <c r="G287" s="185" t="s">
        <v>374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2225</v>
      </c>
    </row>
    <row r="288" spans="1:65" s="2" customFormat="1" ht="49.15" customHeight="1">
      <c r="A288" s="30"/>
      <c r="B288" s="147"/>
      <c r="C288" s="148" t="s">
        <v>490</v>
      </c>
      <c r="D288" s="148" t="s">
        <v>214</v>
      </c>
      <c r="E288" s="149" t="s">
        <v>927</v>
      </c>
      <c r="F288" s="150" t="s">
        <v>928</v>
      </c>
      <c r="G288" s="151" t="s">
        <v>374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2226</v>
      </c>
    </row>
    <row r="289" spans="1:65" s="2" customFormat="1" ht="24.2" customHeight="1">
      <c r="A289" s="30"/>
      <c r="B289" s="147"/>
      <c r="C289" s="182" t="s">
        <v>494</v>
      </c>
      <c r="D289" s="182" t="s">
        <v>311</v>
      </c>
      <c r="E289" s="183" t="s">
        <v>931</v>
      </c>
      <c r="F289" s="184" t="s">
        <v>932</v>
      </c>
      <c r="G289" s="185" t="s">
        <v>374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2227</v>
      </c>
    </row>
    <row r="290" spans="1:65" s="2" customFormat="1" ht="24.2" customHeight="1">
      <c r="A290" s="30"/>
      <c r="B290" s="147"/>
      <c r="C290" s="182" t="s">
        <v>498</v>
      </c>
      <c r="D290" s="182" t="s">
        <v>311</v>
      </c>
      <c r="E290" s="183" t="s">
        <v>935</v>
      </c>
      <c r="F290" s="184" t="s">
        <v>936</v>
      </c>
      <c r="G290" s="185" t="s">
        <v>374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2228</v>
      </c>
    </row>
    <row r="291" spans="1:65" s="2" customFormat="1" ht="16.5" customHeight="1">
      <c r="A291" s="30"/>
      <c r="B291" s="147"/>
      <c r="C291" s="148" t="s">
        <v>502</v>
      </c>
      <c r="D291" s="148" t="s">
        <v>214</v>
      </c>
      <c r="E291" s="149" t="s">
        <v>939</v>
      </c>
      <c r="F291" s="150" t="s">
        <v>940</v>
      </c>
      <c r="G291" s="151" t="s">
        <v>374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2229</v>
      </c>
    </row>
    <row r="292" spans="1:65" s="2" customFormat="1" ht="16.5" customHeight="1">
      <c r="A292" s="30"/>
      <c r="B292" s="147"/>
      <c r="C292" s="182" t="s">
        <v>506</v>
      </c>
      <c r="D292" s="182" t="s">
        <v>311</v>
      </c>
      <c r="E292" s="183" t="s">
        <v>943</v>
      </c>
      <c r="F292" s="184" t="s">
        <v>944</v>
      </c>
      <c r="G292" s="185" t="s">
        <v>374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2230</v>
      </c>
    </row>
    <row r="293" spans="1:65" s="2" customFormat="1" ht="16.5" customHeight="1">
      <c r="A293" s="30"/>
      <c r="B293" s="147"/>
      <c r="C293" s="148" t="s">
        <v>511</v>
      </c>
      <c r="D293" s="148" t="s">
        <v>214</v>
      </c>
      <c r="E293" s="149" t="s">
        <v>947</v>
      </c>
      <c r="F293" s="150" t="s">
        <v>948</v>
      </c>
      <c r="G293" s="151" t="s">
        <v>374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2232</v>
      </c>
    </row>
    <row r="294" spans="1:65" s="2" customFormat="1" ht="24.2" customHeight="1">
      <c r="A294" s="30"/>
      <c r="B294" s="147"/>
      <c r="C294" s="182" t="s">
        <v>515</v>
      </c>
      <c r="D294" s="182" t="s">
        <v>311</v>
      </c>
      <c r="E294" s="183" t="s">
        <v>951</v>
      </c>
      <c r="F294" s="184" t="s">
        <v>952</v>
      </c>
      <c r="G294" s="185" t="s">
        <v>374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2233</v>
      </c>
    </row>
    <row r="295" spans="1:65" s="2" customFormat="1" ht="24.2" customHeight="1">
      <c r="A295" s="30"/>
      <c r="B295" s="147"/>
      <c r="C295" s="148" t="s">
        <v>520</v>
      </c>
      <c r="D295" s="148" t="s">
        <v>214</v>
      </c>
      <c r="E295" s="149" t="s">
        <v>959</v>
      </c>
      <c r="F295" s="150" t="s">
        <v>960</v>
      </c>
      <c r="G295" s="151" t="s">
        <v>374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2074</v>
      </c>
    </row>
    <row r="296" spans="1:65" s="2" customFormat="1" ht="16.5" customHeight="1">
      <c r="A296" s="30"/>
      <c r="B296" s="147"/>
      <c r="C296" s="148" t="s">
        <v>526</v>
      </c>
      <c r="D296" s="148" t="s">
        <v>214</v>
      </c>
      <c r="E296" s="149" t="s">
        <v>963</v>
      </c>
      <c r="F296" s="150" t="s">
        <v>964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2080</v>
      </c>
    </row>
    <row r="297" spans="1:65" s="14" customFormat="1" ht="11.25">
      <c r="B297" s="168"/>
      <c r="D297" s="162" t="s">
        <v>220</v>
      </c>
      <c r="F297" s="170" t="s">
        <v>2310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532</v>
      </c>
      <c r="D298" s="148" t="s">
        <v>214</v>
      </c>
      <c r="E298" s="149" t="s">
        <v>2082</v>
      </c>
      <c r="F298" s="150" t="s">
        <v>2083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2084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510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546</v>
      </c>
      <c r="D300" s="148" t="s">
        <v>214</v>
      </c>
      <c r="E300" s="149" t="s">
        <v>512</v>
      </c>
      <c r="F300" s="150" t="s">
        <v>513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514</v>
      </c>
    </row>
    <row r="301" spans="1:65" s="2" customFormat="1" ht="24.2" customHeight="1">
      <c r="A301" s="30"/>
      <c r="B301" s="147"/>
      <c r="C301" s="148" t="s">
        <v>550</v>
      </c>
      <c r="D301" s="148" t="s">
        <v>214</v>
      </c>
      <c r="E301" s="149" t="s">
        <v>516</v>
      </c>
      <c r="F301" s="150" t="s">
        <v>517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518</v>
      </c>
    </row>
    <row r="302" spans="1:65" s="2" customFormat="1" ht="24.2" customHeight="1">
      <c r="A302" s="30"/>
      <c r="B302" s="147"/>
      <c r="C302" s="148" t="s">
        <v>554</v>
      </c>
      <c r="D302" s="148" t="s">
        <v>214</v>
      </c>
      <c r="E302" s="149" t="s">
        <v>521</v>
      </c>
      <c r="F302" s="150" t="s">
        <v>522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523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2311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2312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 ht="11.25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524</v>
      </c>
      <c r="F306" s="145" t="s">
        <v>525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559</v>
      </c>
      <c r="D307" s="148" t="s">
        <v>214</v>
      </c>
      <c r="E307" s="149" t="s">
        <v>527</v>
      </c>
      <c r="F307" s="150" t="s">
        <v>528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529</v>
      </c>
    </row>
    <row r="308" spans="1:65" s="12" customFormat="1" ht="22.9" customHeight="1">
      <c r="B308" s="135"/>
      <c r="D308" s="136" t="s">
        <v>70</v>
      </c>
      <c r="E308" s="145" t="s">
        <v>530</v>
      </c>
      <c r="F308" s="145" t="s">
        <v>531</v>
      </c>
      <c r="J308" s="146">
        <f>BK308</f>
        <v>0</v>
      </c>
      <c r="L308" s="135"/>
      <c r="M308" s="139"/>
      <c r="N308" s="140"/>
      <c r="O308" s="140"/>
      <c r="P308" s="141">
        <f>SUM(P309:P323)</f>
        <v>24.647725000000001</v>
      </c>
      <c r="Q308" s="140"/>
      <c r="R308" s="141">
        <f>SUM(R309:R323)</f>
        <v>0</v>
      </c>
      <c r="S308" s="140"/>
      <c r="T308" s="142">
        <f>SUM(T309:T323)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SUM(BK309:BK323)</f>
        <v>0</v>
      </c>
    </row>
    <row r="309" spans="1:65" s="2" customFormat="1" ht="37.9" customHeight="1">
      <c r="A309" s="30"/>
      <c r="B309" s="147"/>
      <c r="C309" s="148" t="s">
        <v>564</v>
      </c>
      <c r="D309" s="148" t="s">
        <v>214</v>
      </c>
      <c r="E309" s="149" t="s">
        <v>533</v>
      </c>
      <c r="F309" s="150" t="s">
        <v>534</v>
      </c>
      <c r="G309" s="151" t="s">
        <v>301</v>
      </c>
      <c r="H309" s="152">
        <v>94.2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2.8260000000000001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535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2313</v>
      </c>
      <c r="H310" s="171">
        <v>94.2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854</v>
      </c>
      <c r="D311" s="148" t="s">
        <v>214</v>
      </c>
      <c r="E311" s="149" t="s">
        <v>538</v>
      </c>
      <c r="F311" s="150" t="s">
        <v>534</v>
      </c>
      <c r="G311" s="151" t="s">
        <v>301</v>
      </c>
      <c r="H311" s="152">
        <v>2.2250000000000001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0.03</v>
      </c>
      <c r="P311" s="157">
        <f>O311*H311</f>
        <v>6.6750000000000004E-2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2314</v>
      </c>
    </row>
    <row r="312" spans="1:65" s="14" customFormat="1" ht="11.25">
      <c r="B312" s="168"/>
      <c r="D312" s="162" t="s">
        <v>220</v>
      </c>
      <c r="E312" s="169" t="s">
        <v>1</v>
      </c>
      <c r="F312" s="170" t="s">
        <v>2315</v>
      </c>
      <c r="H312" s="171">
        <v>2.2250000000000001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78</v>
      </c>
      <c r="AY312" s="169" t="s">
        <v>212</v>
      </c>
    </row>
    <row r="313" spans="1:65" s="2" customFormat="1" ht="37.9" customHeight="1">
      <c r="A313" s="30"/>
      <c r="B313" s="147"/>
      <c r="C313" s="148" t="s">
        <v>858</v>
      </c>
      <c r="D313" s="148" t="s">
        <v>214</v>
      </c>
      <c r="E313" s="149" t="s">
        <v>542</v>
      </c>
      <c r="F313" s="150" t="s">
        <v>543</v>
      </c>
      <c r="G313" s="151" t="s">
        <v>301</v>
      </c>
      <c r="H313" s="152">
        <v>8.9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2E-3</v>
      </c>
      <c r="P313" s="157">
        <f>O313*H313</f>
        <v>1.78E-2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2316</v>
      </c>
    </row>
    <row r="314" spans="1:65" s="14" customFormat="1" ht="11.25">
      <c r="B314" s="168"/>
      <c r="D314" s="162" t="s">
        <v>220</v>
      </c>
      <c r="F314" s="170" t="s">
        <v>2317</v>
      </c>
      <c r="H314" s="171">
        <v>8.9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3</v>
      </c>
      <c r="AX314" s="14" t="s">
        <v>78</v>
      </c>
      <c r="AY314" s="169" t="s">
        <v>212</v>
      </c>
    </row>
    <row r="315" spans="1:65" s="2" customFormat="1" ht="37.9" customHeight="1">
      <c r="A315" s="30"/>
      <c r="B315" s="147"/>
      <c r="C315" s="148" t="s">
        <v>537</v>
      </c>
      <c r="D315" s="148" t="s">
        <v>214</v>
      </c>
      <c r="E315" s="149" t="s">
        <v>547</v>
      </c>
      <c r="F315" s="150" t="s">
        <v>543</v>
      </c>
      <c r="G315" s="151" t="s">
        <v>301</v>
      </c>
      <c r="H315" s="152">
        <v>3202.8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2E-3</v>
      </c>
      <c r="P315" s="157">
        <f>O315*H315</f>
        <v>6.4056000000000006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548</v>
      </c>
    </row>
    <row r="316" spans="1:65" s="14" customFormat="1" ht="11.25">
      <c r="B316" s="168"/>
      <c r="D316" s="162" t="s">
        <v>220</v>
      </c>
      <c r="F316" s="170" t="s">
        <v>2318</v>
      </c>
      <c r="H316" s="171">
        <v>3202.8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3</v>
      </c>
      <c r="AX316" s="14" t="s">
        <v>78</v>
      </c>
      <c r="AY316" s="169" t="s">
        <v>212</v>
      </c>
    </row>
    <row r="317" spans="1:65" s="2" customFormat="1" ht="24.2" customHeight="1">
      <c r="A317" s="30"/>
      <c r="B317" s="147"/>
      <c r="C317" s="148" t="s">
        <v>541</v>
      </c>
      <c r="D317" s="148" t="s">
        <v>214</v>
      </c>
      <c r="E317" s="149" t="s">
        <v>551</v>
      </c>
      <c r="F317" s="150" t="s">
        <v>552</v>
      </c>
      <c r="G317" s="151" t="s">
        <v>301</v>
      </c>
      <c r="H317" s="152">
        <v>96.424999999999997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0.159</v>
      </c>
      <c r="P317" s="157">
        <f>O317*H317</f>
        <v>15.331574999999999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553</v>
      </c>
    </row>
    <row r="318" spans="1:65" s="2" customFormat="1" ht="55.5" customHeight="1">
      <c r="A318" s="30"/>
      <c r="B318" s="147"/>
      <c r="C318" s="148" t="s">
        <v>845</v>
      </c>
      <c r="D318" s="148" t="s">
        <v>214</v>
      </c>
      <c r="E318" s="149" t="s">
        <v>555</v>
      </c>
      <c r="F318" s="150" t="s">
        <v>556</v>
      </c>
      <c r="G318" s="151" t="s">
        <v>301</v>
      </c>
      <c r="H318" s="152">
        <v>14.079000000000001</v>
      </c>
      <c r="I318" s="153"/>
      <c r="J318" s="153">
        <f>ROUND(I318*H318,2)</f>
        <v>0</v>
      </c>
      <c r="K318" s="154"/>
      <c r="L318" s="31"/>
      <c r="M318" s="155" t="s">
        <v>1</v>
      </c>
      <c r="N318" s="156" t="s">
        <v>36</v>
      </c>
      <c r="O318" s="157">
        <v>0</v>
      </c>
      <c r="P318" s="157">
        <f>O318*H318</f>
        <v>0</v>
      </c>
      <c r="Q318" s="157">
        <v>0</v>
      </c>
      <c r="R318" s="157">
        <f>Q318*H318</f>
        <v>0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218</v>
      </c>
      <c r="AT318" s="159" t="s">
        <v>214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557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2319</v>
      </c>
      <c r="H319" s="171">
        <v>14.079000000000001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62.65" customHeight="1">
      <c r="A320" s="30"/>
      <c r="B320" s="147"/>
      <c r="C320" s="148" t="s">
        <v>327</v>
      </c>
      <c r="D320" s="148" t="s">
        <v>214</v>
      </c>
      <c r="E320" s="149" t="s">
        <v>560</v>
      </c>
      <c r="F320" s="150" t="s">
        <v>561</v>
      </c>
      <c r="G320" s="151" t="s">
        <v>301</v>
      </c>
      <c r="H320" s="152">
        <v>38.720999999999997</v>
      </c>
      <c r="I320" s="153"/>
      <c r="J320" s="153">
        <f>ROUND(I320*H320,2)</f>
        <v>0</v>
      </c>
      <c r="K320" s="154"/>
      <c r="L320" s="31"/>
      <c r="M320" s="155" t="s">
        <v>1</v>
      </c>
      <c r="N320" s="156" t="s">
        <v>36</v>
      </c>
      <c r="O320" s="157">
        <v>0</v>
      </c>
      <c r="P320" s="157">
        <f>O320*H320</f>
        <v>0</v>
      </c>
      <c r="Q320" s="157">
        <v>0</v>
      </c>
      <c r="R320" s="157">
        <f>Q320*H320</f>
        <v>0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218</v>
      </c>
      <c r="AT320" s="159" t="s">
        <v>214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562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2320</v>
      </c>
      <c r="H321" s="171">
        <v>38.720999999999997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78</v>
      </c>
      <c r="AY321" s="169" t="s">
        <v>212</v>
      </c>
    </row>
    <row r="322" spans="1:65" s="2" customFormat="1" ht="55.5" customHeight="1">
      <c r="A322" s="30"/>
      <c r="B322" s="147"/>
      <c r="C322" s="148" t="s">
        <v>332</v>
      </c>
      <c r="D322" s="148" t="s">
        <v>214</v>
      </c>
      <c r="E322" s="149" t="s">
        <v>565</v>
      </c>
      <c r="F322" s="150" t="s">
        <v>300</v>
      </c>
      <c r="G322" s="151" t="s">
        <v>301</v>
      </c>
      <c r="H322" s="152">
        <v>22.14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</v>
      </c>
      <c r="P322" s="157">
        <f>O322*H322</f>
        <v>0</v>
      </c>
      <c r="Q322" s="157">
        <v>0</v>
      </c>
      <c r="R322" s="157">
        <f>Q322*H322</f>
        <v>0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566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2321</v>
      </c>
      <c r="H323" s="171">
        <v>22.14</v>
      </c>
      <c r="L323" s="168"/>
      <c r="M323" s="192"/>
      <c r="N323" s="193"/>
      <c r="O323" s="193"/>
      <c r="P323" s="193"/>
      <c r="Q323" s="193"/>
      <c r="R323" s="193"/>
      <c r="S323" s="193"/>
      <c r="T323" s="19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6.95" customHeight="1">
      <c r="A324" s="30"/>
      <c r="B324" s="45"/>
      <c r="C324" s="46"/>
      <c r="D324" s="46"/>
      <c r="E324" s="46"/>
      <c r="F324" s="46"/>
      <c r="G324" s="46"/>
      <c r="H324" s="46"/>
      <c r="I324" s="46"/>
      <c r="J324" s="46"/>
      <c r="K324" s="46"/>
      <c r="L324" s="31"/>
      <c r="M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</row>
  </sheetData>
  <autoFilter ref="C127:K323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42"/>
  <sheetViews>
    <sheetView showGridLines="0" topLeftCell="A117" workbookViewId="0">
      <selection activeCell="I132" sqref="I132:I34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2322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2323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ROUND((SUM(BE129:BE341)),  2)</f>
        <v>0</v>
      </c>
      <c r="G35" s="30"/>
      <c r="H35" s="30"/>
      <c r="I35" s="104">
        <v>0.21</v>
      </c>
      <c r="J35" s="103">
        <f>ROUND(((SUM(BE129:BE341))*I35),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ROUND((SUM(BF129:BF341)),  2)</f>
        <v>0</v>
      </c>
      <c r="G36" s="30"/>
      <c r="H36" s="30"/>
      <c r="I36" s="104">
        <v>0.12</v>
      </c>
      <c r="J36" s="103">
        <f>ROUND(((SUM(BF129:BF341))*I36),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2322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SO_05.1-N - Podružné tlakové propoje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2322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SO_05.1-N - Podružné tlakové propoje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45796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269.17912999999999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269.17912999999999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652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2324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2097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2325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656</v>
      </c>
      <c r="F138" s="150" t="s">
        <v>657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2326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659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2327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 ht="11.25">
      <c r="B142" s="161"/>
      <c r="D142" s="162" t="s">
        <v>220</v>
      </c>
      <c r="E142" s="163" t="s">
        <v>1</v>
      </c>
      <c r="F142" s="164" t="s">
        <v>663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2324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2104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2325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2105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2106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2325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667</v>
      </c>
      <c r="F150" s="150" t="s">
        <v>668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669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670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2324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675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2324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 ht="11.25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679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2324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2110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2325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1533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2328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1968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2329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2324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 ht="11.25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2115</v>
      </c>
      <c r="F170" s="150" t="s">
        <v>2116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2117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1973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2330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2125</v>
      </c>
      <c r="F173" s="150" t="s">
        <v>2126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2127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1975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2330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2128</v>
      </c>
      <c r="F176" s="150" t="s">
        <v>2129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2130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1981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2330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2131</v>
      </c>
      <c r="F179" s="150" t="s">
        <v>2132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2133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1983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2331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1970</v>
      </c>
      <c r="F182" s="150" t="s">
        <v>1971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1972</v>
      </c>
    </row>
    <row r="183" spans="1:65" s="13" customFormat="1" ht="11.25">
      <c r="B183" s="161"/>
      <c r="D183" s="162" t="s">
        <v>220</v>
      </c>
      <c r="E183" s="163" t="s">
        <v>1</v>
      </c>
      <c r="F183" s="164" t="s">
        <v>1973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2332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1975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2332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1976</v>
      </c>
      <c r="F188" s="150" t="s">
        <v>1977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1978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2333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1538</v>
      </c>
      <c r="F190" s="150" t="s">
        <v>1539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1980</v>
      </c>
    </row>
    <row r="191" spans="1:65" s="13" customFormat="1" ht="11.25">
      <c r="B191" s="161"/>
      <c r="D191" s="162" t="s">
        <v>220</v>
      </c>
      <c r="E191" s="163" t="s">
        <v>1</v>
      </c>
      <c r="F191" s="164" t="s">
        <v>1981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2332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1543</v>
      </c>
      <c r="F193" s="150" t="s">
        <v>1544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1982</v>
      </c>
    </row>
    <row r="194" spans="1:65" s="13" customFormat="1" ht="11.25">
      <c r="B194" s="161"/>
      <c r="D194" s="162" t="s">
        <v>220</v>
      </c>
      <c r="E194" s="163" t="s">
        <v>1</v>
      </c>
      <c r="F194" s="164" t="s">
        <v>1983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2334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2139</v>
      </c>
      <c r="F196" s="150" t="s">
        <v>2335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2141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576</v>
      </c>
      <c r="F197" s="150" t="s">
        <v>577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2146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2336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2337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337</v>
      </c>
      <c r="D201" s="148" t="s">
        <v>214</v>
      </c>
      <c r="E201" s="149" t="s">
        <v>579</v>
      </c>
      <c r="F201" s="150" t="s">
        <v>580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2150</v>
      </c>
    </row>
    <row r="202" spans="1:65" s="2" customFormat="1" ht="37.9" customHeight="1">
      <c r="A202" s="30"/>
      <c r="B202" s="147"/>
      <c r="C202" s="148" t="s">
        <v>341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345</v>
      </c>
      <c r="D203" s="148" t="s">
        <v>214</v>
      </c>
      <c r="E203" s="149" t="s">
        <v>1078</v>
      </c>
      <c r="F203" s="150" t="s">
        <v>1079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1987</v>
      </c>
    </row>
    <row r="204" spans="1:65" s="14" customFormat="1" ht="11.25">
      <c r="B204" s="168"/>
      <c r="D204" s="162" t="s">
        <v>220</v>
      </c>
      <c r="F204" s="170" t="s">
        <v>2338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352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2339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2340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357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2341</v>
      </c>
    </row>
    <row r="208" spans="1:65" s="14" customFormat="1" ht="11.25">
      <c r="B208" s="168"/>
      <c r="D208" s="162" t="s">
        <v>220</v>
      </c>
      <c r="F208" s="170" t="s">
        <v>2342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361</v>
      </c>
      <c r="D209" s="148" t="s">
        <v>214</v>
      </c>
      <c r="E209" s="149" t="s">
        <v>1357</v>
      </c>
      <c r="F209" s="150" t="s">
        <v>1358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1995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2343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366</v>
      </c>
      <c r="D211" s="148" t="s">
        <v>214</v>
      </c>
      <c r="E211" s="149" t="s">
        <v>1360</v>
      </c>
      <c r="F211" s="150" t="s">
        <v>1361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1997</v>
      </c>
    </row>
    <row r="212" spans="1:65" s="14" customFormat="1" ht="11.25">
      <c r="B212" s="168"/>
      <c r="D212" s="162" t="s">
        <v>220</v>
      </c>
      <c r="F212" s="170" t="s">
        <v>2344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371</v>
      </c>
      <c r="D213" s="148" t="s">
        <v>214</v>
      </c>
      <c r="E213" s="149" t="s">
        <v>1371</v>
      </c>
      <c r="F213" s="150" t="s">
        <v>1372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2158</v>
      </c>
    </row>
    <row r="214" spans="1:65" s="2" customFormat="1" ht="16.5" customHeight="1">
      <c r="A214" s="30"/>
      <c r="B214" s="147"/>
      <c r="C214" s="148" t="s">
        <v>376</v>
      </c>
      <c r="D214" s="148" t="s">
        <v>214</v>
      </c>
      <c r="E214" s="149" t="s">
        <v>1618</v>
      </c>
      <c r="F214" s="150" t="s">
        <v>1619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380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 ht="11.25">
      <c r="B216" s="168"/>
      <c r="D216" s="162" t="s">
        <v>220</v>
      </c>
      <c r="F216" s="170" t="s">
        <v>2345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384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2160</v>
      </c>
    </row>
    <row r="218" spans="1:65" s="2" customFormat="1" ht="44.25" customHeight="1">
      <c r="A218" s="30"/>
      <c r="B218" s="147"/>
      <c r="C218" s="148" t="s">
        <v>388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2346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393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 ht="11.25">
      <c r="B222" s="161"/>
      <c r="D222" s="162" t="s">
        <v>220</v>
      </c>
      <c r="E222" s="163" t="s">
        <v>1</v>
      </c>
      <c r="F222" s="164" t="s">
        <v>703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2347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2348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2349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 ht="11.25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 ht="11.25">
      <c r="B227" s="168"/>
      <c r="D227" s="162" t="s">
        <v>220</v>
      </c>
      <c r="F227" s="170" t="s">
        <v>2350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398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2351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2352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 ht="11.25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402</v>
      </c>
      <c r="D232" s="182" t="s">
        <v>311</v>
      </c>
      <c r="E232" s="183" t="s">
        <v>323</v>
      </c>
      <c r="F232" s="184" t="s">
        <v>324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325</v>
      </c>
    </row>
    <row r="233" spans="1:65" s="14" customFormat="1" ht="11.25">
      <c r="B233" s="168"/>
      <c r="D233" s="162" t="s">
        <v>220</v>
      </c>
      <c r="F233" s="170" t="s">
        <v>2353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406</v>
      </c>
      <c r="D234" s="148" t="s">
        <v>214</v>
      </c>
      <c r="E234" s="149" t="s">
        <v>338</v>
      </c>
      <c r="F234" s="150" t="s">
        <v>339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2008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2329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2324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410</v>
      </c>
      <c r="D238" s="148" t="s">
        <v>214</v>
      </c>
      <c r="E238" s="149" t="s">
        <v>342</v>
      </c>
      <c r="F238" s="150" t="s">
        <v>343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2009</v>
      </c>
    </row>
    <row r="239" spans="1:65" s="2" customFormat="1" ht="16.5" customHeight="1">
      <c r="A239" s="30"/>
      <c r="B239" s="147"/>
      <c r="C239" s="182" t="s">
        <v>414</v>
      </c>
      <c r="D239" s="182" t="s">
        <v>311</v>
      </c>
      <c r="E239" s="183" t="s">
        <v>346</v>
      </c>
      <c r="F239" s="184" t="s">
        <v>347</v>
      </c>
      <c r="G239" s="185" t="s">
        <v>348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2010</v>
      </c>
    </row>
    <row r="240" spans="1:65" s="14" customFormat="1" ht="11.25">
      <c r="B240" s="168"/>
      <c r="D240" s="162" t="s">
        <v>220</v>
      </c>
      <c r="F240" s="170" t="s">
        <v>2354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351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418</v>
      </c>
      <c r="D242" s="148" t="s">
        <v>214</v>
      </c>
      <c r="E242" s="149" t="s">
        <v>353</v>
      </c>
      <c r="F242" s="150" t="s">
        <v>354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355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365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424</v>
      </c>
      <c r="D244" s="148" t="s">
        <v>214</v>
      </c>
      <c r="E244" s="149" t="s">
        <v>367</v>
      </c>
      <c r="F244" s="150" t="s">
        <v>368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369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2355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2356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392</v>
      </c>
      <c r="J248" s="146">
        <f>BK248</f>
        <v>0</v>
      </c>
      <c r="L248" s="135"/>
      <c r="M248" s="139"/>
      <c r="N248" s="140"/>
      <c r="O248" s="140"/>
      <c r="P248" s="141">
        <f>SUM(P249:P301)</f>
        <v>7.7211999999999996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428</v>
      </c>
      <c r="D249" s="148" t="s">
        <v>214</v>
      </c>
      <c r="E249" s="149" t="s">
        <v>737</v>
      </c>
      <c r="F249" s="150" t="s">
        <v>738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739</v>
      </c>
    </row>
    <row r="250" spans="1:65" s="13" customFormat="1" ht="11.25">
      <c r="B250" s="161"/>
      <c r="D250" s="162" t="s">
        <v>220</v>
      </c>
      <c r="E250" s="163" t="s">
        <v>1</v>
      </c>
      <c r="F250" s="164" t="s">
        <v>652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2324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 ht="11.25">
      <c r="B252" s="161"/>
      <c r="D252" s="162" t="s">
        <v>220</v>
      </c>
      <c r="E252" s="163" t="s">
        <v>1</v>
      </c>
      <c r="F252" s="164" t="s">
        <v>2357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2325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 ht="11.25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433</v>
      </c>
      <c r="D255" s="148" t="s">
        <v>214</v>
      </c>
      <c r="E255" s="149" t="s">
        <v>1104</v>
      </c>
      <c r="F255" s="150" t="s">
        <v>744</v>
      </c>
      <c r="G255" s="151" t="s">
        <v>217</v>
      </c>
      <c r="H255" s="152">
        <v>12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0.33600000000000002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2358</v>
      </c>
    </row>
    <row r="256" spans="1:65" s="13" customFormat="1" ht="11.25">
      <c r="B256" s="161"/>
      <c r="D256" s="162" t="s">
        <v>220</v>
      </c>
      <c r="E256" s="163" t="s">
        <v>1</v>
      </c>
      <c r="F256" s="164" t="s">
        <v>746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2359</v>
      </c>
      <c r="H257" s="171">
        <v>12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437</v>
      </c>
      <c r="D258" s="148" t="s">
        <v>214</v>
      </c>
      <c r="E258" s="149" t="s">
        <v>394</v>
      </c>
      <c r="F258" s="150" t="s">
        <v>395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2360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2361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2362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441</v>
      </c>
      <c r="D262" s="148" t="s">
        <v>214</v>
      </c>
      <c r="E262" s="149" t="s">
        <v>399</v>
      </c>
      <c r="F262" s="150" t="s">
        <v>400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2363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2361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2362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445</v>
      </c>
      <c r="D266" s="148" t="s">
        <v>214</v>
      </c>
      <c r="E266" s="149" t="s">
        <v>403</v>
      </c>
      <c r="F266" s="150" t="s">
        <v>404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2364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2361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2362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 ht="11.25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449</v>
      </c>
      <c r="D270" s="148" t="s">
        <v>214</v>
      </c>
      <c r="E270" s="149" t="s">
        <v>750</v>
      </c>
      <c r="F270" s="150" t="s">
        <v>751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752</v>
      </c>
    </row>
    <row r="271" spans="1:65" s="13" customFormat="1" ht="11.25">
      <c r="B271" s="161"/>
      <c r="D271" s="162" t="s">
        <v>220</v>
      </c>
      <c r="E271" s="163" t="s">
        <v>1</v>
      </c>
      <c r="F271" s="164" t="s">
        <v>675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2324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453</v>
      </c>
      <c r="D273" s="148" t="s">
        <v>214</v>
      </c>
      <c r="E273" s="149" t="s">
        <v>753</v>
      </c>
      <c r="F273" s="150" t="s">
        <v>754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755</v>
      </c>
    </row>
    <row r="274" spans="1:65" s="13" customFormat="1" ht="11.25">
      <c r="B274" s="161"/>
      <c r="D274" s="162" t="s">
        <v>220</v>
      </c>
      <c r="E274" s="163" t="s">
        <v>1</v>
      </c>
      <c r="F274" s="164" t="s">
        <v>663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2324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 ht="11.25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457</v>
      </c>
      <c r="D277" s="148" t="s">
        <v>214</v>
      </c>
      <c r="E277" s="149" t="s">
        <v>407</v>
      </c>
      <c r="F277" s="150" t="s">
        <v>408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409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2325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2365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 ht="11.25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461</v>
      </c>
      <c r="D281" s="148" t="s">
        <v>214</v>
      </c>
      <c r="E281" s="149" t="s">
        <v>411</v>
      </c>
      <c r="F281" s="150" t="s">
        <v>412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413</v>
      </c>
    </row>
    <row r="282" spans="1:65" s="13" customFormat="1" ht="11.25">
      <c r="B282" s="161"/>
      <c r="D282" s="162" t="s">
        <v>220</v>
      </c>
      <c r="E282" s="163" t="s">
        <v>1</v>
      </c>
      <c r="F282" s="164" t="s">
        <v>679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2366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2110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2367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 ht="11.25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465</v>
      </c>
      <c r="D287" s="148" t="s">
        <v>214</v>
      </c>
      <c r="E287" s="149" t="s">
        <v>415</v>
      </c>
      <c r="F287" s="150" t="s">
        <v>416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2368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2362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2361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 ht="11.25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469</v>
      </c>
      <c r="D291" s="148" t="s">
        <v>214</v>
      </c>
      <c r="E291" s="149" t="s">
        <v>756</v>
      </c>
      <c r="F291" s="150" t="s">
        <v>757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758</v>
      </c>
    </row>
    <row r="292" spans="1:65" s="13" customFormat="1" ht="11.25">
      <c r="B292" s="161"/>
      <c r="D292" s="162" t="s">
        <v>220</v>
      </c>
      <c r="E292" s="163" t="s">
        <v>1</v>
      </c>
      <c r="F292" s="164" t="s">
        <v>679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2366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 ht="11.25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473</v>
      </c>
      <c r="D295" s="148" t="s">
        <v>214</v>
      </c>
      <c r="E295" s="149" t="s">
        <v>759</v>
      </c>
      <c r="F295" s="150" t="s">
        <v>760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761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670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2324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477</v>
      </c>
      <c r="D298" s="148" t="s">
        <v>214</v>
      </c>
      <c r="E298" s="149" t="s">
        <v>419</v>
      </c>
      <c r="F298" s="150" t="s">
        <v>420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762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2369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2370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 ht="11.25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423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482</v>
      </c>
      <c r="D303" s="148" t="s">
        <v>214</v>
      </c>
      <c r="E303" s="149" t="s">
        <v>2029</v>
      </c>
      <c r="F303" s="150" t="s">
        <v>2030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2371</v>
      </c>
    </row>
    <row r="304" spans="1:65" s="2" customFormat="1" ht="24.2" customHeight="1">
      <c r="A304" s="30"/>
      <c r="B304" s="147"/>
      <c r="C304" s="182" t="s">
        <v>486</v>
      </c>
      <c r="D304" s="182" t="s">
        <v>311</v>
      </c>
      <c r="E304" s="183" t="s">
        <v>2032</v>
      </c>
      <c r="F304" s="184" t="s">
        <v>2033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2372</v>
      </c>
    </row>
    <row r="305" spans="1:65" s="2" customFormat="1" ht="37.9" customHeight="1">
      <c r="A305" s="30"/>
      <c r="B305" s="147"/>
      <c r="C305" s="148" t="s">
        <v>490</v>
      </c>
      <c r="D305" s="148" t="s">
        <v>214</v>
      </c>
      <c r="E305" s="149" t="s">
        <v>2197</v>
      </c>
      <c r="F305" s="150" t="s">
        <v>2198</v>
      </c>
      <c r="G305" s="151" t="s">
        <v>374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2199</v>
      </c>
    </row>
    <row r="306" spans="1:65" s="2" customFormat="1" ht="16.5" customHeight="1">
      <c r="A306" s="30"/>
      <c r="B306" s="147"/>
      <c r="C306" s="182" t="s">
        <v>494</v>
      </c>
      <c r="D306" s="182" t="s">
        <v>311</v>
      </c>
      <c r="E306" s="183" t="s">
        <v>2373</v>
      </c>
      <c r="F306" s="184" t="s">
        <v>2374</v>
      </c>
      <c r="G306" s="185" t="s">
        <v>374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2375</v>
      </c>
    </row>
    <row r="307" spans="1:65" s="2" customFormat="1" ht="24.2" customHeight="1">
      <c r="A307" s="30"/>
      <c r="B307" s="147"/>
      <c r="C307" s="182" t="s">
        <v>498</v>
      </c>
      <c r="D307" s="182" t="s">
        <v>311</v>
      </c>
      <c r="E307" s="183" t="s">
        <v>2376</v>
      </c>
      <c r="F307" s="184" t="s">
        <v>2377</v>
      </c>
      <c r="G307" s="185" t="s">
        <v>374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2378</v>
      </c>
    </row>
    <row r="308" spans="1:65" s="2" customFormat="1" ht="44.25" customHeight="1">
      <c r="A308" s="30"/>
      <c r="B308" s="147"/>
      <c r="C308" s="148" t="s">
        <v>502</v>
      </c>
      <c r="D308" s="148" t="s">
        <v>214</v>
      </c>
      <c r="E308" s="149" t="s">
        <v>2045</v>
      </c>
      <c r="F308" s="150" t="s">
        <v>2046</v>
      </c>
      <c r="G308" s="151" t="s">
        <v>374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2379</v>
      </c>
    </row>
    <row r="309" spans="1:65" s="2" customFormat="1" ht="24.2" customHeight="1">
      <c r="A309" s="30"/>
      <c r="B309" s="147"/>
      <c r="C309" s="182" t="s">
        <v>506</v>
      </c>
      <c r="D309" s="182" t="s">
        <v>311</v>
      </c>
      <c r="E309" s="183" t="s">
        <v>2380</v>
      </c>
      <c r="F309" s="184" t="s">
        <v>2213</v>
      </c>
      <c r="G309" s="185" t="s">
        <v>374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2381</v>
      </c>
    </row>
    <row r="310" spans="1:65" s="2" customFormat="1" ht="16.5" customHeight="1">
      <c r="A310" s="30"/>
      <c r="B310" s="147"/>
      <c r="C310" s="182" t="s">
        <v>511</v>
      </c>
      <c r="D310" s="182" t="s">
        <v>311</v>
      </c>
      <c r="E310" s="183" t="s">
        <v>2052</v>
      </c>
      <c r="F310" s="184" t="s">
        <v>2053</v>
      </c>
      <c r="G310" s="185" t="s">
        <v>374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2382</v>
      </c>
    </row>
    <row r="311" spans="1:65" s="2" customFormat="1" ht="24.2" customHeight="1">
      <c r="A311" s="30"/>
      <c r="B311" s="147"/>
      <c r="C311" s="148" t="s">
        <v>515</v>
      </c>
      <c r="D311" s="148" t="s">
        <v>214</v>
      </c>
      <c r="E311" s="149" t="s">
        <v>959</v>
      </c>
      <c r="F311" s="150" t="s">
        <v>960</v>
      </c>
      <c r="G311" s="151" t="s">
        <v>374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2074</v>
      </c>
    </row>
    <row r="312" spans="1:65" s="2" customFormat="1" ht="16.5" customHeight="1">
      <c r="A312" s="30"/>
      <c r="B312" s="147"/>
      <c r="C312" s="148" t="s">
        <v>520</v>
      </c>
      <c r="D312" s="148" t="s">
        <v>214</v>
      </c>
      <c r="E312" s="149" t="s">
        <v>963</v>
      </c>
      <c r="F312" s="150" t="s">
        <v>964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2080</v>
      </c>
    </row>
    <row r="313" spans="1:65" s="14" customFormat="1" ht="11.25">
      <c r="B313" s="168"/>
      <c r="D313" s="162" t="s">
        <v>220</v>
      </c>
      <c r="F313" s="170" t="s">
        <v>2383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526</v>
      </c>
      <c r="D314" s="148" t="s">
        <v>214</v>
      </c>
      <c r="E314" s="149" t="s">
        <v>483</v>
      </c>
      <c r="F314" s="150" t="s">
        <v>484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485</v>
      </c>
    </row>
    <row r="315" spans="1:65" s="2" customFormat="1" ht="16.5" customHeight="1">
      <c r="A315" s="30"/>
      <c r="B315" s="147"/>
      <c r="C315" s="148" t="s">
        <v>532</v>
      </c>
      <c r="D315" s="148" t="s">
        <v>214</v>
      </c>
      <c r="E315" s="149" t="s">
        <v>2082</v>
      </c>
      <c r="F315" s="150" t="s">
        <v>2083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2084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510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546</v>
      </c>
      <c r="D317" s="148" t="s">
        <v>214</v>
      </c>
      <c r="E317" s="149" t="s">
        <v>512</v>
      </c>
      <c r="F317" s="150" t="s">
        <v>513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514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2369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2370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 ht="11.25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550</v>
      </c>
      <c r="D321" s="148" t="s">
        <v>214</v>
      </c>
      <c r="E321" s="149" t="s">
        <v>516</v>
      </c>
      <c r="F321" s="150" t="s">
        <v>517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518</v>
      </c>
    </row>
    <row r="322" spans="1:65" s="2" customFormat="1" ht="24.2" customHeight="1">
      <c r="A322" s="30"/>
      <c r="B322" s="147"/>
      <c r="C322" s="148" t="s">
        <v>554</v>
      </c>
      <c r="D322" s="148" t="s">
        <v>214</v>
      </c>
      <c r="E322" s="149" t="s">
        <v>521</v>
      </c>
      <c r="F322" s="150" t="s">
        <v>522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523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2384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524</v>
      </c>
      <c r="F324" s="145" t="s">
        <v>525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559</v>
      </c>
      <c r="D325" s="148" t="s">
        <v>214</v>
      </c>
      <c r="E325" s="149" t="s">
        <v>527</v>
      </c>
      <c r="F325" s="150" t="s">
        <v>528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529</v>
      </c>
    </row>
    <row r="326" spans="1:65" s="12" customFormat="1" ht="22.9" customHeight="1">
      <c r="B326" s="135"/>
      <c r="D326" s="136" t="s">
        <v>70</v>
      </c>
      <c r="E326" s="145" t="s">
        <v>530</v>
      </c>
      <c r="F326" s="145" t="s">
        <v>531</v>
      </c>
      <c r="J326" s="146">
        <f>BK326</f>
        <v>0</v>
      </c>
      <c r="L326" s="135"/>
      <c r="M326" s="139"/>
      <c r="N326" s="140"/>
      <c r="O326" s="140"/>
      <c r="P326" s="141">
        <f>SUM(P327:P341)</f>
        <v>4.0784669999999998</v>
      </c>
      <c r="Q326" s="140"/>
      <c r="R326" s="141">
        <f>SUM(R327:R341)</f>
        <v>0</v>
      </c>
      <c r="S326" s="140"/>
      <c r="T326" s="142">
        <f>SUM(T327:T341)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SUM(BK327:BK341)</f>
        <v>0</v>
      </c>
    </row>
    <row r="327" spans="1:65" s="2" customFormat="1" ht="37.9" customHeight="1">
      <c r="A327" s="30"/>
      <c r="B327" s="147"/>
      <c r="C327" s="148" t="s">
        <v>564</v>
      </c>
      <c r="D327" s="148" t="s">
        <v>214</v>
      </c>
      <c r="E327" s="149" t="s">
        <v>533</v>
      </c>
      <c r="F327" s="150" t="s">
        <v>534</v>
      </c>
      <c r="G327" s="151" t="s">
        <v>301</v>
      </c>
      <c r="H327" s="152">
        <v>15.798999999999999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0.47396999999999995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535</v>
      </c>
    </row>
    <row r="328" spans="1:65" s="14" customFormat="1" ht="11.25">
      <c r="B328" s="168"/>
      <c r="D328" s="162" t="s">
        <v>220</v>
      </c>
      <c r="E328" s="169" t="s">
        <v>1</v>
      </c>
      <c r="F328" s="170" t="s">
        <v>2385</v>
      </c>
      <c r="H328" s="171">
        <v>15.798999999999999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37.9" customHeight="1">
      <c r="A329" s="30"/>
      <c r="B329" s="147"/>
      <c r="C329" s="148" t="s">
        <v>854</v>
      </c>
      <c r="D329" s="148" t="s">
        <v>214</v>
      </c>
      <c r="E329" s="149" t="s">
        <v>538</v>
      </c>
      <c r="F329" s="150" t="s">
        <v>534</v>
      </c>
      <c r="G329" s="151" t="s">
        <v>301</v>
      </c>
      <c r="H329" s="152">
        <v>9.1999999999999998E-2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0.03</v>
      </c>
      <c r="P329" s="157">
        <f>O329*H329</f>
        <v>2.7599999999999999E-3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2386</v>
      </c>
    </row>
    <row r="330" spans="1:65" s="14" customFormat="1" ht="11.25">
      <c r="B330" s="168"/>
      <c r="D330" s="162" t="s">
        <v>220</v>
      </c>
      <c r="E330" s="169" t="s">
        <v>1</v>
      </c>
      <c r="F330" s="170" t="s">
        <v>2387</v>
      </c>
      <c r="H330" s="171">
        <v>9.1999999999999998E-2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37.9" customHeight="1">
      <c r="A331" s="30"/>
      <c r="B331" s="147"/>
      <c r="C331" s="148" t="s">
        <v>858</v>
      </c>
      <c r="D331" s="148" t="s">
        <v>214</v>
      </c>
      <c r="E331" s="149" t="s">
        <v>542</v>
      </c>
      <c r="F331" s="150" t="s">
        <v>543</v>
      </c>
      <c r="G331" s="151" t="s">
        <v>301</v>
      </c>
      <c r="H331" s="152">
        <v>0.36799999999999999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2E-3</v>
      </c>
      <c r="P331" s="157">
        <f>O331*H331</f>
        <v>7.36E-4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2388</v>
      </c>
    </row>
    <row r="332" spans="1:65" s="14" customFormat="1" ht="11.25">
      <c r="B332" s="168"/>
      <c r="D332" s="162" t="s">
        <v>220</v>
      </c>
      <c r="F332" s="170" t="s">
        <v>2389</v>
      </c>
      <c r="H332" s="171">
        <v>0.36799999999999999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37.9" customHeight="1">
      <c r="A333" s="30"/>
      <c r="B333" s="147"/>
      <c r="C333" s="148" t="s">
        <v>537</v>
      </c>
      <c r="D333" s="148" t="s">
        <v>214</v>
      </c>
      <c r="E333" s="149" t="s">
        <v>547</v>
      </c>
      <c r="F333" s="150" t="s">
        <v>543</v>
      </c>
      <c r="G333" s="151" t="s">
        <v>301</v>
      </c>
      <c r="H333" s="152">
        <v>537.16600000000005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2E-3</v>
      </c>
      <c r="P333" s="157">
        <f>O333*H333</f>
        <v>1.0743320000000001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548</v>
      </c>
    </row>
    <row r="334" spans="1:65" s="14" customFormat="1" ht="11.25">
      <c r="B334" s="168"/>
      <c r="D334" s="162" t="s">
        <v>220</v>
      </c>
      <c r="F334" s="170" t="s">
        <v>2390</v>
      </c>
      <c r="H334" s="171">
        <v>537.16600000000005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3</v>
      </c>
      <c r="AX334" s="14" t="s">
        <v>78</v>
      </c>
      <c r="AY334" s="169" t="s">
        <v>212</v>
      </c>
    </row>
    <row r="335" spans="1:65" s="2" customFormat="1" ht="24.2" customHeight="1">
      <c r="A335" s="30"/>
      <c r="B335" s="147"/>
      <c r="C335" s="148" t="s">
        <v>541</v>
      </c>
      <c r="D335" s="148" t="s">
        <v>214</v>
      </c>
      <c r="E335" s="149" t="s">
        <v>551</v>
      </c>
      <c r="F335" s="150" t="s">
        <v>552</v>
      </c>
      <c r="G335" s="151" t="s">
        <v>301</v>
      </c>
      <c r="H335" s="152">
        <v>15.891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0.159</v>
      </c>
      <c r="P335" s="157">
        <f>O335*H335</f>
        <v>2.5266690000000001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553</v>
      </c>
    </row>
    <row r="336" spans="1:65" s="2" customFormat="1" ht="55.5" customHeight="1">
      <c r="A336" s="30"/>
      <c r="B336" s="147"/>
      <c r="C336" s="148" t="s">
        <v>845</v>
      </c>
      <c r="D336" s="148" t="s">
        <v>214</v>
      </c>
      <c r="E336" s="149" t="s">
        <v>555</v>
      </c>
      <c r="F336" s="150" t="s">
        <v>556</v>
      </c>
      <c r="G336" s="151" t="s">
        <v>301</v>
      </c>
      <c r="H336" s="152">
        <v>3.4449999999999998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</v>
      </c>
      <c r="P336" s="157">
        <f>O336*H336</f>
        <v>0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557</v>
      </c>
    </row>
    <row r="337" spans="1:65" s="14" customFormat="1" ht="11.25">
      <c r="B337" s="168"/>
      <c r="D337" s="162" t="s">
        <v>220</v>
      </c>
      <c r="E337" s="169" t="s">
        <v>1</v>
      </c>
      <c r="F337" s="170" t="s">
        <v>2391</v>
      </c>
      <c r="H337" s="171">
        <v>3.4449999999999998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220</v>
      </c>
      <c r="AU337" s="169" t="s">
        <v>80</v>
      </c>
      <c r="AV337" s="14" t="s">
        <v>80</v>
      </c>
      <c r="AW337" s="14" t="s">
        <v>27</v>
      </c>
      <c r="AX337" s="14" t="s">
        <v>78</v>
      </c>
      <c r="AY337" s="169" t="s">
        <v>212</v>
      </c>
    </row>
    <row r="338" spans="1:65" s="2" customFormat="1" ht="62.65" customHeight="1">
      <c r="A338" s="30"/>
      <c r="B338" s="147"/>
      <c r="C338" s="148" t="s">
        <v>327</v>
      </c>
      <c r="D338" s="148" t="s">
        <v>214</v>
      </c>
      <c r="E338" s="149" t="s">
        <v>560</v>
      </c>
      <c r="F338" s="150" t="s">
        <v>561</v>
      </c>
      <c r="G338" s="151" t="s">
        <v>301</v>
      </c>
      <c r="H338" s="152">
        <v>3.5339999999999998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</v>
      </c>
      <c r="P338" s="157">
        <f>O338*H338</f>
        <v>0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562</v>
      </c>
    </row>
    <row r="339" spans="1:65" s="14" customFormat="1" ht="11.25">
      <c r="B339" s="168"/>
      <c r="D339" s="162" t="s">
        <v>220</v>
      </c>
      <c r="E339" s="169" t="s">
        <v>1</v>
      </c>
      <c r="F339" s="170" t="s">
        <v>2392</v>
      </c>
      <c r="H339" s="171">
        <v>3.5339999999999998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220</v>
      </c>
      <c r="AU339" s="169" t="s">
        <v>80</v>
      </c>
      <c r="AV339" s="14" t="s">
        <v>80</v>
      </c>
      <c r="AW339" s="14" t="s">
        <v>27</v>
      </c>
      <c r="AX339" s="14" t="s">
        <v>78</v>
      </c>
      <c r="AY339" s="169" t="s">
        <v>212</v>
      </c>
    </row>
    <row r="340" spans="1:65" s="2" customFormat="1" ht="55.5" customHeight="1">
      <c r="A340" s="30"/>
      <c r="B340" s="147"/>
      <c r="C340" s="148" t="s">
        <v>332</v>
      </c>
      <c r="D340" s="148" t="s">
        <v>214</v>
      </c>
      <c r="E340" s="149" t="s">
        <v>565</v>
      </c>
      <c r="F340" s="150" t="s">
        <v>300</v>
      </c>
      <c r="G340" s="151" t="s">
        <v>301</v>
      </c>
      <c r="H340" s="152">
        <v>8.82</v>
      </c>
      <c r="I340" s="153"/>
      <c r="J340" s="153">
        <f>ROUND(I340*H340,2)</f>
        <v>0</v>
      </c>
      <c r="K340" s="154"/>
      <c r="L340" s="31"/>
      <c r="M340" s="155" t="s">
        <v>1</v>
      </c>
      <c r="N340" s="156" t="s">
        <v>36</v>
      </c>
      <c r="O340" s="157">
        <v>0</v>
      </c>
      <c r="P340" s="157">
        <f>O340*H340</f>
        <v>0</v>
      </c>
      <c r="Q340" s="157">
        <v>0</v>
      </c>
      <c r="R340" s="157">
        <f>Q340*H340</f>
        <v>0</v>
      </c>
      <c r="S340" s="157">
        <v>0</v>
      </c>
      <c r="T340" s="158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>IF(N340="základní",J340,0)</f>
        <v>0</v>
      </c>
      <c r="BF340" s="160">
        <f>IF(N340="snížená",J340,0)</f>
        <v>0</v>
      </c>
      <c r="BG340" s="160">
        <f>IF(N340="zákl. přenesená",J340,0)</f>
        <v>0</v>
      </c>
      <c r="BH340" s="160">
        <f>IF(N340="sníž. přenesená",J340,0)</f>
        <v>0</v>
      </c>
      <c r="BI340" s="160">
        <f>IF(N340="nulová",J340,0)</f>
        <v>0</v>
      </c>
      <c r="BJ340" s="18" t="s">
        <v>78</v>
      </c>
      <c r="BK340" s="160">
        <f>ROUND(I340*H340,2)</f>
        <v>0</v>
      </c>
      <c r="BL340" s="18" t="s">
        <v>218</v>
      </c>
      <c r="BM340" s="159" t="s">
        <v>566</v>
      </c>
    </row>
    <row r="341" spans="1:65" s="14" customFormat="1" ht="11.25">
      <c r="B341" s="168"/>
      <c r="D341" s="162" t="s">
        <v>220</v>
      </c>
      <c r="E341" s="169" t="s">
        <v>1</v>
      </c>
      <c r="F341" s="170" t="s">
        <v>2393</v>
      </c>
      <c r="H341" s="171">
        <v>8.82</v>
      </c>
      <c r="L341" s="168"/>
      <c r="M341" s="192"/>
      <c r="N341" s="193"/>
      <c r="O341" s="193"/>
      <c r="P341" s="193"/>
      <c r="Q341" s="193"/>
      <c r="R341" s="193"/>
      <c r="S341" s="193"/>
      <c r="T341" s="194"/>
      <c r="AT341" s="169" t="s">
        <v>220</v>
      </c>
      <c r="AU341" s="169" t="s">
        <v>80</v>
      </c>
      <c r="AV341" s="14" t="s">
        <v>80</v>
      </c>
      <c r="AW341" s="14" t="s">
        <v>27</v>
      </c>
      <c r="AX341" s="14" t="s">
        <v>78</v>
      </c>
      <c r="AY341" s="169" t="s">
        <v>212</v>
      </c>
    </row>
    <row r="342" spans="1:65" s="2" customFormat="1" ht="6.95" customHeight="1">
      <c r="A342" s="30"/>
      <c r="B342" s="45"/>
      <c r="C342" s="46"/>
      <c r="D342" s="46"/>
      <c r="E342" s="46"/>
      <c r="F342" s="46"/>
      <c r="G342" s="46"/>
      <c r="H342" s="46"/>
      <c r="I342" s="46"/>
      <c r="J342" s="46"/>
      <c r="K342" s="46"/>
      <c r="L342" s="31"/>
      <c r="M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</row>
  </sheetData>
  <autoFilter ref="C128:K341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17" workbookViewId="0">
      <selection activeCell="I132" sqref="I132:I3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2322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2394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2322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SO_05.1-U - Podružné tlakové propoje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2322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SO_05.1-U - Podružné tlakové propoje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45796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1759.9131470000002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1759.9131470000002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2395</v>
      </c>
      <c r="F132" s="150" t="s">
        <v>2396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2397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2398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652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2399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2097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2400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 ht="11.25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1267</v>
      </c>
      <c r="F140" s="150" t="s">
        <v>1268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1956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2401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2398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656</v>
      </c>
      <c r="F143" s="150" t="s">
        <v>657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2402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659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2403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663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2399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2104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2400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2105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2106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2400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667</v>
      </c>
      <c r="F155" s="150" t="s">
        <v>668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669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670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2399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674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675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2399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674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679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2404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2110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2405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2406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2407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2408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1968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2409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2115</v>
      </c>
      <c r="F177" s="150" t="s">
        <v>2116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2117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1973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2410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2125</v>
      </c>
      <c r="F180" s="150" t="s">
        <v>2126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2127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1975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2410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2128</v>
      </c>
      <c r="F183" s="150" t="s">
        <v>2129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2130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1981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2410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2131</v>
      </c>
      <c r="F186" s="150" t="s">
        <v>2132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2133</v>
      </c>
    </row>
    <row r="187" spans="1:65" s="13" customFormat="1" ht="11.25">
      <c r="B187" s="161"/>
      <c r="D187" s="162" t="s">
        <v>220</v>
      </c>
      <c r="E187" s="163" t="s">
        <v>1</v>
      </c>
      <c r="F187" s="164" t="s">
        <v>1983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2411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1970</v>
      </c>
      <c r="F189" s="150" t="s">
        <v>1971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1972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1973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2412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 ht="11.25">
      <c r="B193" s="161"/>
      <c r="D193" s="162" t="s">
        <v>220</v>
      </c>
      <c r="E193" s="163" t="s">
        <v>1</v>
      </c>
      <c r="F193" s="164" t="s">
        <v>1975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2412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1976</v>
      </c>
      <c r="F195" s="150" t="s">
        <v>1977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1978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2413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1538</v>
      </c>
      <c r="F197" s="150" t="s">
        <v>1539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1980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1981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2412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1543</v>
      </c>
      <c r="F200" s="150" t="s">
        <v>1544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1982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1983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2414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337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2415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341</v>
      </c>
      <c r="D205" s="148" t="s">
        <v>214</v>
      </c>
      <c r="E205" s="149" t="s">
        <v>2139</v>
      </c>
      <c r="F205" s="150" t="s">
        <v>2140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2141</v>
      </c>
    </row>
    <row r="206" spans="1:65" s="2" customFormat="1" ht="37.9" customHeight="1">
      <c r="A206" s="30"/>
      <c r="B206" s="147"/>
      <c r="C206" s="148" t="s">
        <v>345</v>
      </c>
      <c r="D206" s="148" t="s">
        <v>214</v>
      </c>
      <c r="E206" s="149" t="s">
        <v>576</v>
      </c>
      <c r="F206" s="150" t="s">
        <v>577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2146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2416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352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2417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357</v>
      </c>
      <c r="D210" s="148" t="s">
        <v>214</v>
      </c>
      <c r="E210" s="149" t="s">
        <v>579</v>
      </c>
      <c r="F210" s="150" t="s">
        <v>580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2150</v>
      </c>
    </row>
    <row r="211" spans="1:65" s="2" customFormat="1" ht="37.9" customHeight="1">
      <c r="A211" s="30"/>
      <c r="B211" s="147"/>
      <c r="C211" s="148" t="s">
        <v>361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366</v>
      </c>
      <c r="D212" s="148" t="s">
        <v>214</v>
      </c>
      <c r="E212" s="149" t="s">
        <v>1078</v>
      </c>
      <c r="F212" s="150" t="s">
        <v>1079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1987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2418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2419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 ht="11.25">
      <c r="B215" s="168"/>
      <c r="D215" s="162" t="s">
        <v>220</v>
      </c>
      <c r="F215" s="170" t="s">
        <v>2420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371</v>
      </c>
      <c r="D216" s="148" t="s">
        <v>214</v>
      </c>
      <c r="E216" s="149" t="s">
        <v>1990</v>
      </c>
      <c r="F216" s="150" t="s">
        <v>1991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1992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2421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 ht="11.25">
      <c r="B218" s="168"/>
      <c r="D218" s="162" t="s">
        <v>220</v>
      </c>
      <c r="F218" s="170" t="s">
        <v>2422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376</v>
      </c>
      <c r="D219" s="148" t="s">
        <v>214</v>
      </c>
      <c r="E219" s="149" t="s">
        <v>1357</v>
      </c>
      <c r="F219" s="150" t="s">
        <v>1358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1995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2423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380</v>
      </c>
      <c r="D221" s="148" t="s">
        <v>214</v>
      </c>
      <c r="E221" s="149" t="s">
        <v>1360</v>
      </c>
      <c r="F221" s="150" t="s">
        <v>1361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1997</v>
      </c>
    </row>
    <row r="222" spans="1:65" s="14" customFormat="1" ht="11.25">
      <c r="B222" s="168"/>
      <c r="D222" s="162" t="s">
        <v>220</v>
      </c>
      <c r="F222" s="170" t="s">
        <v>2424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384</v>
      </c>
      <c r="D223" s="148" t="s">
        <v>214</v>
      </c>
      <c r="E223" s="149" t="s">
        <v>1371</v>
      </c>
      <c r="F223" s="150" t="s">
        <v>1372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2158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2425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388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393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 ht="11.25">
      <c r="B227" s="168"/>
      <c r="D227" s="162" t="s">
        <v>220</v>
      </c>
      <c r="F227" s="170" t="s">
        <v>2426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398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2160</v>
      </c>
    </row>
    <row r="229" spans="1:65" s="2" customFormat="1" ht="44.25" customHeight="1">
      <c r="A229" s="30"/>
      <c r="B229" s="147"/>
      <c r="C229" s="148" t="s">
        <v>402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2427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406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703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2428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2348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2429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 ht="11.25">
      <c r="B238" s="168"/>
      <c r="D238" s="162" t="s">
        <v>220</v>
      </c>
      <c r="F238" s="170" t="s">
        <v>2430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410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2431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2432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414</v>
      </c>
      <c r="D243" s="182" t="s">
        <v>311</v>
      </c>
      <c r="E243" s="183" t="s">
        <v>323</v>
      </c>
      <c r="F243" s="184" t="s">
        <v>324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325</v>
      </c>
    </row>
    <row r="244" spans="1:65" s="14" customFormat="1" ht="11.25">
      <c r="B244" s="168"/>
      <c r="D244" s="162" t="s">
        <v>220</v>
      </c>
      <c r="F244" s="170" t="s">
        <v>2433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418</v>
      </c>
      <c r="D245" s="148" t="s">
        <v>214</v>
      </c>
      <c r="E245" s="149" t="s">
        <v>338</v>
      </c>
      <c r="F245" s="150" t="s">
        <v>339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2008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2409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424</v>
      </c>
      <c r="D247" s="148" t="s">
        <v>214</v>
      </c>
      <c r="E247" s="149" t="s">
        <v>342</v>
      </c>
      <c r="F247" s="150" t="s">
        <v>343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2009</v>
      </c>
    </row>
    <row r="248" spans="1:65" s="2" customFormat="1" ht="16.5" customHeight="1">
      <c r="A248" s="30"/>
      <c r="B248" s="147"/>
      <c r="C248" s="182" t="s">
        <v>428</v>
      </c>
      <c r="D248" s="182" t="s">
        <v>311</v>
      </c>
      <c r="E248" s="183" t="s">
        <v>346</v>
      </c>
      <c r="F248" s="184" t="s">
        <v>347</v>
      </c>
      <c r="G248" s="185" t="s">
        <v>348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2010</v>
      </c>
    </row>
    <row r="249" spans="1:65" s="14" customFormat="1" ht="11.25">
      <c r="B249" s="168"/>
      <c r="D249" s="162" t="s">
        <v>220</v>
      </c>
      <c r="F249" s="170" t="s">
        <v>2434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351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433</v>
      </c>
      <c r="D251" s="148" t="s">
        <v>214</v>
      </c>
      <c r="E251" s="149" t="s">
        <v>353</v>
      </c>
      <c r="F251" s="150" t="s">
        <v>354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355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365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437</v>
      </c>
      <c r="D253" s="148" t="s">
        <v>214</v>
      </c>
      <c r="E253" s="149" t="s">
        <v>367</v>
      </c>
      <c r="F253" s="150" t="s">
        <v>368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369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2435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2436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 ht="11.25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392</v>
      </c>
      <c r="J257" s="146">
        <f>BK257</f>
        <v>0</v>
      </c>
      <c r="L257" s="135"/>
      <c r="M257" s="139"/>
      <c r="N257" s="140"/>
      <c r="O257" s="140"/>
      <c r="P257" s="141">
        <f>SUM(P258:P317)</f>
        <v>39.88955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441</v>
      </c>
      <c r="D258" s="148" t="s">
        <v>214</v>
      </c>
      <c r="E258" s="149" t="s">
        <v>737</v>
      </c>
      <c r="F258" s="150" t="s">
        <v>738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739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652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2399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445</v>
      </c>
      <c r="D262" s="148" t="s">
        <v>214</v>
      </c>
      <c r="E262" s="149" t="s">
        <v>1401</v>
      </c>
      <c r="F262" s="150" t="s">
        <v>1402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2178</v>
      </c>
    </row>
    <row r="263" spans="1:65" s="13" customFormat="1" ht="11.25">
      <c r="B263" s="161"/>
      <c r="D263" s="162" t="s">
        <v>220</v>
      </c>
      <c r="E263" s="163" t="s">
        <v>1</v>
      </c>
      <c r="F263" s="164" t="s">
        <v>2401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2398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449</v>
      </c>
      <c r="D265" s="148" t="s">
        <v>214</v>
      </c>
      <c r="E265" s="149" t="s">
        <v>1104</v>
      </c>
      <c r="F265" s="150" t="s">
        <v>744</v>
      </c>
      <c r="G265" s="151" t="s">
        <v>217</v>
      </c>
      <c r="H265" s="152">
        <v>42.57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1.1919600000000001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2437</v>
      </c>
    </row>
    <row r="266" spans="1:65" s="13" customFormat="1" ht="11.25">
      <c r="B266" s="161"/>
      <c r="D266" s="162" t="s">
        <v>220</v>
      </c>
      <c r="E266" s="163" t="s">
        <v>1</v>
      </c>
      <c r="F266" s="164" t="s">
        <v>746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2438</v>
      </c>
      <c r="H267" s="171">
        <v>42.57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453</v>
      </c>
      <c r="D268" s="148" t="s">
        <v>214</v>
      </c>
      <c r="E268" s="149" t="s">
        <v>394</v>
      </c>
      <c r="F268" s="150" t="s">
        <v>395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2439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2362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2440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 ht="11.25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457</v>
      </c>
      <c r="D272" s="148" t="s">
        <v>214</v>
      </c>
      <c r="E272" s="149" t="s">
        <v>399</v>
      </c>
      <c r="F272" s="150" t="s">
        <v>400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2441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2362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2440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 ht="11.25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461</v>
      </c>
      <c r="D276" s="148" t="s">
        <v>214</v>
      </c>
      <c r="E276" s="149" t="s">
        <v>403</v>
      </c>
      <c r="F276" s="150" t="s">
        <v>404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2442</v>
      </c>
    </row>
    <row r="277" spans="1:65" s="14" customFormat="1" ht="11.25">
      <c r="B277" s="168"/>
      <c r="D277" s="162" t="s">
        <v>220</v>
      </c>
      <c r="E277" s="169" t="s">
        <v>1</v>
      </c>
      <c r="F277" s="170" t="s">
        <v>2362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2440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 ht="11.25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465</v>
      </c>
      <c r="D280" s="148" t="s">
        <v>214</v>
      </c>
      <c r="E280" s="149" t="s">
        <v>750</v>
      </c>
      <c r="F280" s="150" t="s">
        <v>751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752</v>
      </c>
    </row>
    <row r="281" spans="1:65" s="13" customFormat="1" ht="11.25">
      <c r="B281" s="161"/>
      <c r="D281" s="162" t="s">
        <v>220</v>
      </c>
      <c r="E281" s="163" t="s">
        <v>1</v>
      </c>
      <c r="F281" s="164" t="s">
        <v>675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2399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469</v>
      </c>
      <c r="D283" s="148" t="s">
        <v>214</v>
      </c>
      <c r="E283" s="149" t="s">
        <v>753</v>
      </c>
      <c r="F283" s="150" t="s">
        <v>754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755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663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2399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 ht="11.25">
      <c r="B286" s="161"/>
      <c r="D286" s="162" t="s">
        <v>220</v>
      </c>
      <c r="E286" s="163" t="s">
        <v>1</v>
      </c>
      <c r="F286" s="164" t="s">
        <v>2104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2443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473</v>
      </c>
      <c r="D289" s="148" t="s">
        <v>214</v>
      </c>
      <c r="E289" s="149" t="s">
        <v>407</v>
      </c>
      <c r="F289" s="150" t="s">
        <v>408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409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2399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2444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 ht="11.25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477</v>
      </c>
      <c r="D293" s="148" t="s">
        <v>214</v>
      </c>
      <c r="E293" s="149" t="s">
        <v>411</v>
      </c>
      <c r="F293" s="150" t="s">
        <v>412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413</v>
      </c>
    </row>
    <row r="294" spans="1:65" s="13" customFormat="1" ht="11.25">
      <c r="B294" s="161"/>
      <c r="D294" s="162" t="s">
        <v>220</v>
      </c>
      <c r="E294" s="163" t="s">
        <v>1</v>
      </c>
      <c r="F294" s="164" t="s">
        <v>679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2404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2110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2405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482</v>
      </c>
      <c r="D299" s="148" t="s">
        <v>214</v>
      </c>
      <c r="E299" s="149" t="s">
        <v>415</v>
      </c>
      <c r="F299" s="150" t="s">
        <v>416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2445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2362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2440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 ht="11.25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486</v>
      </c>
      <c r="D303" s="148" t="s">
        <v>214</v>
      </c>
      <c r="E303" s="149" t="s">
        <v>756</v>
      </c>
      <c r="F303" s="150" t="s">
        <v>757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758</v>
      </c>
    </row>
    <row r="304" spans="1:65" s="13" customFormat="1" ht="11.25">
      <c r="B304" s="161"/>
      <c r="D304" s="162" t="s">
        <v>220</v>
      </c>
      <c r="E304" s="163" t="s">
        <v>1</v>
      </c>
      <c r="F304" s="164" t="s">
        <v>679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2404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 ht="11.25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490</v>
      </c>
      <c r="D307" s="148" t="s">
        <v>214</v>
      </c>
      <c r="E307" s="149" t="s">
        <v>759</v>
      </c>
      <c r="F307" s="150" t="s">
        <v>760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761</v>
      </c>
    </row>
    <row r="308" spans="1:65" s="13" customFormat="1" ht="11.25">
      <c r="B308" s="161"/>
      <c r="D308" s="162" t="s">
        <v>220</v>
      </c>
      <c r="E308" s="163" t="s">
        <v>1</v>
      </c>
      <c r="F308" s="164" t="s">
        <v>670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2399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494</v>
      </c>
      <c r="D310" s="148" t="s">
        <v>214</v>
      </c>
      <c r="E310" s="149" t="s">
        <v>1639</v>
      </c>
      <c r="F310" s="150" t="s">
        <v>1640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2446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2398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498</v>
      </c>
      <c r="D312" s="182" t="s">
        <v>311</v>
      </c>
      <c r="E312" s="183" t="s">
        <v>1642</v>
      </c>
      <c r="F312" s="184" t="s">
        <v>1643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2447</v>
      </c>
    </row>
    <row r="313" spans="1:65" s="14" customFormat="1" ht="11.25">
      <c r="B313" s="168"/>
      <c r="D313" s="162" t="s">
        <v>220</v>
      </c>
      <c r="F313" s="170" t="s">
        <v>2448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502</v>
      </c>
      <c r="D314" s="148" t="s">
        <v>214</v>
      </c>
      <c r="E314" s="149" t="s">
        <v>419</v>
      </c>
      <c r="F314" s="150" t="s">
        <v>420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762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2449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2450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 ht="11.25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423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506</v>
      </c>
      <c r="D319" s="148" t="s">
        <v>214</v>
      </c>
      <c r="E319" s="149" t="s">
        <v>2029</v>
      </c>
      <c r="F319" s="150" t="s">
        <v>2030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2451</v>
      </c>
    </row>
    <row r="320" spans="1:65" s="2" customFormat="1" ht="24.2" customHeight="1">
      <c r="A320" s="30"/>
      <c r="B320" s="147"/>
      <c r="C320" s="182" t="s">
        <v>511</v>
      </c>
      <c r="D320" s="182" t="s">
        <v>311</v>
      </c>
      <c r="E320" s="183" t="s">
        <v>2032</v>
      </c>
      <c r="F320" s="184" t="s">
        <v>2188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2452</v>
      </c>
    </row>
    <row r="321" spans="1:65" s="2" customFormat="1" ht="37.9" customHeight="1">
      <c r="A321" s="30"/>
      <c r="B321" s="147"/>
      <c r="C321" s="148" t="s">
        <v>515</v>
      </c>
      <c r="D321" s="148" t="s">
        <v>214</v>
      </c>
      <c r="E321" s="149" t="s">
        <v>2197</v>
      </c>
      <c r="F321" s="150" t="s">
        <v>2198</v>
      </c>
      <c r="G321" s="151" t="s">
        <v>374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2199</v>
      </c>
    </row>
    <row r="322" spans="1:65" s="2" customFormat="1" ht="24.2" customHeight="1">
      <c r="A322" s="30"/>
      <c r="B322" s="147"/>
      <c r="C322" s="182" t="s">
        <v>520</v>
      </c>
      <c r="D322" s="182" t="s">
        <v>311</v>
      </c>
      <c r="E322" s="183" t="s">
        <v>2200</v>
      </c>
      <c r="F322" s="184" t="s">
        <v>2201</v>
      </c>
      <c r="G322" s="185" t="s">
        <v>374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2202</v>
      </c>
    </row>
    <row r="323" spans="1:65" s="2" customFormat="1" ht="24.2" customHeight="1">
      <c r="A323" s="30"/>
      <c r="B323" s="147"/>
      <c r="C323" s="182" t="s">
        <v>526</v>
      </c>
      <c r="D323" s="182" t="s">
        <v>311</v>
      </c>
      <c r="E323" s="183" t="s">
        <v>2203</v>
      </c>
      <c r="F323" s="184" t="s">
        <v>2204</v>
      </c>
      <c r="G323" s="185" t="s">
        <v>374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2205</v>
      </c>
    </row>
    <row r="324" spans="1:65" s="2" customFormat="1" ht="16.5" customHeight="1">
      <c r="A324" s="30"/>
      <c r="B324" s="147"/>
      <c r="C324" s="182" t="s">
        <v>532</v>
      </c>
      <c r="D324" s="182" t="s">
        <v>311</v>
      </c>
      <c r="E324" s="183" t="s">
        <v>2373</v>
      </c>
      <c r="F324" s="184" t="s">
        <v>2374</v>
      </c>
      <c r="G324" s="185" t="s">
        <v>374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2375</v>
      </c>
    </row>
    <row r="325" spans="1:65" s="2" customFormat="1" ht="16.5" customHeight="1">
      <c r="A325" s="30"/>
      <c r="B325" s="147"/>
      <c r="C325" s="182" t="s">
        <v>546</v>
      </c>
      <c r="D325" s="182" t="s">
        <v>311</v>
      </c>
      <c r="E325" s="183" t="s">
        <v>2453</v>
      </c>
      <c r="F325" s="184" t="s">
        <v>2377</v>
      </c>
      <c r="G325" s="185" t="s">
        <v>374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2454</v>
      </c>
    </row>
    <row r="326" spans="1:65" s="2" customFormat="1" ht="44.25" customHeight="1">
      <c r="A326" s="30"/>
      <c r="B326" s="147"/>
      <c r="C326" s="148" t="s">
        <v>550</v>
      </c>
      <c r="D326" s="148" t="s">
        <v>214</v>
      </c>
      <c r="E326" s="149" t="s">
        <v>2045</v>
      </c>
      <c r="F326" s="150" t="s">
        <v>2046</v>
      </c>
      <c r="G326" s="151" t="s">
        <v>374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2455</v>
      </c>
    </row>
    <row r="327" spans="1:65" s="2" customFormat="1" ht="16.5" customHeight="1">
      <c r="A327" s="30"/>
      <c r="B327" s="147"/>
      <c r="C327" s="182" t="s">
        <v>554</v>
      </c>
      <c r="D327" s="182" t="s">
        <v>311</v>
      </c>
      <c r="E327" s="183" t="s">
        <v>2209</v>
      </c>
      <c r="F327" s="184" t="s">
        <v>2210</v>
      </c>
      <c r="G327" s="185" t="s">
        <v>374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2456</v>
      </c>
    </row>
    <row r="328" spans="1:65" s="2" customFormat="1" ht="24.2" customHeight="1">
      <c r="A328" s="30"/>
      <c r="B328" s="147"/>
      <c r="C328" s="182" t="s">
        <v>559</v>
      </c>
      <c r="D328" s="182" t="s">
        <v>311</v>
      </c>
      <c r="E328" s="183" t="s">
        <v>2457</v>
      </c>
      <c r="F328" s="184" t="s">
        <v>2213</v>
      </c>
      <c r="G328" s="185" t="s">
        <v>374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2458</v>
      </c>
    </row>
    <row r="329" spans="1:65" s="2" customFormat="1" ht="16.5" customHeight="1">
      <c r="A329" s="30"/>
      <c r="B329" s="147"/>
      <c r="C329" s="182" t="s">
        <v>564</v>
      </c>
      <c r="D329" s="182" t="s">
        <v>311</v>
      </c>
      <c r="E329" s="183" t="s">
        <v>2459</v>
      </c>
      <c r="F329" s="184" t="s">
        <v>2460</v>
      </c>
      <c r="G329" s="185" t="s">
        <v>374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2461</v>
      </c>
    </row>
    <row r="330" spans="1:65" s="2" customFormat="1" ht="16.5" customHeight="1">
      <c r="A330" s="30"/>
      <c r="B330" s="147"/>
      <c r="C330" s="182" t="s">
        <v>537</v>
      </c>
      <c r="D330" s="182" t="s">
        <v>311</v>
      </c>
      <c r="E330" s="183" t="s">
        <v>2052</v>
      </c>
      <c r="F330" s="184" t="s">
        <v>2053</v>
      </c>
      <c r="G330" s="185" t="s">
        <v>374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2462</v>
      </c>
    </row>
    <row r="331" spans="1:65" s="2" customFormat="1" ht="24.2" customHeight="1">
      <c r="A331" s="30"/>
      <c r="B331" s="147"/>
      <c r="C331" s="148" t="s">
        <v>541</v>
      </c>
      <c r="D331" s="148" t="s">
        <v>214</v>
      </c>
      <c r="E331" s="149" t="s">
        <v>959</v>
      </c>
      <c r="F331" s="150" t="s">
        <v>960</v>
      </c>
      <c r="G331" s="151" t="s">
        <v>374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2074</v>
      </c>
    </row>
    <row r="332" spans="1:65" s="2" customFormat="1" ht="16.5" customHeight="1">
      <c r="A332" s="30"/>
      <c r="B332" s="147"/>
      <c r="C332" s="148" t="s">
        <v>845</v>
      </c>
      <c r="D332" s="148" t="s">
        <v>214</v>
      </c>
      <c r="E332" s="149" t="s">
        <v>963</v>
      </c>
      <c r="F332" s="150" t="s">
        <v>964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2080</v>
      </c>
    </row>
    <row r="333" spans="1:65" s="14" customFormat="1" ht="11.25">
      <c r="B333" s="168"/>
      <c r="D333" s="162" t="s">
        <v>220</v>
      </c>
      <c r="F333" s="170" t="s">
        <v>2463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327</v>
      </c>
      <c r="D334" s="148" t="s">
        <v>214</v>
      </c>
      <c r="E334" s="149" t="s">
        <v>483</v>
      </c>
      <c r="F334" s="150" t="s">
        <v>484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485</v>
      </c>
    </row>
    <row r="335" spans="1:65" s="2" customFormat="1" ht="16.5" customHeight="1">
      <c r="A335" s="30"/>
      <c r="B335" s="147"/>
      <c r="C335" s="148" t="s">
        <v>332</v>
      </c>
      <c r="D335" s="148" t="s">
        <v>214</v>
      </c>
      <c r="E335" s="149" t="s">
        <v>2082</v>
      </c>
      <c r="F335" s="150" t="s">
        <v>2083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2084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510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854</v>
      </c>
      <c r="D337" s="148" t="s">
        <v>214</v>
      </c>
      <c r="E337" s="149" t="s">
        <v>512</v>
      </c>
      <c r="F337" s="150" t="s">
        <v>513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514</v>
      </c>
    </row>
    <row r="338" spans="1:65" s="2" customFormat="1" ht="24.2" customHeight="1">
      <c r="A338" s="30"/>
      <c r="B338" s="147"/>
      <c r="C338" s="148" t="s">
        <v>858</v>
      </c>
      <c r="D338" s="148" t="s">
        <v>214</v>
      </c>
      <c r="E338" s="149" t="s">
        <v>516</v>
      </c>
      <c r="F338" s="150" t="s">
        <v>517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518</v>
      </c>
    </row>
    <row r="339" spans="1:65" s="2" customFormat="1" ht="24.2" customHeight="1">
      <c r="A339" s="30"/>
      <c r="B339" s="147"/>
      <c r="C339" s="148" t="s">
        <v>862</v>
      </c>
      <c r="D339" s="148" t="s">
        <v>214</v>
      </c>
      <c r="E339" s="149" t="s">
        <v>521</v>
      </c>
      <c r="F339" s="150" t="s">
        <v>522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523</v>
      </c>
    </row>
    <row r="340" spans="1:65" s="14" customFormat="1" ht="11.25">
      <c r="B340" s="168"/>
      <c r="D340" s="162" t="s">
        <v>220</v>
      </c>
      <c r="E340" s="169" t="s">
        <v>1</v>
      </c>
      <c r="F340" s="170" t="s">
        <v>2464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524</v>
      </c>
      <c r="F341" s="145" t="s">
        <v>525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867</v>
      </c>
      <c r="D342" s="148" t="s">
        <v>214</v>
      </c>
      <c r="E342" s="149" t="s">
        <v>527</v>
      </c>
      <c r="F342" s="150" t="s">
        <v>528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529</v>
      </c>
    </row>
    <row r="343" spans="1:65" s="12" customFormat="1" ht="22.9" customHeight="1">
      <c r="B343" s="135"/>
      <c r="D343" s="136" t="s">
        <v>70</v>
      </c>
      <c r="E343" s="145" t="s">
        <v>530</v>
      </c>
      <c r="F343" s="145" t="s">
        <v>531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871</v>
      </c>
      <c r="D344" s="148" t="s">
        <v>214</v>
      </c>
      <c r="E344" s="149" t="s">
        <v>533</v>
      </c>
      <c r="F344" s="150" t="s">
        <v>534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535</v>
      </c>
    </row>
    <row r="345" spans="1:65" s="2" customFormat="1" ht="37.9" customHeight="1">
      <c r="A345" s="30"/>
      <c r="B345" s="147"/>
      <c r="C345" s="148" t="s">
        <v>875</v>
      </c>
      <c r="D345" s="148" t="s">
        <v>214</v>
      </c>
      <c r="E345" s="149" t="s">
        <v>547</v>
      </c>
      <c r="F345" s="150" t="s">
        <v>543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548</v>
      </c>
    </row>
    <row r="346" spans="1:65" s="14" customFormat="1" ht="11.25">
      <c r="B346" s="168"/>
      <c r="D346" s="162" t="s">
        <v>220</v>
      </c>
      <c r="F346" s="170" t="s">
        <v>2465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1450</v>
      </c>
      <c r="D347" s="148" t="s">
        <v>214</v>
      </c>
      <c r="E347" s="149" t="s">
        <v>551</v>
      </c>
      <c r="F347" s="150" t="s">
        <v>552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553</v>
      </c>
    </row>
    <row r="348" spans="1:65" s="2" customFormat="1" ht="55.5" customHeight="1">
      <c r="A348" s="30"/>
      <c r="B348" s="147"/>
      <c r="C348" s="148" t="s">
        <v>879</v>
      </c>
      <c r="D348" s="148" t="s">
        <v>214</v>
      </c>
      <c r="E348" s="149" t="s">
        <v>555</v>
      </c>
      <c r="F348" s="150" t="s">
        <v>556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557</v>
      </c>
    </row>
    <row r="349" spans="1:65" s="14" customFormat="1" ht="11.25">
      <c r="B349" s="168"/>
      <c r="D349" s="162" t="s">
        <v>220</v>
      </c>
      <c r="E349" s="169" t="s">
        <v>1</v>
      </c>
      <c r="F349" s="170" t="s">
        <v>2466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883</v>
      </c>
      <c r="D350" s="148" t="s">
        <v>214</v>
      </c>
      <c r="E350" s="149" t="s">
        <v>560</v>
      </c>
      <c r="F350" s="150" t="s">
        <v>561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562</v>
      </c>
    </row>
    <row r="351" spans="1:65" s="14" customFormat="1" ht="11.25">
      <c r="B351" s="168"/>
      <c r="D351" s="162" t="s">
        <v>220</v>
      </c>
      <c r="E351" s="169" t="s">
        <v>1</v>
      </c>
      <c r="F351" s="170" t="s">
        <v>2467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887</v>
      </c>
      <c r="D352" s="148" t="s">
        <v>214</v>
      </c>
      <c r="E352" s="149" t="s">
        <v>565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566</v>
      </c>
    </row>
    <row r="353" spans="1:51" s="14" customFormat="1" ht="11.25">
      <c r="B353" s="168"/>
      <c r="D353" s="162" t="s">
        <v>220</v>
      </c>
      <c r="E353" s="169" t="s">
        <v>1</v>
      </c>
      <c r="F353" s="170" t="s">
        <v>2468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2"/>
  <sheetViews>
    <sheetView showGridLines="0" topLeftCell="A115" workbookViewId="0">
      <selection activeCell="I130" sqref="I130:I24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2469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2470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ROUND((SUM(BE127:BE241)),  2)</f>
        <v>0</v>
      </c>
      <c r="G35" s="30"/>
      <c r="H35" s="30"/>
      <c r="I35" s="104">
        <v>0.21</v>
      </c>
      <c r="J35" s="103">
        <f>ROUND(((SUM(BE127:BE241))*I35),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ROUND((SUM(BF127:BF241)),  2)</f>
        <v>0</v>
      </c>
      <c r="G36" s="30"/>
      <c r="H36" s="30"/>
      <c r="I36" s="104">
        <v>0.12</v>
      </c>
      <c r="J36" s="103">
        <f>ROUND(((SUM(BF127:BF241))*I36),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2469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SO_06.1-N - DČS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J229</f>
        <v>0</v>
      </c>
      <c r="L104" s="120"/>
    </row>
    <row r="105" spans="1:47" s="10" customFormat="1" ht="19.899999999999999" customHeight="1">
      <c r="B105" s="120"/>
      <c r="D105" s="121" t="s">
        <v>2471</v>
      </c>
      <c r="E105" s="122"/>
      <c r="F105" s="122"/>
      <c r="G105" s="122"/>
      <c r="H105" s="122"/>
      <c r="I105" s="122"/>
      <c r="J105" s="123">
        <f>J240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244" t="str">
        <f>E7</f>
        <v>Kanalizace Dvůr Králové nad Labem - Verdek</v>
      </c>
      <c r="F115" s="245"/>
      <c r="G115" s="245"/>
      <c r="H115" s="24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244" t="s">
        <v>2469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26" t="str">
        <f>E11</f>
        <v>SO_06.1-N - DČS - neuznatelné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45796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408.63552900000002</v>
      </c>
      <c r="Q127" s="64"/>
      <c r="R127" s="132">
        <f>R128</f>
        <v>197.14888733999999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P129+P203+P206+P211+P229+P240</f>
        <v>408.63552900000002</v>
      </c>
      <c r="Q128" s="140"/>
      <c r="R128" s="141">
        <f>R129+R203+R206+R211+R229+R240</f>
        <v>197.14888733999999</v>
      </c>
      <c r="S128" s="140"/>
      <c r="T128" s="142">
        <f>T129+T203+T206+T211+T229+T240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BK129+BK203+BK206+BK211+BK229+BK240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2395</v>
      </c>
      <c r="F130" s="150" t="s">
        <v>2396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2472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2473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2474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2475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2476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2477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2478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2479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2480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2481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2482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 ht="11.25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2115</v>
      </c>
      <c r="F145" s="150" t="s">
        <v>2116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2117</v>
      </c>
    </row>
    <row r="146" spans="1:65" s="13" customFormat="1" ht="11.25">
      <c r="B146" s="161"/>
      <c r="D146" s="162" t="s">
        <v>220</v>
      </c>
      <c r="E146" s="163" t="s">
        <v>1</v>
      </c>
      <c r="F146" s="164" t="s">
        <v>1973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2483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2121</v>
      </c>
      <c r="F148" s="150" t="s">
        <v>2122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2123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2484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2125</v>
      </c>
      <c r="F150" s="150" t="s">
        <v>2126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2127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1975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2483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2128</v>
      </c>
      <c r="F153" s="150" t="s">
        <v>2129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2130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1981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2483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2131</v>
      </c>
      <c r="F156" s="150" t="s">
        <v>2132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2485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1983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2486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1970</v>
      </c>
      <c r="F159" s="150" t="s">
        <v>1971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2487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1973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2488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2489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1975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2488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1538</v>
      </c>
      <c r="F165" s="150" t="s">
        <v>1539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2490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1981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2488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1543</v>
      </c>
      <c r="F168" s="150" t="s">
        <v>1544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2491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1983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2492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2493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2494</v>
      </c>
      <c r="F173" s="150" t="s">
        <v>2495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2496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2497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2498</v>
      </c>
      <c r="F175" s="150" t="s">
        <v>2499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2500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2501</v>
      </c>
      <c r="F176" s="150" t="s">
        <v>2502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2503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2504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2505</v>
      </c>
      <c r="F178" s="150" t="s">
        <v>2506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2507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2144</v>
      </c>
      <c r="F179" s="150" t="s">
        <v>2145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2146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2508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2148</v>
      </c>
      <c r="F181" s="150" t="s">
        <v>2149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2150</v>
      </c>
    </row>
    <row r="182" spans="1:65" s="2" customFormat="1" ht="62.65" customHeight="1">
      <c r="A182" s="30"/>
      <c r="B182" s="147"/>
      <c r="C182" s="148" t="s">
        <v>337</v>
      </c>
      <c r="D182" s="148" t="s">
        <v>214</v>
      </c>
      <c r="E182" s="149" t="s">
        <v>1357</v>
      </c>
      <c r="F182" s="150" t="s">
        <v>1358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2509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2510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341</v>
      </c>
      <c r="D184" s="148" t="s">
        <v>214</v>
      </c>
      <c r="E184" s="149" t="s">
        <v>1360</v>
      </c>
      <c r="F184" s="150" t="s">
        <v>1361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1997</v>
      </c>
    </row>
    <row r="185" spans="1:65" s="14" customFormat="1" ht="11.25">
      <c r="B185" s="168"/>
      <c r="D185" s="162" t="s">
        <v>220</v>
      </c>
      <c r="F185" s="170" t="s">
        <v>2511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345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352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 ht="11.25">
      <c r="B188" s="168"/>
      <c r="D188" s="162" t="s">
        <v>220</v>
      </c>
      <c r="F188" s="170" t="s">
        <v>2512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357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2513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2514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361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2515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2510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366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2516</v>
      </c>
    </row>
    <row r="195" spans="1:65" s="14" customFormat="1" ht="11.25">
      <c r="B195" s="168"/>
      <c r="D195" s="162" t="s">
        <v>220</v>
      </c>
      <c r="F195" s="170" t="s">
        <v>2517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371</v>
      </c>
      <c r="D196" s="148" t="s">
        <v>214</v>
      </c>
      <c r="E196" s="149" t="s">
        <v>338</v>
      </c>
      <c r="F196" s="150" t="s">
        <v>339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2518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2481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2482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 ht="11.25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376</v>
      </c>
      <c r="D200" s="148" t="s">
        <v>214</v>
      </c>
      <c r="E200" s="149" t="s">
        <v>342</v>
      </c>
      <c r="F200" s="150" t="s">
        <v>343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2519</v>
      </c>
    </row>
    <row r="201" spans="1:65" s="2" customFormat="1" ht="16.5" customHeight="1">
      <c r="A201" s="30"/>
      <c r="B201" s="147"/>
      <c r="C201" s="182" t="s">
        <v>380</v>
      </c>
      <c r="D201" s="182" t="s">
        <v>311</v>
      </c>
      <c r="E201" s="183" t="s">
        <v>346</v>
      </c>
      <c r="F201" s="184" t="s">
        <v>347</v>
      </c>
      <c r="G201" s="185" t="s">
        <v>348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2520</v>
      </c>
    </row>
    <row r="202" spans="1:65" s="14" customFormat="1" ht="11.25">
      <c r="B202" s="168"/>
      <c r="D202" s="162" t="s">
        <v>220</v>
      </c>
      <c r="F202" s="170" t="s">
        <v>2521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351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384</v>
      </c>
      <c r="D204" s="148" t="s">
        <v>214</v>
      </c>
      <c r="E204" s="149" t="s">
        <v>2522</v>
      </c>
      <c r="F204" s="150" t="s">
        <v>2523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2524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2525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365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388</v>
      </c>
      <c r="D207" s="148" t="s">
        <v>214</v>
      </c>
      <c r="E207" s="149" t="s">
        <v>367</v>
      </c>
      <c r="F207" s="150" t="s">
        <v>368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369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2526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2527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 ht="11.25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423</v>
      </c>
      <c r="J211" s="146">
        <f>BK211</f>
        <v>0</v>
      </c>
      <c r="L211" s="135"/>
      <c r="M211" s="139"/>
      <c r="N211" s="140"/>
      <c r="O211" s="140"/>
      <c r="P211" s="141">
        <f>SUM(P212:P228)</f>
        <v>43.1021</v>
      </c>
      <c r="Q211" s="140"/>
      <c r="R211" s="141">
        <f>SUM(R212:R228)</f>
        <v>0.17505099999999996</v>
      </c>
      <c r="S211" s="140"/>
      <c r="T211" s="142">
        <f>SUM(T212:T228)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SUM(BK212:BK228)</f>
        <v>0</v>
      </c>
    </row>
    <row r="212" spans="1:65" s="2" customFormat="1" ht="24.2" customHeight="1">
      <c r="A212" s="30"/>
      <c r="B212" s="147"/>
      <c r="C212" s="148" t="s">
        <v>537</v>
      </c>
      <c r="D212" s="148" t="s">
        <v>214</v>
      </c>
      <c r="E212" s="149" t="s">
        <v>1795</v>
      </c>
      <c r="F212" s="150" t="s">
        <v>1796</v>
      </c>
      <c r="G212" s="151" t="s">
        <v>249</v>
      </c>
      <c r="H212" s="152">
        <v>14</v>
      </c>
      <c r="I212" s="153"/>
      <c r="J212" s="153">
        <f t="shared" ref="J212:J224" si="0">ROUND(I212*H212,2)</f>
        <v>0</v>
      </c>
      <c r="K212" s="154"/>
      <c r="L212" s="31"/>
      <c r="M212" s="155" t="s">
        <v>1</v>
      </c>
      <c r="N212" s="156" t="s">
        <v>36</v>
      </c>
      <c r="O212" s="157">
        <v>0.28699999999999998</v>
      </c>
      <c r="P212" s="157">
        <f t="shared" ref="P212:P224" si="1">O212*H212</f>
        <v>4.0179999999999998</v>
      </c>
      <c r="Q212" s="157">
        <v>1.0000000000000001E-5</v>
      </c>
      <c r="R212" s="157">
        <f t="shared" ref="R212:R224" si="2">Q212*H212</f>
        <v>1.4000000000000001E-4</v>
      </c>
      <c r="S212" s="157">
        <v>0</v>
      </c>
      <c r="T212" s="158">
        <f t="shared" ref="T212:T224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24" si="4">IF(N212="základní",J212,0)</f>
        <v>0</v>
      </c>
      <c r="BF212" s="160">
        <f t="shared" ref="BF212:BF224" si="5">IF(N212="snížená",J212,0)</f>
        <v>0</v>
      </c>
      <c r="BG212" s="160">
        <f t="shared" ref="BG212:BG224" si="6">IF(N212="zákl. přenesená",J212,0)</f>
        <v>0</v>
      </c>
      <c r="BH212" s="160">
        <f t="shared" ref="BH212:BH224" si="7">IF(N212="sníž. přenesená",J212,0)</f>
        <v>0</v>
      </c>
      <c r="BI212" s="160">
        <f t="shared" ref="BI212:BI224" si="8">IF(N212="nulová",J212,0)</f>
        <v>0</v>
      </c>
      <c r="BJ212" s="18" t="s">
        <v>78</v>
      </c>
      <c r="BK212" s="160">
        <f t="shared" ref="BK212:BK224" si="9">ROUND(I212*H212,2)</f>
        <v>0</v>
      </c>
      <c r="BL212" s="18" t="s">
        <v>218</v>
      </c>
      <c r="BM212" s="159" t="s">
        <v>2528</v>
      </c>
    </row>
    <row r="213" spans="1:65" s="2" customFormat="1" ht="24.2" customHeight="1">
      <c r="A213" s="30"/>
      <c r="B213" s="147"/>
      <c r="C213" s="182" t="s">
        <v>541</v>
      </c>
      <c r="D213" s="182" t="s">
        <v>311</v>
      </c>
      <c r="E213" s="183" t="s">
        <v>1798</v>
      </c>
      <c r="F213" s="184" t="s">
        <v>1799</v>
      </c>
      <c r="G213" s="185" t="s">
        <v>249</v>
      </c>
      <c r="H213" s="186">
        <v>14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1.4E-3</v>
      </c>
      <c r="R213" s="157">
        <f t="shared" si="2"/>
        <v>1.9599999999999999E-2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2529</v>
      </c>
    </row>
    <row r="214" spans="1:65" s="2" customFormat="1" ht="24.2" customHeight="1">
      <c r="A214" s="30"/>
      <c r="B214" s="147"/>
      <c r="C214" s="148" t="s">
        <v>398</v>
      </c>
      <c r="D214" s="148" t="s">
        <v>214</v>
      </c>
      <c r="E214" s="149" t="s">
        <v>609</v>
      </c>
      <c r="F214" s="150" t="s">
        <v>610</v>
      </c>
      <c r="G214" s="151" t="s">
        <v>249</v>
      </c>
      <c r="H214" s="152">
        <v>31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9.61</v>
      </c>
      <c r="Q214" s="157">
        <v>1.0000000000000001E-5</v>
      </c>
      <c r="R214" s="157">
        <f t="shared" si="2"/>
        <v>3.1E-4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2530</v>
      </c>
    </row>
    <row r="215" spans="1:65" s="2" customFormat="1" ht="24.2" customHeight="1">
      <c r="A215" s="30"/>
      <c r="B215" s="147"/>
      <c r="C215" s="182" t="s">
        <v>486</v>
      </c>
      <c r="D215" s="182" t="s">
        <v>311</v>
      </c>
      <c r="E215" s="183" t="s">
        <v>612</v>
      </c>
      <c r="F215" s="184" t="s">
        <v>613</v>
      </c>
      <c r="G215" s="185" t="s">
        <v>249</v>
      </c>
      <c r="H215" s="186">
        <v>31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0.13019999999999998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2531</v>
      </c>
    </row>
    <row r="216" spans="1:65" s="2" customFormat="1" ht="44.25" customHeight="1">
      <c r="A216" s="30"/>
      <c r="B216" s="147"/>
      <c r="C216" s="148" t="s">
        <v>506</v>
      </c>
      <c r="D216" s="148" t="s">
        <v>214</v>
      </c>
      <c r="E216" s="149" t="s">
        <v>1808</v>
      </c>
      <c r="F216" s="150" t="s">
        <v>1809</v>
      </c>
      <c r="G216" s="151" t="s">
        <v>374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2532</v>
      </c>
    </row>
    <row r="217" spans="1:65" s="2" customFormat="1" ht="16.5" customHeight="1">
      <c r="A217" s="30"/>
      <c r="B217" s="147"/>
      <c r="C217" s="182" t="s">
        <v>559</v>
      </c>
      <c r="D217" s="182" t="s">
        <v>311</v>
      </c>
      <c r="E217" s="183" t="s">
        <v>1811</v>
      </c>
      <c r="F217" s="184" t="s">
        <v>1812</v>
      </c>
      <c r="G217" s="185" t="s">
        <v>374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2.7999999999999998E-4</v>
      </c>
      <c r="R217" s="157">
        <f t="shared" si="2"/>
        <v>1.6799999999999999E-3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2533</v>
      </c>
    </row>
    <row r="218" spans="1:65" s="2" customFormat="1" ht="16.5" customHeight="1">
      <c r="A218" s="30"/>
      <c r="B218" s="147"/>
      <c r="C218" s="182" t="s">
        <v>564</v>
      </c>
      <c r="D218" s="182" t="s">
        <v>311</v>
      </c>
      <c r="E218" s="183" t="s">
        <v>1814</v>
      </c>
      <c r="F218" s="184" t="s">
        <v>1815</v>
      </c>
      <c r="G218" s="185" t="s">
        <v>374</v>
      </c>
      <c r="H218" s="186">
        <v>3</v>
      </c>
      <c r="I218" s="187"/>
      <c r="J218" s="187">
        <f t="shared" si="0"/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 t="shared" si="1"/>
        <v>0</v>
      </c>
      <c r="Q218" s="157">
        <v>3.6999999999999999E-4</v>
      </c>
      <c r="R218" s="157">
        <f t="shared" si="2"/>
        <v>1.1099999999999999E-3</v>
      </c>
      <c r="S218" s="157">
        <v>0</v>
      </c>
      <c r="T218" s="158">
        <f t="shared" si="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 t="shared" si="4"/>
        <v>0</v>
      </c>
      <c r="BF218" s="160">
        <f t="shared" si="5"/>
        <v>0</v>
      </c>
      <c r="BG218" s="160">
        <f t="shared" si="6"/>
        <v>0</v>
      </c>
      <c r="BH218" s="160">
        <f t="shared" si="7"/>
        <v>0</v>
      </c>
      <c r="BI218" s="160">
        <f t="shared" si="8"/>
        <v>0</v>
      </c>
      <c r="BJ218" s="18" t="s">
        <v>78</v>
      </c>
      <c r="BK218" s="160">
        <f t="shared" si="9"/>
        <v>0</v>
      </c>
      <c r="BL218" s="18" t="s">
        <v>218</v>
      </c>
      <c r="BM218" s="159" t="s">
        <v>2534</v>
      </c>
    </row>
    <row r="219" spans="1:65" s="2" customFormat="1" ht="16.5" customHeight="1">
      <c r="A219" s="30"/>
      <c r="B219" s="147"/>
      <c r="C219" s="182" t="s">
        <v>424</v>
      </c>
      <c r="D219" s="182" t="s">
        <v>311</v>
      </c>
      <c r="E219" s="183" t="s">
        <v>1817</v>
      </c>
      <c r="F219" s="184" t="s">
        <v>1818</v>
      </c>
      <c r="G219" s="185" t="s">
        <v>374</v>
      </c>
      <c r="H219" s="186">
        <v>3</v>
      </c>
      <c r="I219" s="187"/>
      <c r="J219" s="187">
        <f t="shared" si="0"/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 t="shared" si="1"/>
        <v>0</v>
      </c>
      <c r="Q219" s="157">
        <v>1.2999999999999999E-4</v>
      </c>
      <c r="R219" s="157">
        <f t="shared" si="2"/>
        <v>3.8999999999999994E-4</v>
      </c>
      <c r="S219" s="157">
        <v>0</v>
      </c>
      <c r="T219" s="158">
        <f t="shared" si="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 t="shared" si="4"/>
        <v>0</v>
      </c>
      <c r="BF219" s="160">
        <f t="shared" si="5"/>
        <v>0</v>
      </c>
      <c r="BG219" s="160">
        <f t="shared" si="6"/>
        <v>0</v>
      </c>
      <c r="BH219" s="160">
        <f t="shared" si="7"/>
        <v>0</v>
      </c>
      <c r="BI219" s="160">
        <f t="shared" si="8"/>
        <v>0</v>
      </c>
      <c r="BJ219" s="18" t="s">
        <v>78</v>
      </c>
      <c r="BK219" s="160">
        <f t="shared" si="9"/>
        <v>0</v>
      </c>
      <c r="BL219" s="18" t="s">
        <v>218</v>
      </c>
      <c r="BM219" s="159" t="s">
        <v>2535</v>
      </c>
    </row>
    <row r="220" spans="1:65" s="2" customFormat="1" ht="44.25" customHeight="1">
      <c r="A220" s="30"/>
      <c r="B220" s="147"/>
      <c r="C220" s="148" t="s">
        <v>515</v>
      </c>
      <c r="D220" s="148" t="s">
        <v>214</v>
      </c>
      <c r="E220" s="149" t="s">
        <v>1820</v>
      </c>
      <c r="F220" s="150" t="s">
        <v>1821</v>
      </c>
      <c r="G220" s="151" t="s">
        <v>374</v>
      </c>
      <c r="H220" s="152">
        <v>24</v>
      </c>
      <c r="I220" s="153"/>
      <c r="J220" s="153">
        <f t="shared" si="0"/>
        <v>0</v>
      </c>
      <c r="K220" s="154"/>
      <c r="L220" s="31"/>
      <c r="M220" s="155" t="s">
        <v>1</v>
      </c>
      <c r="N220" s="156" t="s">
        <v>36</v>
      </c>
      <c r="O220" s="157">
        <v>0.68300000000000005</v>
      </c>
      <c r="P220" s="157">
        <f t="shared" si="1"/>
        <v>16.392000000000003</v>
      </c>
      <c r="Q220" s="157">
        <v>0</v>
      </c>
      <c r="R220" s="157">
        <f t="shared" si="2"/>
        <v>0</v>
      </c>
      <c r="S220" s="157">
        <v>0</v>
      </c>
      <c r="T220" s="158">
        <f t="shared" si="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si="4"/>
        <v>0</v>
      </c>
      <c r="BF220" s="160">
        <f t="shared" si="5"/>
        <v>0</v>
      </c>
      <c r="BG220" s="160">
        <f t="shared" si="6"/>
        <v>0</v>
      </c>
      <c r="BH220" s="160">
        <f t="shared" si="7"/>
        <v>0</v>
      </c>
      <c r="BI220" s="160">
        <f t="shared" si="8"/>
        <v>0</v>
      </c>
      <c r="BJ220" s="18" t="s">
        <v>78</v>
      </c>
      <c r="BK220" s="160">
        <f t="shared" si="9"/>
        <v>0</v>
      </c>
      <c r="BL220" s="18" t="s">
        <v>218</v>
      </c>
      <c r="BM220" s="159" t="s">
        <v>2536</v>
      </c>
    </row>
    <row r="221" spans="1:65" s="2" customFormat="1" ht="21.75" customHeight="1">
      <c r="A221" s="30"/>
      <c r="B221" s="147"/>
      <c r="C221" s="182" t="s">
        <v>526</v>
      </c>
      <c r="D221" s="182" t="s">
        <v>311</v>
      </c>
      <c r="E221" s="183" t="s">
        <v>1823</v>
      </c>
      <c r="F221" s="184" t="s">
        <v>1824</v>
      </c>
      <c r="G221" s="185" t="s">
        <v>374</v>
      </c>
      <c r="H221" s="186">
        <v>12</v>
      </c>
      <c r="I221" s="187"/>
      <c r="J221" s="187">
        <f t="shared" si="0"/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 t="shared" si="1"/>
        <v>0</v>
      </c>
      <c r="Q221" s="157">
        <v>6.9999999999999999E-4</v>
      </c>
      <c r="R221" s="157">
        <f t="shared" si="2"/>
        <v>8.3999999999999995E-3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2537</v>
      </c>
    </row>
    <row r="222" spans="1:65" s="2" customFormat="1" ht="16.5" customHeight="1">
      <c r="A222" s="30"/>
      <c r="B222" s="147"/>
      <c r="C222" s="182" t="s">
        <v>520</v>
      </c>
      <c r="D222" s="182" t="s">
        <v>311</v>
      </c>
      <c r="E222" s="183" t="s">
        <v>1826</v>
      </c>
      <c r="F222" s="184" t="s">
        <v>1827</v>
      </c>
      <c r="G222" s="185" t="s">
        <v>374</v>
      </c>
      <c r="H222" s="186">
        <v>6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1.2999999999999999E-3</v>
      </c>
      <c r="R222" s="157">
        <f t="shared" si="2"/>
        <v>7.7999999999999996E-3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2538</v>
      </c>
    </row>
    <row r="223" spans="1:65" s="2" customFormat="1" ht="16.5" customHeight="1">
      <c r="A223" s="30"/>
      <c r="B223" s="147"/>
      <c r="C223" s="182" t="s">
        <v>441</v>
      </c>
      <c r="D223" s="182" t="s">
        <v>311</v>
      </c>
      <c r="E223" s="183" t="s">
        <v>1829</v>
      </c>
      <c r="F223" s="184" t="s">
        <v>2539</v>
      </c>
      <c r="G223" s="185" t="s">
        <v>374</v>
      </c>
      <c r="H223" s="186">
        <v>6</v>
      </c>
      <c r="I223" s="187"/>
      <c r="J223" s="187">
        <f t="shared" si="0"/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 t="shared" si="1"/>
        <v>0</v>
      </c>
      <c r="Q223" s="157">
        <v>4.0999999999999999E-4</v>
      </c>
      <c r="R223" s="157">
        <f t="shared" si="2"/>
        <v>2.4599999999999999E-3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2540</v>
      </c>
    </row>
    <row r="224" spans="1:65" s="2" customFormat="1" ht="24.2" customHeight="1">
      <c r="A224" s="30"/>
      <c r="B224" s="147"/>
      <c r="C224" s="148" t="s">
        <v>445</v>
      </c>
      <c r="D224" s="148" t="s">
        <v>214</v>
      </c>
      <c r="E224" s="149" t="s">
        <v>1832</v>
      </c>
      <c r="F224" s="150" t="s">
        <v>1833</v>
      </c>
      <c r="G224" s="151" t="s">
        <v>249</v>
      </c>
      <c r="H224" s="152">
        <v>42.3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0.124</v>
      </c>
      <c r="P224" s="157">
        <f t="shared" si="1"/>
        <v>5.2451999999999996</v>
      </c>
      <c r="Q224" s="157">
        <v>0</v>
      </c>
      <c r="R224" s="157">
        <f t="shared" si="2"/>
        <v>0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2541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2542</v>
      </c>
      <c r="H225" s="171">
        <v>42.3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21.75" customHeight="1">
      <c r="A226" s="30"/>
      <c r="B226" s="147"/>
      <c r="C226" s="148" t="s">
        <v>449</v>
      </c>
      <c r="D226" s="148" t="s">
        <v>214</v>
      </c>
      <c r="E226" s="149" t="s">
        <v>483</v>
      </c>
      <c r="F226" s="150" t="s">
        <v>484</v>
      </c>
      <c r="G226" s="151" t="s">
        <v>249</v>
      </c>
      <c r="H226" s="152">
        <v>42.3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2.3E-2</v>
      </c>
      <c r="P226" s="157">
        <f>O226*H226</f>
        <v>0.97289999999999988</v>
      </c>
      <c r="Q226" s="157">
        <v>6.9999999999999994E-5</v>
      </c>
      <c r="R226" s="157">
        <f>Q226*H226</f>
        <v>2.9609999999999997E-3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2080</v>
      </c>
    </row>
    <row r="227" spans="1:65" s="14" customFormat="1" ht="11.25">
      <c r="B227" s="168"/>
      <c r="D227" s="162" t="s">
        <v>220</v>
      </c>
      <c r="F227" s="170" t="s">
        <v>2543</v>
      </c>
      <c r="H227" s="171">
        <v>42.3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24.2" customHeight="1">
      <c r="A228" s="30"/>
      <c r="B228" s="147"/>
      <c r="C228" s="148" t="s">
        <v>453</v>
      </c>
      <c r="D228" s="148" t="s">
        <v>214</v>
      </c>
      <c r="E228" s="149" t="s">
        <v>2544</v>
      </c>
      <c r="F228" s="150" t="s">
        <v>2545</v>
      </c>
      <c r="G228" s="151" t="s">
        <v>631</v>
      </c>
      <c r="H228" s="152">
        <v>3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2546</v>
      </c>
    </row>
    <row r="229" spans="1:65" s="12" customFormat="1" ht="22.9" customHeight="1">
      <c r="B229" s="135"/>
      <c r="D229" s="136" t="s">
        <v>70</v>
      </c>
      <c r="E229" s="145" t="s">
        <v>530</v>
      </c>
      <c r="F229" s="145" t="s">
        <v>531</v>
      </c>
      <c r="J229" s="146">
        <f>BK229</f>
        <v>0</v>
      </c>
      <c r="L229" s="135"/>
      <c r="M229" s="139"/>
      <c r="N229" s="140"/>
      <c r="O229" s="140"/>
      <c r="P229" s="141">
        <f>SUM(P230:P239)</f>
        <v>2.0922369999999999</v>
      </c>
      <c r="Q229" s="140"/>
      <c r="R229" s="141">
        <f>SUM(R230:R239)</f>
        <v>0</v>
      </c>
      <c r="S229" s="140"/>
      <c r="T229" s="142">
        <f>SUM(T230:T239)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SUM(BK230:BK239)</f>
        <v>0</v>
      </c>
    </row>
    <row r="230" spans="1:65" s="2" customFormat="1" ht="37.9" customHeight="1">
      <c r="A230" s="30"/>
      <c r="B230" s="147"/>
      <c r="C230" s="148" t="s">
        <v>457</v>
      </c>
      <c r="D230" s="148" t="s">
        <v>214</v>
      </c>
      <c r="E230" s="149" t="s">
        <v>533</v>
      </c>
      <c r="F230" s="150" t="s">
        <v>534</v>
      </c>
      <c r="G230" s="151" t="s">
        <v>301</v>
      </c>
      <c r="H230" s="152">
        <v>8.141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0.03</v>
      </c>
      <c r="P230" s="157">
        <f>O230*H230</f>
        <v>0.24423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2547</v>
      </c>
    </row>
    <row r="231" spans="1:65" s="2" customFormat="1" ht="37.9" customHeight="1">
      <c r="A231" s="30"/>
      <c r="B231" s="147"/>
      <c r="C231" s="148" t="s">
        <v>461</v>
      </c>
      <c r="D231" s="148" t="s">
        <v>214</v>
      </c>
      <c r="E231" s="149" t="s">
        <v>547</v>
      </c>
      <c r="F231" s="150" t="s">
        <v>543</v>
      </c>
      <c r="G231" s="151" t="s">
        <v>301</v>
      </c>
      <c r="H231" s="152">
        <v>276.79399999999998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2E-3</v>
      </c>
      <c r="P231" s="157">
        <f>O231*H231</f>
        <v>0.55358799999999997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2548</v>
      </c>
    </row>
    <row r="232" spans="1:65" s="14" customFormat="1" ht="11.25">
      <c r="B232" s="168"/>
      <c r="D232" s="162" t="s">
        <v>220</v>
      </c>
      <c r="F232" s="170" t="s">
        <v>2549</v>
      </c>
      <c r="H232" s="171">
        <v>276.79399999999998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465</v>
      </c>
      <c r="D233" s="148" t="s">
        <v>214</v>
      </c>
      <c r="E233" s="149" t="s">
        <v>551</v>
      </c>
      <c r="F233" s="150" t="s">
        <v>552</v>
      </c>
      <c r="G233" s="151" t="s">
        <v>301</v>
      </c>
      <c r="H233" s="152">
        <v>8.141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0.159</v>
      </c>
      <c r="P233" s="157">
        <f>O233*H233</f>
        <v>1.294419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2550</v>
      </c>
    </row>
    <row r="234" spans="1:65" s="2" customFormat="1" ht="55.5" customHeight="1">
      <c r="A234" s="30"/>
      <c r="B234" s="147"/>
      <c r="C234" s="148" t="s">
        <v>469</v>
      </c>
      <c r="D234" s="148" t="s">
        <v>214</v>
      </c>
      <c r="E234" s="149" t="s">
        <v>555</v>
      </c>
      <c r="F234" s="150" t="s">
        <v>556</v>
      </c>
      <c r="G234" s="151" t="s">
        <v>301</v>
      </c>
      <c r="H234" s="152">
        <v>7.0490000000000004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2551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2552</v>
      </c>
      <c r="H235" s="171">
        <v>7.0490000000000004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62.65" customHeight="1">
      <c r="A236" s="30"/>
      <c r="B236" s="147"/>
      <c r="C236" s="148" t="s">
        <v>473</v>
      </c>
      <c r="D236" s="148" t="s">
        <v>214</v>
      </c>
      <c r="E236" s="149" t="s">
        <v>560</v>
      </c>
      <c r="F236" s="150" t="s">
        <v>561</v>
      </c>
      <c r="G236" s="151" t="s">
        <v>301</v>
      </c>
      <c r="H236" s="152">
        <v>3.1779999999999999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2553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2554</v>
      </c>
      <c r="H237" s="171">
        <v>3.1779999999999999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55.5" customHeight="1">
      <c r="A238" s="30"/>
      <c r="B238" s="147"/>
      <c r="C238" s="148" t="s">
        <v>477</v>
      </c>
      <c r="D238" s="148" t="s">
        <v>214</v>
      </c>
      <c r="E238" s="149" t="s">
        <v>565</v>
      </c>
      <c r="F238" s="150" t="s">
        <v>300</v>
      </c>
      <c r="G238" s="151" t="s">
        <v>301</v>
      </c>
      <c r="H238" s="152">
        <v>6.8849999999999998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2555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2556</v>
      </c>
      <c r="H239" s="171">
        <v>6.8849999999999998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12" customFormat="1" ht="22.9" customHeight="1">
      <c r="B240" s="135"/>
      <c r="D240" s="136" t="s">
        <v>70</v>
      </c>
      <c r="E240" s="145" t="s">
        <v>2557</v>
      </c>
      <c r="F240" s="145" t="s">
        <v>525</v>
      </c>
      <c r="J240" s="146">
        <f>BK240</f>
        <v>0</v>
      </c>
      <c r="L240" s="135"/>
      <c r="M240" s="139"/>
      <c r="N240" s="140"/>
      <c r="O240" s="140"/>
      <c r="P240" s="141">
        <f>P241</f>
        <v>65.453468000000001</v>
      </c>
      <c r="Q240" s="140"/>
      <c r="R240" s="141">
        <f>R241</f>
        <v>0</v>
      </c>
      <c r="S240" s="140"/>
      <c r="T240" s="142">
        <f>T241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BK241</f>
        <v>0</v>
      </c>
    </row>
    <row r="241" spans="1:65" s="2" customFormat="1" ht="66.75" customHeight="1">
      <c r="A241" s="30"/>
      <c r="B241" s="147"/>
      <c r="C241" s="148" t="s">
        <v>482</v>
      </c>
      <c r="D241" s="148" t="s">
        <v>214</v>
      </c>
      <c r="E241" s="149" t="s">
        <v>2558</v>
      </c>
      <c r="F241" s="150" t="s">
        <v>2559</v>
      </c>
      <c r="G241" s="151" t="s">
        <v>301</v>
      </c>
      <c r="H241" s="152">
        <v>197.149</v>
      </c>
      <c r="I241" s="153"/>
      <c r="J241" s="153">
        <f>ROUND(I241*H241,2)</f>
        <v>0</v>
      </c>
      <c r="K241" s="154"/>
      <c r="L241" s="31"/>
      <c r="M241" s="202" t="s">
        <v>1</v>
      </c>
      <c r="N241" s="203" t="s">
        <v>36</v>
      </c>
      <c r="O241" s="204">
        <v>0.33200000000000002</v>
      </c>
      <c r="P241" s="204">
        <f>O241*H241</f>
        <v>65.453468000000001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2560</v>
      </c>
    </row>
    <row r="242" spans="1:65" s="2" customFormat="1" ht="6.95" customHeight="1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1"/>
      <c r="M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autoFilter ref="C126:K241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87"/>
  <sheetViews>
    <sheetView showGridLines="0" topLeftCell="A117" workbookViewId="0">
      <selection activeCell="I132" sqref="I132:I2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2469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2561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ROUND((SUM(BE129:BE286)),  2)</f>
        <v>0</v>
      </c>
      <c r="G35" s="30"/>
      <c r="H35" s="30"/>
      <c r="I35" s="104">
        <v>0.21</v>
      </c>
      <c r="J35" s="103">
        <f>ROUND(((SUM(BE129:BE286))*I35),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ROUND((SUM(BF129:BF286)),  2)</f>
        <v>0</v>
      </c>
      <c r="G36" s="30"/>
      <c r="H36" s="30"/>
      <c r="I36" s="104">
        <v>0.12</v>
      </c>
      <c r="J36" s="103">
        <f>ROUND(((SUM(BF129:BF286))*I36),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ROUND((SUM(BG129:BG286)),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ROUND((SUM(BH129:BH286)),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ROUND((SUM(BI129:BI286)),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2469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SO_06.1-U - DČS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J268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J274</f>
        <v>0</v>
      </c>
      <c r="L106" s="120"/>
    </row>
    <row r="107" spans="1:47" s="10" customFormat="1" ht="19.899999999999999" customHeight="1">
      <c r="B107" s="120"/>
      <c r="D107" s="121" t="s">
        <v>2471</v>
      </c>
      <c r="E107" s="122"/>
      <c r="F107" s="122"/>
      <c r="G107" s="122"/>
      <c r="H107" s="122"/>
      <c r="I107" s="122"/>
      <c r="J107" s="123">
        <f>J285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2469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SO_06.1-U - DČS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45796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2563.935512</v>
      </c>
      <c r="Q129" s="64"/>
      <c r="R129" s="132">
        <f>R130</f>
        <v>1097.0120934399999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P131+P221+P224+P229+P250+P268+P274+P285</f>
        <v>2563.935512</v>
      </c>
      <c r="Q130" s="140"/>
      <c r="R130" s="141">
        <f>R131+R221+R224+R229+R250+R268+R274+R285</f>
        <v>1097.0120934399999</v>
      </c>
      <c r="S130" s="140"/>
      <c r="T130" s="142">
        <f>T131+T221+T224+T229+T250+T268+T274+T285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BK131+BK221+BK224+BK229+BK250+BK268+BK274+BK285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2395</v>
      </c>
      <c r="F132" s="150" t="s">
        <v>2396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2562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2473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2474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2563</v>
      </c>
      <c r="F136" s="150" t="s">
        <v>2564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2565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2566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2477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2476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2477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667</v>
      </c>
      <c r="F143" s="150" t="s">
        <v>668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669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2567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2568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2569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2570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2571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2480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2572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2573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2115</v>
      </c>
      <c r="F157" s="150" t="s">
        <v>2116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2117</v>
      </c>
    </row>
    <row r="158" spans="1:65" s="13" customFormat="1" ht="11.25">
      <c r="B158" s="161"/>
      <c r="D158" s="162" t="s">
        <v>220</v>
      </c>
      <c r="E158" s="163" t="s">
        <v>1</v>
      </c>
      <c r="F158" s="164" t="s">
        <v>1973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2574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2121</v>
      </c>
      <c r="F160" s="150" t="s">
        <v>2122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2123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2575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2125</v>
      </c>
      <c r="F162" s="150" t="s">
        <v>2126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2127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1975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2574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2128</v>
      </c>
      <c r="F165" s="150" t="s">
        <v>2129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2130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1981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2574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2131</v>
      </c>
      <c r="F168" s="150" t="s">
        <v>2132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2485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1983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2576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1970</v>
      </c>
      <c r="F171" s="150" t="s">
        <v>1971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2487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1973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2577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2489</v>
      </c>
    </row>
    <row r="175" spans="1:65" s="13" customFormat="1" ht="11.25">
      <c r="B175" s="161"/>
      <c r="D175" s="162" t="s">
        <v>220</v>
      </c>
      <c r="E175" s="163" t="s">
        <v>1</v>
      </c>
      <c r="F175" s="164" t="s">
        <v>1975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2577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1538</v>
      </c>
      <c r="F177" s="150" t="s">
        <v>1539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2490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1981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2577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1543</v>
      </c>
      <c r="F180" s="150" t="s">
        <v>1544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2491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1983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2578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2579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2494</v>
      </c>
      <c r="F185" s="150" t="s">
        <v>2495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2496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2580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337</v>
      </c>
      <c r="D187" s="148" t="s">
        <v>214</v>
      </c>
      <c r="E187" s="149" t="s">
        <v>2498</v>
      </c>
      <c r="F187" s="150" t="s">
        <v>2499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2500</v>
      </c>
    </row>
    <row r="188" spans="1:65" s="2" customFormat="1" ht="33" customHeight="1">
      <c r="A188" s="30"/>
      <c r="B188" s="147"/>
      <c r="C188" s="148" t="s">
        <v>341</v>
      </c>
      <c r="D188" s="148" t="s">
        <v>214</v>
      </c>
      <c r="E188" s="149" t="s">
        <v>2501</v>
      </c>
      <c r="F188" s="150" t="s">
        <v>2502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2503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2581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345</v>
      </c>
      <c r="D190" s="148" t="s">
        <v>214</v>
      </c>
      <c r="E190" s="149" t="s">
        <v>2505</v>
      </c>
      <c r="F190" s="150" t="s">
        <v>2506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2507</v>
      </c>
    </row>
    <row r="191" spans="1:65" s="2" customFormat="1" ht="37.9" customHeight="1">
      <c r="A191" s="30"/>
      <c r="B191" s="147"/>
      <c r="C191" s="148" t="s">
        <v>352</v>
      </c>
      <c r="D191" s="148" t="s">
        <v>214</v>
      </c>
      <c r="E191" s="149" t="s">
        <v>2144</v>
      </c>
      <c r="F191" s="150" t="s">
        <v>2145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2146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2582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357</v>
      </c>
      <c r="D193" s="148" t="s">
        <v>214</v>
      </c>
      <c r="E193" s="149" t="s">
        <v>2148</v>
      </c>
      <c r="F193" s="150" t="s">
        <v>2149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2150</v>
      </c>
    </row>
    <row r="194" spans="1:65" s="2" customFormat="1" ht="62.65" customHeight="1">
      <c r="A194" s="30"/>
      <c r="B194" s="147"/>
      <c r="C194" s="148" t="s">
        <v>361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1987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2583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366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2280</v>
      </c>
    </row>
    <row r="197" spans="1:65" s="14" customFormat="1" ht="11.25">
      <c r="B197" s="168"/>
      <c r="D197" s="162" t="s">
        <v>220</v>
      </c>
      <c r="F197" s="170" t="s">
        <v>2584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371</v>
      </c>
      <c r="D198" s="148" t="s">
        <v>214</v>
      </c>
      <c r="E198" s="149" t="s">
        <v>1357</v>
      </c>
      <c r="F198" s="150" t="s">
        <v>1358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1995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2585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376</v>
      </c>
      <c r="D200" s="148" t="s">
        <v>214</v>
      </c>
      <c r="E200" s="149" t="s">
        <v>1360</v>
      </c>
      <c r="F200" s="150" t="s">
        <v>1361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1997</v>
      </c>
    </row>
    <row r="201" spans="1:65" s="14" customFormat="1" ht="11.25">
      <c r="B201" s="168"/>
      <c r="D201" s="162" t="s">
        <v>220</v>
      </c>
      <c r="F201" s="170" t="s">
        <v>2586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380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384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2587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388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2513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2588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393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 ht="11.25">
      <c r="B209" s="168"/>
      <c r="D209" s="162" t="s">
        <v>220</v>
      </c>
      <c r="F209" s="170" t="s">
        <v>2589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398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2515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2590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402</v>
      </c>
      <c r="D212" s="182" t="s">
        <v>311</v>
      </c>
      <c r="E212" s="183" t="s">
        <v>323</v>
      </c>
      <c r="F212" s="184" t="s">
        <v>324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2516</v>
      </c>
    </row>
    <row r="213" spans="1:65" s="14" customFormat="1" ht="11.25">
      <c r="B213" s="168"/>
      <c r="D213" s="162" t="s">
        <v>220</v>
      </c>
      <c r="F213" s="170" t="s">
        <v>2591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406</v>
      </c>
      <c r="D214" s="148" t="s">
        <v>214</v>
      </c>
      <c r="E214" s="149" t="s">
        <v>338</v>
      </c>
      <c r="F214" s="150" t="s">
        <v>339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2518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2572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2573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410</v>
      </c>
      <c r="D218" s="148" t="s">
        <v>214</v>
      </c>
      <c r="E218" s="149" t="s">
        <v>342</v>
      </c>
      <c r="F218" s="150" t="s">
        <v>343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2519</v>
      </c>
    </row>
    <row r="219" spans="1:65" s="2" customFormat="1" ht="16.5" customHeight="1">
      <c r="A219" s="30"/>
      <c r="B219" s="147"/>
      <c r="C219" s="182" t="s">
        <v>414</v>
      </c>
      <c r="D219" s="182" t="s">
        <v>311</v>
      </c>
      <c r="E219" s="183" t="s">
        <v>346</v>
      </c>
      <c r="F219" s="184" t="s">
        <v>347</v>
      </c>
      <c r="G219" s="185" t="s">
        <v>348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2520</v>
      </c>
    </row>
    <row r="220" spans="1:65" s="14" customFormat="1" ht="11.25">
      <c r="B220" s="168"/>
      <c r="D220" s="162" t="s">
        <v>220</v>
      </c>
      <c r="F220" s="170" t="s">
        <v>2592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351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418</v>
      </c>
      <c r="D222" s="148" t="s">
        <v>214</v>
      </c>
      <c r="E222" s="149" t="s">
        <v>2522</v>
      </c>
      <c r="F222" s="150" t="s">
        <v>2523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2524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2593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365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424</v>
      </c>
      <c r="D225" s="148" t="s">
        <v>214</v>
      </c>
      <c r="E225" s="149" t="s">
        <v>367</v>
      </c>
      <c r="F225" s="150" t="s">
        <v>368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369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2594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2595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392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428</v>
      </c>
      <c r="D230" s="148" t="s">
        <v>214</v>
      </c>
      <c r="E230" s="149" t="s">
        <v>2596</v>
      </c>
      <c r="F230" s="150" t="s">
        <v>2597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2598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2599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433</v>
      </c>
      <c r="D232" s="148" t="s">
        <v>214</v>
      </c>
      <c r="E232" s="149" t="s">
        <v>394</v>
      </c>
      <c r="F232" s="150" t="s">
        <v>395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2600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2601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437</v>
      </c>
      <c r="D234" s="148" t="s">
        <v>214</v>
      </c>
      <c r="E234" s="149" t="s">
        <v>399</v>
      </c>
      <c r="F234" s="150" t="s">
        <v>400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2602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2601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441</v>
      </c>
      <c r="D236" s="148" t="s">
        <v>214</v>
      </c>
      <c r="E236" s="149" t="s">
        <v>403</v>
      </c>
      <c r="F236" s="150" t="s">
        <v>404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2603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2601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445</v>
      </c>
      <c r="D238" s="148" t="s">
        <v>214</v>
      </c>
      <c r="E238" s="149" t="s">
        <v>407</v>
      </c>
      <c r="F238" s="150" t="s">
        <v>408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409</v>
      </c>
    </row>
    <row r="239" spans="1:65" s="2" customFormat="1" ht="24.2" customHeight="1">
      <c r="A239" s="30"/>
      <c r="B239" s="147"/>
      <c r="C239" s="148" t="s">
        <v>449</v>
      </c>
      <c r="D239" s="148" t="s">
        <v>214</v>
      </c>
      <c r="E239" s="149" t="s">
        <v>411</v>
      </c>
      <c r="F239" s="150" t="s">
        <v>412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413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2567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2568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453</v>
      </c>
      <c r="D242" s="148" t="s">
        <v>214</v>
      </c>
      <c r="E242" s="149" t="s">
        <v>415</v>
      </c>
      <c r="F242" s="150" t="s">
        <v>416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2604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2601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457</v>
      </c>
      <c r="D244" s="148" t="s">
        <v>214</v>
      </c>
      <c r="E244" s="149" t="s">
        <v>2605</v>
      </c>
      <c r="F244" s="150" t="s">
        <v>2606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2607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2599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461</v>
      </c>
      <c r="D246" s="182" t="s">
        <v>311</v>
      </c>
      <c r="E246" s="183" t="s">
        <v>2608</v>
      </c>
      <c r="F246" s="184" t="s">
        <v>2609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2610</v>
      </c>
    </row>
    <row r="247" spans="1:65" s="14" customFormat="1" ht="11.25">
      <c r="B247" s="168"/>
      <c r="D247" s="162" t="s">
        <v>220</v>
      </c>
      <c r="F247" s="170" t="s">
        <v>2611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465</v>
      </c>
      <c r="D248" s="148" t="s">
        <v>214</v>
      </c>
      <c r="E248" s="149" t="s">
        <v>419</v>
      </c>
      <c r="F248" s="150" t="s">
        <v>420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762</v>
      </c>
    </row>
    <row r="249" spans="1:65" s="14" customFormat="1" ht="11.25">
      <c r="B249" s="168"/>
      <c r="D249" s="162" t="s">
        <v>220</v>
      </c>
      <c r="E249" s="169" t="s">
        <v>1</v>
      </c>
      <c r="F249" s="170" t="s">
        <v>2612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423</v>
      </c>
      <c r="J250" s="146">
        <f>BK250</f>
        <v>0</v>
      </c>
      <c r="L250" s="135"/>
      <c r="M250" s="139"/>
      <c r="N250" s="140"/>
      <c r="O250" s="140"/>
      <c r="P250" s="141">
        <f>SUM(P251:P267)</f>
        <v>347.09903999999995</v>
      </c>
      <c r="Q250" s="140"/>
      <c r="R250" s="141">
        <f>SUM(R251:R267)</f>
        <v>1.4130095999999999</v>
      </c>
      <c r="S250" s="140"/>
      <c r="T250" s="142">
        <f>SUM(T251:T267)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SUM(BK251:BK267)</f>
        <v>0</v>
      </c>
    </row>
    <row r="251" spans="1:65" s="2" customFormat="1" ht="24.2" customHeight="1">
      <c r="A251" s="30"/>
      <c r="B251" s="147"/>
      <c r="C251" s="148" t="s">
        <v>473</v>
      </c>
      <c r="D251" s="148" t="s">
        <v>214</v>
      </c>
      <c r="E251" s="149" t="s">
        <v>609</v>
      </c>
      <c r="F251" s="150" t="s">
        <v>610</v>
      </c>
      <c r="G251" s="151" t="s">
        <v>249</v>
      </c>
      <c r="H251" s="152">
        <v>249.6</v>
      </c>
      <c r="I251" s="153"/>
      <c r="J251" s="153">
        <f t="shared" ref="J251:J263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63" si="1">O251*H251</f>
        <v>77.376000000000005</v>
      </c>
      <c r="Q251" s="157">
        <v>1.0000000000000001E-5</v>
      </c>
      <c r="R251" s="157">
        <f t="shared" ref="R251:R263" si="2">Q251*H251</f>
        <v>2.496E-3</v>
      </c>
      <c r="S251" s="157">
        <v>0</v>
      </c>
      <c r="T251" s="158">
        <f t="shared" ref="T251:T263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63" si="4">IF(N251="základní",J251,0)</f>
        <v>0</v>
      </c>
      <c r="BF251" s="160">
        <f t="shared" ref="BF251:BF263" si="5">IF(N251="snížená",J251,0)</f>
        <v>0</v>
      </c>
      <c r="BG251" s="160">
        <f t="shared" ref="BG251:BG263" si="6">IF(N251="zákl. přenesená",J251,0)</f>
        <v>0</v>
      </c>
      <c r="BH251" s="160">
        <f t="shared" ref="BH251:BH263" si="7">IF(N251="sníž. přenesená",J251,0)</f>
        <v>0</v>
      </c>
      <c r="BI251" s="160">
        <f t="shared" ref="BI251:BI263" si="8">IF(N251="nulová",J251,0)</f>
        <v>0</v>
      </c>
      <c r="BJ251" s="18" t="s">
        <v>78</v>
      </c>
      <c r="BK251" s="160">
        <f t="shared" ref="BK251:BK263" si="9">ROUND(I251*H251,2)</f>
        <v>0</v>
      </c>
      <c r="BL251" s="18" t="s">
        <v>218</v>
      </c>
      <c r="BM251" s="159" t="s">
        <v>2613</v>
      </c>
    </row>
    <row r="252" spans="1:65" s="2" customFormat="1" ht="24.2" customHeight="1">
      <c r="A252" s="30"/>
      <c r="B252" s="147"/>
      <c r="C252" s="182" t="s">
        <v>858</v>
      </c>
      <c r="D252" s="182" t="s">
        <v>311</v>
      </c>
      <c r="E252" s="183" t="s">
        <v>612</v>
      </c>
      <c r="F252" s="184" t="s">
        <v>613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2614</v>
      </c>
    </row>
    <row r="253" spans="1:65" s="2" customFormat="1" ht="24.2" customHeight="1">
      <c r="A253" s="30"/>
      <c r="B253" s="147"/>
      <c r="C253" s="148" t="s">
        <v>1453</v>
      </c>
      <c r="D253" s="148" t="s">
        <v>214</v>
      </c>
      <c r="E253" s="149" t="s">
        <v>1795</v>
      </c>
      <c r="F253" s="150" t="s">
        <v>1796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0.28699999999999998</v>
      </c>
      <c r="P253" s="157">
        <f t="shared" si="1"/>
        <v>32.373599999999996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2615</v>
      </c>
    </row>
    <row r="254" spans="1:65" s="2" customFormat="1" ht="24.2" customHeight="1">
      <c r="A254" s="30"/>
      <c r="B254" s="147"/>
      <c r="C254" s="182" t="s">
        <v>1452</v>
      </c>
      <c r="D254" s="182" t="s">
        <v>311</v>
      </c>
      <c r="E254" s="183" t="s">
        <v>1798</v>
      </c>
      <c r="F254" s="184" t="s">
        <v>1799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0.15792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2616</v>
      </c>
    </row>
    <row r="255" spans="1:65" s="2" customFormat="1" ht="44.25" customHeight="1">
      <c r="A255" s="30"/>
      <c r="B255" s="147"/>
      <c r="C255" s="148" t="s">
        <v>862</v>
      </c>
      <c r="D255" s="148" t="s">
        <v>214</v>
      </c>
      <c r="E255" s="149" t="s">
        <v>1808</v>
      </c>
      <c r="F255" s="150" t="s">
        <v>1809</v>
      </c>
      <c r="G255" s="151" t="s">
        <v>374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2617</v>
      </c>
    </row>
    <row r="256" spans="1:65" s="2" customFormat="1" ht="16.5" customHeight="1">
      <c r="A256" s="30"/>
      <c r="B256" s="147"/>
      <c r="C256" s="182" t="s">
        <v>1454</v>
      </c>
      <c r="D256" s="182" t="s">
        <v>311</v>
      </c>
      <c r="E256" s="183" t="s">
        <v>1811</v>
      </c>
      <c r="F256" s="184" t="s">
        <v>1812</v>
      </c>
      <c r="G256" s="185" t="s">
        <v>374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2.7999999999999998E-4</v>
      </c>
      <c r="R256" s="157">
        <f t="shared" si="2"/>
        <v>1.3439999999999999E-2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2618</v>
      </c>
    </row>
    <row r="257" spans="1:65" s="2" customFormat="1" ht="16.5" customHeight="1">
      <c r="A257" s="30"/>
      <c r="B257" s="147"/>
      <c r="C257" s="182" t="s">
        <v>891</v>
      </c>
      <c r="D257" s="182" t="s">
        <v>311</v>
      </c>
      <c r="E257" s="183" t="s">
        <v>1814</v>
      </c>
      <c r="F257" s="184" t="s">
        <v>1815</v>
      </c>
      <c r="G257" s="185" t="s">
        <v>374</v>
      </c>
      <c r="H257" s="186">
        <v>24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3.6999999999999999E-4</v>
      </c>
      <c r="R257" s="157">
        <f t="shared" si="2"/>
        <v>8.879999999999999E-3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2619</v>
      </c>
    </row>
    <row r="258" spans="1:65" s="2" customFormat="1" ht="16.5" customHeight="1">
      <c r="A258" s="30"/>
      <c r="B258" s="147"/>
      <c r="C258" s="182" t="s">
        <v>875</v>
      </c>
      <c r="D258" s="182" t="s">
        <v>311</v>
      </c>
      <c r="E258" s="183" t="s">
        <v>1817</v>
      </c>
      <c r="F258" s="184" t="s">
        <v>1818</v>
      </c>
      <c r="G258" s="185" t="s">
        <v>374</v>
      </c>
      <c r="H258" s="186">
        <v>24</v>
      </c>
      <c r="I258" s="187"/>
      <c r="J258" s="187">
        <f t="shared" si="0"/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 t="shared" si="1"/>
        <v>0</v>
      </c>
      <c r="Q258" s="157">
        <v>1.2999999999999999E-4</v>
      </c>
      <c r="R258" s="157">
        <f t="shared" si="2"/>
        <v>3.1199999999999995E-3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2620</v>
      </c>
    </row>
    <row r="259" spans="1:65" s="2" customFormat="1" ht="44.25" customHeight="1">
      <c r="A259" s="30"/>
      <c r="B259" s="147"/>
      <c r="C259" s="148" t="s">
        <v>1450</v>
      </c>
      <c r="D259" s="148" t="s">
        <v>214</v>
      </c>
      <c r="E259" s="149" t="s">
        <v>1820</v>
      </c>
      <c r="F259" s="150" t="s">
        <v>1821</v>
      </c>
      <c r="G259" s="151" t="s">
        <v>374</v>
      </c>
      <c r="H259" s="152">
        <v>192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0.68300000000000005</v>
      </c>
      <c r="P259" s="157">
        <f t="shared" si="1"/>
        <v>131.13600000000002</v>
      </c>
      <c r="Q259" s="157">
        <v>0</v>
      </c>
      <c r="R259" s="157">
        <f t="shared" si="2"/>
        <v>0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2621</v>
      </c>
    </row>
    <row r="260" spans="1:65" s="2" customFormat="1" ht="21.75" customHeight="1">
      <c r="A260" s="30"/>
      <c r="B260" s="147"/>
      <c r="C260" s="182" t="s">
        <v>879</v>
      </c>
      <c r="D260" s="182" t="s">
        <v>311</v>
      </c>
      <c r="E260" s="183" t="s">
        <v>1823</v>
      </c>
      <c r="F260" s="184" t="s">
        <v>1824</v>
      </c>
      <c r="G260" s="185" t="s">
        <v>374</v>
      </c>
      <c r="H260" s="186">
        <v>96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6.9999999999999999E-4</v>
      </c>
      <c r="R260" s="157">
        <f t="shared" si="2"/>
        <v>6.7199999999999996E-2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2622</v>
      </c>
    </row>
    <row r="261" spans="1:65" s="2" customFormat="1" ht="16.5" customHeight="1">
      <c r="A261" s="30"/>
      <c r="B261" s="147"/>
      <c r="C261" s="182" t="s">
        <v>883</v>
      </c>
      <c r="D261" s="182" t="s">
        <v>311</v>
      </c>
      <c r="E261" s="183" t="s">
        <v>1826</v>
      </c>
      <c r="F261" s="184" t="s">
        <v>2623</v>
      </c>
      <c r="G261" s="185" t="s">
        <v>374</v>
      </c>
      <c r="H261" s="186">
        <v>48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1.2999999999999999E-3</v>
      </c>
      <c r="R261" s="157">
        <f t="shared" si="2"/>
        <v>6.2399999999999997E-2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2624</v>
      </c>
    </row>
    <row r="262" spans="1:65" s="2" customFormat="1" ht="16.5" customHeight="1">
      <c r="A262" s="30"/>
      <c r="B262" s="147"/>
      <c r="C262" s="182" t="s">
        <v>887</v>
      </c>
      <c r="D262" s="182" t="s">
        <v>311</v>
      </c>
      <c r="E262" s="183" t="s">
        <v>1829</v>
      </c>
      <c r="F262" s="184" t="s">
        <v>2539</v>
      </c>
      <c r="G262" s="185" t="s">
        <v>374</v>
      </c>
      <c r="H262" s="186">
        <v>48</v>
      </c>
      <c r="I262" s="187"/>
      <c r="J262" s="187">
        <f t="shared" si="0"/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si="1"/>
        <v>0</v>
      </c>
      <c r="Q262" s="157">
        <v>4.0999999999999999E-4</v>
      </c>
      <c r="R262" s="157">
        <f t="shared" si="2"/>
        <v>1.968E-2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2625</v>
      </c>
    </row>
    <row r="263" spans="1:65" s="2" customFormat="1" ht="24.2" customHeight="1">
      <c r="A263" s="30"/>
      <c r="B263" s="147"/>
      <c r="C263" s="148" t="s">
        <v>520</v>
      </c>
      <c r="D263" s="148" t="s">
        <v>214</v>
      </c>
      <c r="E263" s="149" t="s">
        <v>1832</v>
      </c>
      <c r="F263" s="150" t="s">
        <v>1833</v>
      </c>
      <c r="G263" s="151" t="s">
        <v>249</v>
      </c>
      <c r="H263" s="152">
        <v>338.4</v>
      </c>
      <c r="I263" s="153"/>
      <c r="J263" s="153">
        <f t="shared" si="0"/>
        <v>0</v>
      </c>
      <c r="K263" s="154"/>
      <c r="L263" s="31"/>
      <c r="M263" s="155" t="s">
        <v>1</v>
      </c>
      <c r="N263" s="156" t="s">
        <v>36</v>
      </c>
      <c r="O263" s="157">
        <v>0.124</v>
      </c>
      <c r="P263" s="157">
        <f t="shared" si="1"/>
        <v>41.961599999999997</v>
      </c>
      <c r="Q263" s="157">
        <v>0</v>
      </c>
      <c r="R263" s="157">
        <f t="shared" si="2"/>
        <v>0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2541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1835</v>
      </c>
      <c r="H264" s="171">
        <v>338.4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21.75" customHeight="1">
      <c r="A265" s="30"/>
      <c r="B265" s="147"/>
      <c r="C265" s="148" t="s">
        <v>526</v>
      </c>
      <c r="D265" s="148" t="s">
        <v>214</v>
      </c>
      <c r="E265" s="149" t="s">
        <v>483</v>
      </c>
      <c r="F265" s="150" t="s">
        <v>484</v>
      </c>
      <c r="G265" s="151" t="s">
        <v>249</v>
      </c>
      <c r="H265" s="152">
        <v>406.08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2.3E-2</v>
      </c>
      <c r="P265" s="157">
        <f>O265*H265</f>
        <v>9.3398399999999988</v>
      </c>
      <c r="Q265" s="157">
        <v>6.9999999999999994E-5</v>
      </c>
      <c r="R265" s="157">
        <f>Q265*H265</f>
        <v>2.8425599999999995E-2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2080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1835</v>
      </c>
      <c r="H266" s="171">
        <v>338.4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14" customFormat="1" ht="11.25">
      <c r="B267" s="168"/>
      <c r="D267" s="162" t="s">
        <v>220</v>
      </c>
      <c r="F267" s="170" t="s">
        <v>2626</v>
      </c>
      <c r="H267" s="171">
        <v>406.08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3</v>
      </c>
      <c r="AX267" s="14" t="s">
        <v>78</v>
      </c>
      <c r="AY267" s="169" t="s">
        <v>212</v>
      </c>
    </row>
    <row r="268" spans="1:65" s="12" customFormat="1" ht="22.9" customHeight="1">
      <c r="B268" s="135"/>
      <c r="D268" s="136" t="s">
        <v>70</v>
      </c>
      <c r="E268" s="145" t="s">
        <v>257</v>
      </c>
      <c r="F268" s="145" t="s">
        <v>510</v>
      </c>
      <c r="J268" s="146">
        <f>BK268</f>
        <v>0</v>
      </c>
      <c r="L268" s="135"/>
      <c r="M268" s="139"/>
      <c r="N268" s="140"/>
      <c r="O268" s="140"/>
      <c r="P268" s="141">
        <f>SUM(P269:P273)</f>
        <v>16.7288</v>
      </c>
      <c r="Q268" s="140"/>
      <c r="R268" s="141">
        <f>SUM(R269:R273)</f>
        <v>4.4400000000000006E-4</v>
      </c>
      <c r="S268" s="140"/>
      <c r="T268" s="142">
        <f>SUM(T269:T273)</f>
        <v>0</v>
      </c>
      <c r="AR268" s="136" t="s">
        <v>78</v>
      </c>
      <c r="AT268" s="143" t="s">
        <v>70</v>
      </c>
      <c r="AU268" s="143" t="s">
        <v>78</v>
      </c>
      <c r="AY268" s="136" t="s">
        <v>212</v>
      </c>
      <c r="BK268" s="144">
        <f>SUM(BK269:BK273)</f>
        <v>0</v>
      </c>
    </row>
    <row r="269" spans="1:65" s="2" customFormat="1" ht="37.9" customHeight="1">
      <c r="A269" s="30"/>
      <c r="B269" s="147"/>
      <c r="C269" s="148" t="s">
        <v>532</v>
      </c>
      <c r="D269" s="148" t="s">
        <v>214</v>
      </c>
      <c r="E269" s="149" t="s">
        <v>512</v>
      </c>
      <c r="F269" s="150" t="s">
        <v>513</v>
      </c>
      <c r="G269" s="151" t="s">
        <v>249</v>
      </c>
      <c r="H269" s="152">
        <v>14.8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0.13900000000000001</v>
      </c>
      <c r="P269" s="157">
        <f>O269*H269</f>
        <v>2.0572000000000004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514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2612</v>
      </c>
      <c r="H270" s="171">
        <v>14.8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24.2" customHeight="1">
      <c r="A271" s="30"/>
      <c r="B271" s="147"/>
      <c r="C271" s="148" t="s">
        <v>546</v>
      </c>
      <c r="D271" s="148" t="s">
        <v>214</v>
      </c>
      <c r="E271" s="149" t="s">
        <v>516</v>
      </c>
      <c r="F271" s="150" t="s">
        <v>517</v>
      </c>
      <c r="G271" s="151" t="s">
        <v>249</v>
      </c>
      <c r="H271" s="152">
        <v>40.799999999999997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0.19600000000000001</v>
      </c>
      <c r="P271" s="157">
        <f>O271*H271</f>
        <v>7.9967999999999995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518</v>
      </c>
    </row>
    <row r="272" spans="1:65" s="2" customFormat="1" ht="24.2" customHeight="1">
      <c r="A272" s="30"/>
      <c r="B272" s="147"/>
      <c r="C272" s="148" t="s">
        <v>550</v>
      </c>
      <c r="D272" s="148" t="s">
        <v>214</v>
      </c>
      <c r="E272" s="149" t="s">
        <v>521</v>
      </c>
      <c r="F272" s="150" t="s">
        <v>522</v>
      </c>
      <c r="G272" s="151" t="s">
        <v>249</v>
      </c>
      <c r="H272" s="152">
        <v>14.8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0.45100000000000001</v>
      </c>
      <c r="P272" s="157">
        <f>O272*H272</f>
        <v>6.6748000000000003</v>
      </c>
      <c r="Q272" s="157">
        <v>3.0000000000000001E-5</v>
      </c>
      <c r="R272" s="157">
        <f>Q272*H272</f>
        <v>4.4400000000000006E-4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523</v>
      </c>
    </row>
    <row r="273" spans="1:65" s="2" customFormat="1" ht="24.2" customHeight="1">
      <c r="A273" s="30"/>
      <c r="B273" s="147"/>
      <c r="C273" s="148" t="s">
        <v>554</v>
      </c>
      <c r="D273" s="148" t="s">
        <v>214</v>
      </c>
      <c r="E273" s="149" t="s">
        <v>2544</v>
      </c>
      <c r="F273" s="150" t="s">
        <v>2545</v>
      </c>
      <c r="G273" s="151" t="s">
        <v>631</v>
      </c>
      <c r="H273" s="152">
        <v>24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2627</v>
      </c>
    </row>
    <row r="274" spans="1:65" s="12" customFormat="1" ht="22.9" customHeight="1">
      <c r="B274" s="135"/>
      <c r="D274" s="136" t="s">
        <v>70</v>
      </c>
      <c r="E274" s="145" t="s">
        <v>530</v>
      </c>
      <c r="F274" s="145" t="s">
        <v>531</v>
      </c>
      <c r="J274" s="146">
        <f>BK274</f>
        <v>0</v>
      </c>
      <c r="L274" s="135"/>
      <c r="M274" s="139"/>
      <c r="N274" s="140"/>
      <c r="O274" s="140"/>
      <c r="P274" s="141">
        <f>SUM(P275:P284)</f>
        <v>4.8727200000000002</v>
      </c>
      <c r="Q274" s="140"/>
      <c r="R274" s="141">
        <f>SUM(R275:R284)</f>
        <v>0</v>
      </c>
      <c r="S274" s="140"/>
      <c r="T274" s="142">
        <f>SUM(T275:T284)</f>
        <v>0</v>
      </c>
      <c r="AR274" s="136" t="s">
        <v>78</v>
      </c>
      <c r="AT274" s="143" t="s">
        <v>70</v>
      </c>
      <c r="AU274" s="143" t="s">
        <v>78</v>
      </c>
      <c r="AY274" s="136" t="s">
        <v>212</v>
      </c>
      <c r="BK274" s="144">
        <f>SUM(BK275:BK284)</f>
        <v>0</v>
      </c>
    </row>
    <row r="275" spans="1:65" s="2" customFormat="1" ht="37.9" customHeight="1">
      <c r="A275" s="30"/>
      <c r="B275" s="147"/>
      <c r="C275" s="148" t="s">
        <v>559</v>
      </c>
      <c r="D275" s="148" t="s">
        <v>214</v>
      </c>
      <c r="E275" s="149" t="s">
        <v>533</v>
      </c>
      <c r="F275" s="150" t="s">
        <v>534</v>
      </c>
      <c r="G275" s="151" t="s">
        <v>301</v>
      </c>
      <c r="H275" s="152">
        <v>18.96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0.56879999999999997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535</v>
      </c>
    </row>
    <row r="276" spans="1:65" s="2" customFormat="1" ht="37.9" customHeight="1">
      <c r="A276" s="30"/>
      <c r="B276" s="147"/>
      <c r="C276" s="148" t="s">
        <v>564</v>
      </c>
      <c r="D276" s="148" t="s">
        <v>214</v>
      </c>
      <c r="E276" s="149" t="s">
        <v>547</v>
      </c>
      <c r="F276" s="150" t="s">
        <v>543</v>
      </c>
      <c r="G276" s="151" t="s">
        <v>301</v>
      </c>
      <c r="H276" s="152">
        <v>644.64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2E-3</v>
      </c>
      <c r="P276" s="157">
        <f>O276*H276</f>
        <v>1.28928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548</v>
      </c>
    </row>
    <row r="277" spans="1:65" s="14" customFormat="1" ht="11.25">
      <c r="B277" s="168"/>
      <c r="D277" s="162" t="s">
        <v>220</v>
      </c>
      <c r="F277" s="170" t="s">
        <v>2628</v>
      </c>
      <c r="H277" s="171">
        <v>644.64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3</v>
      </c>
      <c r="AX277" s="14" t="s">
        <v>78</v>
      </c>
      <c r="AY277" s="169" t="s">
        <v>212</v>
      </c>
    </row>
    <row r="278" spans="1:65" s="2" customFormat="1" ht="24.2" customHeight="1">
      <c r="A278" s="30"/>
      <c r="B278" s="147"/>
      <c r="C278" s="148" t="s">
        <v>537</v>
      </c>
      <c r="D278" s="148" t="s">
        <v>214</v>
      </c>
      <c r="E278" s="149" t="s">
        <v>551</v>
      </c>
      <c r="F278" s="150" t="s">
        <v>552</v>
      </c>
      <c r="G278" s="151" t="s">
        <v>301</v>
      </c>
      <c r="H278" s="152">
        <v>18.96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0.159</v>
      </c>
      <c r="P278" s="157">
        <f>O278*H278</f>
        <v>3.01464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553</v>
      </c>
    </row>
    <row r="279" spans="1:65" s="2" customFormat="1" ht="55.5" customHeight="1">
      <c r="A279" s="30"/>
      <c r="B279" s="147"/>
      <c r="C279" s="148" t="s">
        <v>541</v>
      </c>
      <c r="D279" s="148" t="s">
        <v>214</v>
      </c>
      <c r="E279" s="149" t="s">
        <v>555</v>
      </c>
      <c r="F279" s="150" t="s">
        <v>556</v>
      </c>
      <c r="G279" s="151" t="s">
        <v>301</v>
      </c>
      <c r="H279" s="152">
        <v>7.0490000000000004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557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2552</v>
      </c>
      <c r="H280" s="171">
        <v>7.0490000000000004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62.65" customHeight="1">
      <c r="A281" s="30"/>
      <c r="B281" s="147"/>
      <c r="C281" s="148" t="s">
        <v>845</v>
      </c>
      <c r="D281" s="148" t="s">
        <v>214</v>
      </c>
      <c r="E281" s="149" t="s">
        <v>560</v>
      </c>
      <c r="F281" s="150" t="s">
        <v>561</v>
      </c>
      <c r="G281" s="151" t="s">
        <v>301</v>
      </c>
      <c r="H281" s="152">
        <v>3.1779999999999999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562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2554</v>
      </c>
      <c r="H282" s="171">
        <v>3.1779999999999999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55.5" customHeight="1">
      <c r="A283" s="30"/>
      <c r="B283" s="147"/>
      <c r="C283" s="148" t="s">
        <v>327</v>
      </c>
      <c r="D283" s="148" t="s">
        <v>214</v>
      </c>
      <c r="E283" s="149" t="s">
        <v>565</v>
      </c>
      <c r="F283" s="150" t="s">
        <v>300</v>
      </c>
      <c r="G283" s="151" t="s">
        <v>301</v>
      </c>
      <c r="H283" s="152">
        <v>6.8849999999999998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566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2556</v>
      </c>
      <c r="H284" s="171">
        <v>6.8849999999999998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12" customFormat="1" ht="22.9" customHeight="1">
      <c r="B285" s="135"/>
      <c r="D285" s="136" t="s">
        <v>70</v>
      </c>
      <c r="E285" s="145" t="s">
        <v>2557</v>
      </c>
      <c r="F285" s="145" t="s">
        <v>525</v>
      </c>
      <c r="J285" s="146">
        <f>BK285</f>
        <v>0</v>
      </c>
      <c r="L285" s="135"/>
      <c r="M285" s="139"/>
      <c r="N285" s="140"/>
      <c r="O285" s="140"/>
      <c r="P285" s="141">
        <f>P286</f>
        <v>364.20798400000001</v>
      </c>
      <c r="Q285" s="140"/>
      <c r="R285" s="141">
        <f>R286</f>
        <v>0</v>
      </c>
      <c r="S285" s="140"/>
      <c r="T285" s="142">
        <f>T286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BK286</f>
        <v>0</v>
      </c>
    </row>
    <row r="286" spans="1:65" s="2" customFormat="1" ht="66.75" customHeight="1">
      <c r="A286" s="30"/>
      <c r="B286" s="147"/>
      <c r="C286" s="148" t="s">
        <v>332</v>
      </c>
      <c r="D286" s="148" t="s">
        <v>214</v>
      </c>
      <c r="E286" s="149" t="s">
        <v>2558</v>
      </c>
      <c r="F286" s="150" t="s">
        <v>2559</v>
      </c>
      <c r="G286" s="151" t="s">
        <v>301</v>
      </c>
      <c r="H286" s="152">
        <v>1097.0119999999999</v>
      </c>
      <c r="I286" s="153"/>
      <c r="J286" s="153">
        <f>ROUND(I286*H286,2)</f>
        <v>0</v>
      </c>
      <c r="K286" s="154"/>
      <c r="L286" s="31"/>
      <c r="M286" s="202" t="s">
        <v>1</v>
      </c>
      <c r="N286" s="203" t="s">
        <v>36</v>
      </c>
      <c r="O286" s="204">
        <v>0.33200000000000002</v>
      </c>
      <c r="P286" s="204">
        <f>O286*H286</f>
        <v>364.20798400000001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2560</v>
      </c>
    </row>
    <row r="287" spans="1:65" s="2" customFormat="1" ht="6.95" customHeight="1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1"/>
      <c r="M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</sheetData>
  <autoFilter ref="C128:K286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114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2629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2630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2629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N - Čerpací stanice ČS1 a domovní 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2629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N - Čerpací stanice ČS1 a domovní ČS - neuznatelné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423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2631</v>
      </c>
      <c r="F125" s="150" t="s">
        <v>2632</v>
      </c>
      <c r="G125" s="151" t="s">
        <v>631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2633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3628-9FB7-409A-AEF7-286D15E014AF}">
  <dimension ref="A1:O20"/>
  <sheetViews>
    <sheetView showZeros="0" topLeftCell="A11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5" ht="19.5" customHeight="1">
      <c r="C1" s="625" t="s">
        <v>22</v>
      </c>
      <c r="D1" s="626" t="s">
        <v>22</v>
      </c>
      <c r="E1" s="626" t="s">
        <v>2693</v>
      </c>
      <c r="F1" s="626" t="s">
        <v>22</v>
      </c>
      <c r="G1" s="627"/>
    </row>
    <row r="2" spans="1:15">
      <c r="A2" s="625" t="s">
        <v>13</v>
      </c>
      <c r="C2" s="628" t="s">
        <v>2794</v>
      </c>
    </row>
    <row r="3" spans="1:15" ht="16.350000000000001" customHeight="1">
      <c r="A3" s="625" t="s">
        <v>178</v>
      </c>
      <c r="C3" s="629" t="s">
        <v>2806</v>
      </c>
      <c r="D3" s="630"/>
    </row>
    <row r="4" spans="1:15" ht="15">
      <c r="B4" s="631"/>
      <c r="C4" s="631"/>
      <c r="D4" s="631"/>
    </row>
    <row r="5" spans="1:15" ht="15">
      <c r="A5" s="625" t="s">
        <v>17</v>
      </c>
      <c r="B5" s="631"/>
      <c r="C5" s="631"/>
      <c r="D5" s="631"/>
      <c r="I5" s="632" t="s">
        <v>19</v>
      </c>
      <c r="J5" s="633" t="s">
        <v>2796</v>
      </c>
    </row>
    <row r="6" spans="1:15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5">
      <c r="A7" s="634" t="s">
        <v>2698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5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5" ht="12" customHeight="1" thickBot="1">
      <c r="A9" s="639" t="s">
        <v>2699</v>
      </c>
      <c r="B9" s="640" t="s">
        <v>2700</v>
      </c>
      <c r="C9" s="640" t="s">
        <v>2701</v>
      </c>
      <c r="D9" s="640" t="s">
        <v>2702</v>
      </c>
      <c r="E9" s="641" t="s">
        <v>2703</v>
      </c>
      <c r="F9" s="640" t="s">
        <v>2704</v>
      </c>
      <c r="G9" s="642" t="s">
        <v>2705</v>
      </c>
      <c r="H9" s="643" t="s">
        <v>2706</v>
      </c>
      <c r="I9" s="643"/>
      <c r="J9" s="644" t="s">
        <v>2707</v>
      </c>
      <c r="K9" s="644"/>
      <c r="L9" s="645" t="s">
        <v>22</v>
      </c>
    </row>
    <row r="10" spans="1:15" ht="12" customHeight="1">
      <c r="A10" s="639"/>
      <c r="B10" s="646" t="s">
        <v>2708</v>
      </c>
      <c r="C10" s="646" t="s">
        <v>2709</v>
      </c>
      <c r="D10" s="646" t="s">
        <v>22</v>
      </c>
      <c r="E10" s="641"/>
      <c r="F10" s="646" t="s">
        <v>2710</v>
      </c>
      <c r="G10" s="647" t="s">
        <v>2711</v>
      </c>
      <c r="H10" s="648" t="s">
        <v>2712</v>
      </c>
      <c r="I10" s="649" t="s">
        <v>2713</v>
      </c>
      <c r="J10" s="648" t="s">
        <v>2712</v>
      </c>
      <c r="K10" s="650" t="s">
        <v>2713</v>
      </c>
      <c r="L10" s="634"/>
    </row>
    <row r="11" spans="1:15" ht="121.15" customHeight="1">
      <c r="A11" s="663">
        <v>1</v>
      </c>
      <c r="B11" s="664" t="s">
        <v>2799</v>
      </c>
      <c r="C11" s="665"/>
      <c r="D11" s="666"/>
      <c r="E11" s="667" t="s">
        <v>2807</v>
      </c>
      <c r="F11" s="668" t="s">
        <v>631</v>
      </c>
      <c r="G11" s="668">
        <v>2</v>
      </c>
      <c r="H11" s="669"/>
      <c r="I11" s="670"/>
      <c r="J11" s="670">
        <f>H11*G11</f>
        <v>0</v>
      </c>
      <c r="K11" s="671">
        <f>I11*G11</f>
        <v>0</v>
      </c>
      <c r="L11" s="660"/>
      <c r="M11" s="661"/>
      <c r="N11" s="661"/>
      <c r="O11" s="662"/>
    </row>
    <row r="12" spans="1:15" ht="186" customHeight="1">
      <c r="A12" s="672">
        <v>2</v>
      </c>
      <c r="B12" s="664" t="s">
        <v>2802</v>
      </c>
      <c r="C12" s="665"/>
      <c r="D12" s="666"/>
      <c r="E12" s="667" t="s">
        <v>2808</v>
      </c>
      <c r="F12" s="668" t="s">
        <v>631</v>
      </c>
      <c r="G12" s="668">
        <v>1</v>
      </c>
      <c r="H12" s="669"/>
      <c r="I12" s="670"/>
      <c r="J12" s="670">
        <f>H12*G12</f>
        <v>0</v>
      </c>
      <c r="K12" s="671">
        <f>I12*G12</f>
        <v>0</v>
      </c>
      <c r="L12" s="660"/>
      <c r="M12" s="661"/>
      <c r="N12" s="661"/>
      <c r="O12" s="662"/>
    </row>
    <row r="13" spans="1:15" ht="12.95" customHeight="1" thickBot="1">
      <c r="A13" s="673"/>
      <c r="B13" s="674"/>
      <c r="C13" s="675" t="s">
        <v>22</v>
      </c>
      <c r="D13" s="676"/>
      <c r="E13" s="677" t="s">
        <v>22</v>
      </c>
      <c r="F13" s="678" t="s">
        <v>22</v>
      </c>
      <c r="G13" s="679" t="s">
        <v>22</v>
      </c>
      <c r="H13" s="680"/>
      <c r="I13" s="681"/>
      <c r="J13" s="682"/>
      <c r="K13" s="683"/>
      <c r="L13" s="684"/>
    </row>
    <row r="14" spans="1:15" ht="12" customHeight="1">
      <c r="A14" s="685" t="s">
        <v>2804</v>
      </c>
      <c r="B14" s="686"/>
      <c r="C14" s="687"/>
      <c r="D14" s="688"/>
      <c r="E14" s="689"/>
      <c r="F14" s="690"/>
      <c r="G14" s="691"/>
      <c r="H14" s="692"/>
      <c r="I14" s="693"/>
      <c r="J14" s="693" t="s">
        <v>22</v>
      </c>
      <c r="K14" s="693"/>
      <c r="L14" s="684"/>
    </row>
    <row r="15" spans="1:15" ht="4.9000000000000004" customHeight="1">
      <c r="B15" s="634"/>
      <c r="C15" s="634"/>
      <c r="D15" s="634" t="s">
        <v>22</v>
      </c>
      <c r="E15" s="634"/>
      <c r="F15" s="634"/>
      <c r="G15" s="634"/>
      <c r="H15" s="635"/>
      <c r="I15" s="693"/>
      <c r="J15" s="693"/>
      <c r="K15" s="693"/>
      <c r="L15" s="634"/>
    </row>
    <row r="16" spans="1:15" ht="12" customHeight="1">
      <c r="A16" s="694"/>
      <c r="B16" s="695"/>
      <c r="C16" s="696"/>
      <c r="D16" s="696"/>
      <c r="E16" s="696"/>
      <c r="F16" s="696"/>
      <c r="G16" s="695" t="str">
        <f>A8</f>
        <v xml:space="preserve"> </v>
      </c>
      <c r="H16" s="697" t="s">
        <v>2763</v>
      </c>
      <c r="I16" s="697"/>
      <c r="J16" s="669">
        <f>SUM(J11:J13)</f>
        <v>0</v>
      </c>
      <c r="K16" s="693"/>
      <c r="L16" s="634"/>
    </row>
    <row r="17" spans="1:12" ht="12" customHeight="1">
      <c r="A17" s="698"/>
      <c r="B17" s="634"/>
      <c r="C17" s="634"/>
      <c r="D17" s="634"/>
      <c r="E17" s="634"/>
      <c r="F17" s="634"/>
      <c r="G17" s="634"/>
      <c r="H17" s="699" t="s">
        <v>2764</v>
      </c>
      <c r="I17" s="699"/>
      <c r="J17" s="700">
        <f>SUM(K11:K13)</f>
        <v>0</v>
      </c>
      <c r="K17" s="635"/>
      <c r="L17" s="634"/>
    </row>
    <row r="18" spans="1:12" ht="12" customHeight="1">
      <c r="A18" s="701"/>
      <c r="B18" s="702"/>
      <c r="C18" s="702"/>
      <c r="D18" s="702"/>
      <c r="E18" s="702"/>
      <c r="F18" s="702"/>
      <c r="G18" s="702"/>
      <c r="H18" s="703" t="s">
        <v>2765</v>
      </c>
      <c r="I18" s="703"/>
      <c r="J18" s="670">
        <f>SUM(J16:J17)</f>
        <v>0</v>
      </c>
      <c r="K18" s="635"/>
      <c r="L18" s="634"/>
    </row>
    <row r="19" spans="1:12" ht="12" customHeight="1">
      <c r="A19" s="704" t="s">
        <v>2805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112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2629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2634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45796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2629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U - Čerpací stanice ČS1 a domovní 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45796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2629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U - Čerpací stanice ČS1 a domovní ČS - 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45796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423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2635</v>
      </c>
      <c r="F125" s="150" t="s">
        <v>2636</v>
      </c>
      <c r="G125" s="151" t="s">
        <v>631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2633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F8321-C554-423F-85FE-FA3BE76A4F94}">
  <dimension ref="A1:N22"/>
  <sheetViews>
    <sheetView showZeros="0" topLeftCell="A11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4" ht="19.5" customHeight="1">
      <c r="C1" s="625" t="s">
        <v>22</v>
      </c>
      <c r="D1" s="626" t="s">
        <v>22</v>
      </c>
      <c r="E1" s="626" t="s">
        <v>2693</v>
      </c>
      <c r="F1" s="626" t="s">
        <v>22</v>
      </c>
      <c r="G1" s="627"/>
    </row>
    <row r="2" spans="1:14">
      <c r="A2" s="625" t="s">
        <v>13</v>
      </c>
      <c r="C2" s="628" t="s">
        <v>2794</v>
      </c>
    </row>
    <row r="3" spans="1:14" ht="16.350000000000001" customHeight="1">
      <c r="A3" s="625" t="s">
        <v>178</v>
      </c>
      <c r="C3" s="629" t="s">
        <v>2795</v>
      </c>
      <c r="D3" s="630"/>
    </row>
    <row r="4" spans="1:14" ht="15">
      <c r="B4" s="631"/>
      <c r="C4" s="631"/>
      <c r="D4" s="631"/>
    </row>
    <row r="5" spans="1:14" ht="15">
      <c r="A5" s="625" t="s">
        <v>17</v>
      </c>
      <c r="B5" s="631"/>
      <c r="C5" s="631"/>
      <c r="D5" s="631"/>
      <c r="I5" s="632" t="s">
        <v>19</v>
      </c>
      <c r="J5" s="633" t="s">
        <v>2796</v>
      </c>
    </row>
    <row r="6" spans="1:14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4">
      <c r="A7" s="634" t="s">
        <v>2698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4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4" ht="12" customHeight="1" thickBot="1">
      <c r="A9" s="639" t="s">
        <v>2699</v>
      </c>
      <c r="B9" s="640" t="s">
        <v>2700</v>
      </c>
      <c r="C9" s="640" t="s">
        <v>2701</v>
      </c>
      <c r="D9" s="640" t="s">
        <v>2702</v>
      </c>
      <c r="E9" s="641" t="s">
        <v>2703</v>
      </c>
      <c r="F9" s="640" t="s">
        <v>2704</v>
      </c>
      <c r="G9" s="642" t="s">
        <v>2705</v>
      </c>
      <c r="H9" s="643" t="s">
        <v>2706</v>
      </c>
      <c r="I9" s="643"/>
      <c r="J9" s="644" t="s">
        <v>2707</v>
      </c>
      <c r="K9" s="644"/>
      <c r="L9" s="645" t="s">
        <v>22</v>
      </c>
    </row>
    <row r="10" spans="1:14" ht="12" customHeight="1" thickBot="1">
      <c r="A10" s="639"/>
      <c r="B10" s="646" t="s">
        <v>2708</v>
      </c>
      <c r="C10" s="646" t="s">
        <v>2709</v>
      </c>
      <c r="D10" s="646" t="s">
        <v>22</v>
      </c>
      <c r="E10" s="641"/>
      <c r="F10" s="646" t="s">
        <v>2710</v>
      </c>
      <c r="G10" s="647" t="s">
        <v>2711</v>
      </c>
      <c r="H10" s="648" t="s">
        <v>2712</v>
      </c>
      <c r="I10" s="649" t="s">
        <v>2713</v>
      </c>
      <c r="J10" s="648" t="s">
        <v>2712</v>
      </c>
      <c r="K10" s="650" t="s">
        <v>2713</v>
      </c>
      <c r="L10" s="634"/>
    </row>
    <row r="11" spans="1:14" ht="215.45" customHeight="1">
      <c r="A11" s="651">
        <v>1</v>
      </c>
      <c r="B11" s="652" t="s">
        <v>2797</v>
      </c>
      <c r="C11" s="653"/>
      <c r="D11" s="654"/>
      <c r="E11" s="655" t="s">
        <v>2798</v>
      </c>
      <c r="F11" s="656" t="s">
        <v>631</v>
      </c>
      <c r="G11" s="656">
        <v>1</v>
      </c>
      <c r="H11" s="657"/>
      <c r="I11" s="658"/>
      <c r="J11" s="658">
        <f>H11*G11</f>
        <v>0</v>
      </c>
      <c r="K11" s="659">
        <f>I11*G11</f>
        <v>0</v>
      </c>
      <c r="L11" s="660"/>
      <c r="M11" s="661"/>
      <c r="N11" s="662"/>
    </row>
    <row r="12" spans="1:14" ht="126" customHeight="1">
      <c r="A12" s="663">
        <v>2</v>
      </c>
      <c r="B12" s="664" t="s">
        <v>2799</v>
      </c>
      <c r="C12" s="665"/>
      <c r="D12" s="666"/>
      <c r="E12" s="667" t="s">
        <v>2800</v>
      </c>
      <c r="F12" s="668" t="s">
        <v>631</v>
      </c>
      <c r="G12" s="668">
        <v>10</v>
      </c>
      <c r="H12" s="669"/>
      <c r="I12" s="670"/>
      <c r="J12" s="670">
        <f>H12*G12</f>
        <v>0</v>
      </c>
      <c r="K12" s="671">
        <f>I12*G12</f>
        <v>0</v>
      </c>
      <c r="L12" s="660"/>
      <c r="M12" s="661"/>
      <c r="N12" s="662"/>
    </row>
    <row r="13" spans="1:14" ht="121.5" customHeight="1">
      <c r="A13" s="672">
        <v>3</v>
      </c>
      <c r="B13" s="664" t="s">
        <v>2801</v>
      </c>
      <c r="C13" s="665"/>
      <c r="D13" s="666"/>
      <c r="E13" s="667" t="s">
        <v>2800</v>
      </c>
      <c r="F13" s="668" t="s">
        <v>631</v>
      </c>
      <c r="G13" s="668">
        <v>13</v>
      </c>
      <c r="H13" s="669"/>
      <c r="I13" s="670"/>
      <c r="J13" s="670">
        <f>H13*G13</f>
        <v>0</v>
      </c>
      <c r="K13" s="671">
        <f>I13*G13</f>
        <v>0</v>
      </c>
      <c r="L13" s="660"/>
      <c r="M13" s="661"/>
      <c r="N13" s="662"/>
    </row>
    <row r="14" spans="1:14" ht="188.25" customHeight="1">
      <c r="A14" s="672">
        <v>4</v>
      </c>
      <c r="B14" s="664" t="s">
        <v>2802</v>
      </c>
      <c r="C14" s="665"/>
      <c r="D14" s="666"/>
      <c r="E14" s="667" t="s">
        <v>2803</v>
      </c>
      <c r="F14" s="668" t="s">
        <v>631</v>
      </c>
      <c r="G14" s="668">
        <v>1</v>
      </c>
      <c r="H14" s="669"/>
      <c r="I14" s="670"/>
      <c r="J14" s="670">
        <f>H14*G14</f>
        <v>0</v>
      </c>
      <c r="K14" s="671">
        <f>I14*G14</f>
        <v>0</v>
      </c>
      <c r="L14" s="660"/>
      <c r="M14" s="661"/>
      <c r="N14" s="662"/>
    </row>
    <row r="15" spans="1:14" ht="12.95" customHeight="1" thickBot="1">
      <c r="A15" s="673"/>
      <c r="B15" s="674"/>
      <c r="C15" s="675" t="s">
        <v>22</v>
      </c>
      <c r="D15" s="676"/>
      <c r="E15" s="677" t="s">
        <v>22</v>
      </c>
      <c r="F15" s="678" t="s">
        <v>22</v>
      </c>
      <c r="G15" s="679" t="s">
        <v>22</v>
      </c>
      <c r="H15" s="680"/>
      <c r="I15" s="681"/>
      <c r="J15" s="682"/>
      <c r="K15" s="683"/>
      <c r="L15" s="684"/>
    </row>
    <row r="16" spans="1:14" ht="12" customHeight="1">
      <c r="A16" s="685" t="s">
        <v>2804</v>
      </c>
      <c r="B16" s="686"/>
      <c r="C16" s="687"/>
      <c r="D16" s="688"/>
      <c r="E16" s="689"/>
      <c r="F16" s="690"/>
      <c r="G16" s="691"/>
      <c r="H16" s="692"/>
      <c r="I16" s="693"/>
      <c r="J16" s="693" t="s">
        <v>22</v>
      </c>
      <c r="K16" s="693"/>
      <c r="L16" s="684"/>
    </row>
    <row r="17" spans="1:12" ht="12" customHeight="1">
      <c r="A17" s="634"/>
      <c r="B17" s="634"/>
      <c r="C17" s="634"/>
      <c r="D17" s="634" t="s">
        <v>22</v>
      </c>
      <c r="E17" s="634"/>
      <c r="F17" s="634"/>
      <c r="G17" s="634"/>
      <c r="H17" s="635"/>
      <c r="I17" s="693"/>
      <c r="J17" s="693"/>
      <c r="K17" s="693"/>
      <c r="L17" s="634"/>
    </row>
    <row r="18" spans="1:12" ht="12" customHeight="1">
      <c r="A18" s="694"/>
      <c r="B18" s="695"/>
      <c r="C18" s="696"/>
      <c r="D18" s="696"/>
      <c r="E18" s="696"/>
      <c r="F18" s="696"/>
      <c r="G18" s="695" t="str">
        <f>A8</f>
        <v xml:space="preserve"> </v>
      </c>
      <c r="H18" s="697" t="s">
        <v>2763</v>
      </c>
      <c r="I18" s="697"/>
      <c r="J18" s="669">
        <f>SUM(J11:J15)</f>
        <v>0</v>
      </c>
      <c r="K18" s="693"/>
      <c r="L18" s="634"/>
    </row>
    <row r="19" spans="1:12" ht="12" customHeight="1">
      <c r="A19" s="698"/>
      <c r="B19" s="634"/>
      <c r="C19" s="634"/>
      <c r="D19" s="634"/>
      <c r="E19" s="634"/>
      <c r="F19" s="634"/>
      <c r="G19" s="634"/>
      <c r="H19" s="699" t="s">
        <v>2764</v>
      </c>
      <c r="I19" s="699"/>
      <c r="J19" s="700">
        <f>SUM(K11:K15)</f>
        <v>0</v>
      </c>
      <c r="K19" s="635"/>
      <c r="L19" s="634"/>
    </row>
    <row r="20" spans="1:12" ht="12" customHeight="1">
      <c r="A20" s="701"/>
      <c r="B20" s="702"/>
      <c r="C20" s="702"/>
      <c r="D20" s="702"/>
      <c r="E20" s="702"/>
      <c r="F20" s="702"/>
      <c r="G20" s="702"/>
      <c r="H20" s="703" t="s">
        <v>2765</v>
      </c>
      <c r="I20" s="703"/>
      <c r="J20" s="670">
        <f>SUM(J18:J19)</f>
        <v>0</v>
      </c>
      <c r="K20" s="635"/>
      <c r="L20" s="634"/>
    </row>
    <row r="21" spans="1:12" ht="12" customHeight="1">
      <c r="A21" s="704" t="s">
        <v>2805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10" workbookViewId="0">
      <selection activeCell="I122" sqref="I1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2637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45796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PS_03 - Dálkový přenos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45796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1936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1937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44" t="str">
        <f>E7</f>
        <v>Kanalizace Dvůr Králové nad Labem - Verdek</v>
      </c>
      <c r="F108" s="245"/>
      <c r="G108" s="245"/>
      <c r="H108" s="245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6" t="str">
        <f>E9</f>
        <v>PS_03 - Dálkový přenos</v>
      </c>
      <c r="F110" s="246"/>
      <c r="G110" s="246"/>
      <c r="H110" s="24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45796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1938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1939</v>
      </c>
      <c r="F120" s="145" t="s">
        <v>1940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2638</v>
      </c>
      <c r="F121" s="150" t="s">
        <v>172</v>
      </c>
      <c r="G121" s="151" t="s">
        <v>631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520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520</v>
      </c>
      <c r="BM121" s="159" t="s">
        <v>2639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AED3-1218-4A65-BB2B-97E2A6138F66}">
  <sheetPr>
    <pageSetUpPr fitToPage="1"/>
  </sheetPr>
  <dimension ref="A1:Q67"/>
  <sheetViews>
    <sheetView zoomScale="85" zoomScaleNormal="100" zoomScaleSheetLayoutView="100" workbookViewId="0">
      <pane ySplit="6" topLeftCell="A25" activePane="bottomLeft" state="frozen"/>
      <selection pane="bottomLeft" activeCell="I60" sqref="I60"/>
    </sheetView>
  </sheetViews>
  <sheetFormatPr defaultColWidth="10.6640625" defaultRowHeight="12.75"/>
  <cols>
    <col min="1" max="1" width="9.83203125" style="736" bestFit="1" customWidth="1"/>
    <col min="2" max="2" width="6.83203125" style="736" customWidth="1"/>
    <col min="3" max="3" width="5.5" style="736" customWidth="1"/>
    <col min="4" max="4" width="68.1640625" style="738" customWidth="1"/>
    <col min="5" max="5" width="10.1640625" style="736" customWidth="1"/>
    <col min="6" max="6" width="10.6640625" style="736"/>
    <col min="7" max="12" width="12.5" style="710" customWidth="1"/>
    <col min="13" max="16384" width="10.6640625" style="708"/>
  </cols>
  <sheetData>
    <row r="1" spans="1:17" ht="20.25">
      <c r="A1" s="705"/>
      <c r="B1" s="706" t="s">
        <v>2809</v>
      </c>
      <c r="C1" s="706"/>
      <c r="D1" s="706"/>
      <c r="E1" s="707"/>
      <c r="F1" s="708"/>
      <c r="G1" s="709"/>
      <c r="I1" s="711"/>
      <c r="K1" s="711"/>
    </row>
    <row r="2" spans="1:17">
      <c r="A2" s="708"/>
      <c r="B2" s="706"/>
      <c r="C2" s="706"/>
      <c r="D2" s="706"/>
      <c r="E2" s="707"/>
      <c r="F2" s="708"/>
      <c r="G2" s="712"/>
      <c r="H2" s="713"/>
      <c r="I2" s="714"/>
      <c r="J2" s="714"/>
      <c r="K2" s="714"/>
      <c r="L2" s="714"/>
    </row>
    <row r="3" spans="1:17">
      <c r="A3" s="708"/>
      <c r="B3" s="715"/>
      <c r="C3" s="715"/>
      <c r="D3" s="715"/>
      <c r="E3" s="707"/>
      <c r="F3" s="708"/>
      <c r="G3" s="713"/>
      <c r="H3" s="713"/>
      <c r="I3" s="714"/>
      <c r="J3" s="714"/>
      <c r="K3" s="714"/>
      <c r="L3" s="714"/>
    </row>
    <row r="4" spans="1:17" ht="25.5">
      <c r="A4" s="716" t="s">
        <v>2810</v>
      </c>
      <c r="B4" s="717" t="s">
        <v>2703</v>
      </c>
      <c r="C4" s="717"/>
      <c r="D4" s="717"/>
      <c r="E4" s="718" t="s">
        <v>2811</v>
      </c>
      <c r="F4" s="718" t="s">
        <v>2812</v>
      </c>
      <c r="G4" s="719" t="s">
        <v>2813</v>
      </c>
      <c r="H4" s="719" t="s">
        <v>2814</v>
      </c>
      <c r="I4" s="719" t="s">
        <v>2815</v>
      </c>
      <c r="J4" s="719" t="s">
        <v>2816</v>
      </c>
      <c r="K4" s="719" t="s">
        <v>2817</v>
      </c>
      <c r="L4" s="719" t="s">
        <v>2818</v>
      </c>
    </row>
    <row r="5" spans="1:17">
      <c r="A5" s="720">
        <v>1</v>
      </c>
      <c r="B5" s="720">
        <v>2</v>
      </c>
      <c r="C5" s="720">
        <v>3</v>
      </c>
      <c r="D5" s="720">
        <v>4</v>
      </c>
      <c r="E5" s="720">
        <v>5</v>
      </c>
      <c r="F5" s="720">
        <v>6</v>
      </c>
      <c r="G5" s="720">
        <v>7</v>
      </c>
      <c r="H5" s="720">
        <v>8</v>
      </c>
      <c r="I5" s="720">
        <v>9</v>
      </c>
      <c r="J5" s="720">
        <v>10</v>
      </c>
      <c r="K5" s="720">
        <v>11</v>
      </c>
      <c r="L5" s="720">
        <v>12</v>
      </c>
    </row>
    <row r="6" spans="1:17" ht="13.5" thickBot="1">
      <c r="A6" s="721" t="s">
        <v>2819</v>
      </c>
      <c r="B6" s="721" t="s">
        <v>2819</v>
      </c>
      <c r="C6" s="721" t="s">
        <v>2819</v>
      </c>
      <c r="D6" s="722" t="s">
        <v>2819</v>
      </c>
      <c r="E6" s="721" t="s">
        <v>2819</v>
      </c>
      <c r="F6" s="721" t="s">
        <v>2819</v>
      </c>
      <c r="G6" s="721" t="s">
        <v>43</v>
      </c>
      <c r="H6" s="721" t="s">
        <v>43</v>
      </c>
      <c r="I6" s="721" t="s">
        <v>43</v>
      </c>
      <c r="J6" s="721" t="s">
        <v>43</v>
      </c>
      <c r="K6" s="721" t="s">
        <v>43</v>
      </c>
      <c r="L6" s="721" t="s">
        <v>43</v>
      </c>
    </row>
    <row r="7" spans="1:17" ht="16.5" thickBot="1">
      <c r="A7" s="723"/>
      <c r="B7" s="724" t="s">
        <v>209</v>
      </c>
      <c r="C7" s="723"/>
      <c r="D7" s="725"/>
      <c r="E7" s="723"/>
      <c r="F7" s="723"/>
      <c r="G7" s="723"/>
      <c r="H7" s="726">
        <f>SUM(H$8,H$39,H$59)</f>
        <v>0</v>
      </c>
      <c r="I7" s="723"/>
      <c r="J7" s="726">
        <f>SUM(J$8,J$39,J$59)</f>
        <v>0</v>
      </c>
      <c r="K7" s="723"/>
      <c r="L7" s="726">
        <f>SUM(L$8,L$39,L$59)</f>
        <v>0</v>
      </c>
    </row>
    <row r="8" spans="1:17" ht="15">
      <c r="A8" s="727"/>
      <c r="B8" s="728" t="s">
        <v>2820</v>
      </c>
      <c r="C8" s="727"/>
      <c r="D8" s="729"/>
      <c r="E8" s="727"/>
      <c r="F8" s="727"/>
      <c r="G8" s="730"/>
      <c r="H8" s="730">
        <f>SUM(H9:H35)</f>
        <v>0</v>
      </c>
      <c r="I8" s="730"/>
      <c r="J8" s="730">
        <f>SUM(J9:J35)</f>
        <v>0</v>
      </c>
      <c r="K8" s="730"/>
      <c r="L8" s="730">
        <f>SUM(L9:L38)</f>
        <v>0</v>
      </c>
    </row>
    <row r="9" spans="1:17">
      <c r="A9" s="731">
        <v>20</v>
      </c>
      <c r="B9" s="732" t="s">
        <v>2821</v>
      </c>
      <c r="C9" s="731"/>
      <c r="D9" s="733"/>
      <c r="E9" s="731" t="s">
        <v>631</v>
      </c>
      <c r="F9" s="731">
        <v>1</v>
      </c>
      <c r="G9" s="734"/>
      <c r="H9" s="735">
        <f>$F9*$G9</f>
        <v>0</v>
      </c>
      <c r="I9" s="734"/>
      <c r="J9" s="735">
        <f>$F9*$I9</f>
        <v>0</v>
      </c>
      <c r="K9" s="734">
        <f>$G9+$I9</f>
        <v>0</v>
      </c>
      <c r="L9" s="735">
        <f>$H9+$J9</f>
        <v>0</v>
      </c>
      <c r="O9" s="710"/>
      <c r="Q9" s="710"/>
    </row>
    <row r="10" spans="1:17" ht="25.5">
      <c r="B10" s="737"/>
      <c r="D10" s="738" t="s">
        <v>2822</v>
      </c>
      <c r="H10" s="739"/>
      <c r="J10" s="739"/>
      <c r="L10" s="739"/>
      <c r="O10" s="710"/>
      <c r="Q10" s="710"/>
    </row>
    <row r="11" spans="1:17">
      <c r="B11" s="736">
        <v>1</v>
      </c>
      <c r="C11" s="736" t="s">
        <v>2671</v>
      </c>
      <c r="D11" s="738" t="s">
        <v>2823</v>
      </c>
      <c r="O11" s="710"/>
      <c r="Q11" s="710"/>
    </row>
    <row r="12" spans="1:17">
      <c r="B12" s="736">
        <v>1</v>
      </c>
      <c r="C12" s="736" t="s">
        <v>2671</v>
      </c>
      <c r="D12" s="738" t="s">
        <v>2824</v>
      </c>
      <c r="O12" s="710"/>
      <c r="Q12" s="710"/>
    </row>
    <row r="13" spans="1:17">
      <c r="A13" s="731">
        <v>23</v>
      </c>
      <c r="B13" s="732" t="s">
        <v>2825</v>
      </c>
      <c r="C13" s="731"/>
      <c r="D13" s="733"/>
      <c r="E13" s="731" t="s">
        <v>631</v>
      </c>
      <c r="F13" s="731">
        <v>1</v>
      </c>
      <c r="G13" s="734"/>
      <c r="H13" s="735">
        <f>$F13*$G13</f>
        <v>0</v>
      </c>
      <c r="I13" s="734"/>
      <c r="J13" s="735">
        <f>$F13*$I13</f>
        <v>0</v>
      </c>
      <c r="K13" s="734">
        <f>$G13+$I13</f>
        <v>0</v>
      </c>
      <c r="L13" s="735">
        <f>$H13+$J13</f>
        <v>0</v>
      </c>
      <c r="O13" s="710"/>
      <c r="Q13" s="710"/>
    </row>
    <row r="14" spans="1:17">
      <c r="D14" s="738" t="s">
        <v>2826</v>
      </c>
      <c r="O14" s="710"/>
      <c r="Q14" s="710"/>
    </row>
    <row r="15" spans="1:17">
      <c r="D15" s="738" t="s">
        <v>2827</v>
      </c>
      <c r="O15" s="710"/>
      <c r="Q15" s="710"/>
    </row>
    <row r="16" spans="1:17">
      <c r="A16" s="731">
        <v>6</v>
      </c>
      <c r="B16" s="732" t="s">
        <v>2828</v>
      </c>
      <c r="C16" s="731"/>
      <c r="D16" s="733"/>
      <c r="E16" s="731" t="s">
        <v>631</v>
      </c>
      <c r="F16" s="731">
        <v>1</v>
      </c>
      <c r="G16" s="734"/>
      <c r="H16" s="735">
        <f>$F16*$G16</f>
        <v>0</v>
      </c>
      <c r="I16" s="734"/>
      <c r="J16" s="735">
        <f>$F16*$I16</f>
        <v>0</v>
      </c>
      <c r="K16" s="734">
        <f>$G16+$I16</f>
        <v>0</v>
      </c>
      <c r="L16" s="735">
        <f>$H16+$J16</f>
        <v>0</v>
      </c>
      <c r="O16" s="710"/>
      <c r="Q16" s="710"/>
    </row>
    <row r="17" spans="1:17">
      <c r="B17" s="736">
        <v>1</v>
      </c>
      <c r="C17" s="736" t="s">
        <v>2671</v>
      </c>
      <c r="D17" s="738" t="s">
        <v>2828</v>
      </c>
      <c r="O17" s="710"/>
      <c r="Q17" s="710"/>
    </row>
    <row r="18" spans="1:17">
      <c r="A18" s="731">
        <v>7</v>
      </c>
      <c r="B18" s="732" t="s">
        <v>2829</v>
      </c>
      <c r="C18" s="731"/>
      <c r="D18" s="733"/>
      <c r="E18" s="731" t="s">
        <v>631</v>
      </c>
      <c r="F18" s="731">
        <v>1</v>
      </c>
      <c r="G18" s="734"/>
      <c r="H18" s="735">
        <f>$F18*$G18</f>
        <v>0</v>
      </c>
      <c r="I18" s="734"/>
      <c r="J18" s="735">
        <f>$F18*$I18</f>
        <v>0</v>
      </c>
      <c r="K18" s="734">
        <f>$G18+$I18</f>
        <v>0</v>
      </c>
      <c r="L18" s="735">
        <f>$H18+$J18</f>
        <v>0</v>
      </c>
      <c r="O18" s="710"/>
      <c r="Q18" s="710"/>
    </row>
    <row r="19" spans="1:17">
      <c r="B19" s="736">
        <v>1</v>
      </c>
      <c r="C19" s="736" t="s">
        <v>2671</v>
      </c>
      <c r="D19" s="738" t="s">
        <v>2829</v>
      </c>
      <c r="O19" s="710"/>
      <c r="Q19" s="710"/>
    </row>
    <row r="20" spans="1:17">
      <c r="A20" s="731">
        <v>8</v>
      </c>
      <c r="B20" s="732" t="s">
        <v>2830</v>
      </c>
      <c r="C20" s="731"/>
      <c r="D20" s="733"/>
      <c r="E20" s="731" t="s">
        <v>631</v>
      </c>
      <c r="F20" s="731">
        <v>1</v>
      </c>
      <c r="G20" s="734"/>
      <c r="H20" s="735">
        <f>$F20*$G20</f>
        <v>0</v>
      </c>
      <c r="I20" s="734"/>
      <c r="J20" s="735">
        <f>$F20*$I20</f>
        <v>0</v>
      </c>
      <c r="K20" s="734">
        <f>$G20+$I20</f>
        <v>0</v>
      </c>
      <c r="L20" s="735">
        <f>$H20+$J20</f>
        <v>0</v>
      </c>
      <c r="O20" s="710"/>
      <c r="Q20" s="710"/>
    </row>
    <row r="21" spans="1:17">
      <c r="B21" s="736">
        <v>1</v>
      </c>
      <c r="C21" s="736" t="s">
        <v>2671</v>
      </c>
      <c r="D21" s="738" t="s">
        <v>2830</v>
      </c>
      <c r="O21" s="710"/>
      <c r="Q21" s="710"/>
    </row>
    <row r="22" spans="1:17">
      <c r="A22" s="731">
        <v>9</v>
      </c>
      <c r="B22" s="732" t="s">
        <v>2831</v>
      </c>
      <c r="C22" s="731"/>
      <c r="D22" s="733"/>
      <c r="E22" s="731" t="s">
        <v>631</v>
      </c>
      <c r="F22" s="731">
        <v>1</v>
      </c>
      <c r="G22" s="734"/>
      <c r="H22" s="735">
        <f>$F22*$G22</f>
        <v>0</v>
      </c>
      <c r="I22" s="734"/>
      <c r="J22" s="735">
        <f>$F22*$I22</f>
        <v>0</v>
      </c>
      <c r="K22" s="734">
        <f>$G22+$I22</f>
        <v>0</v>
      </c>
      <c r="L22" s="735">
        <f>$H22+$J22</f>
        <v>0</v>
      </c>
      <c r="O22" s="710"/>
      <c r="Q22" s="710"/>
    </row>
    <row r="23" spans="1:17">
      <c r="B23" s="736">
        <v>1</v>
      </c>
      <c r="C23" s="736" t="s">
        <v>2671</v>
      </c>
      <c r="D23" s="738" t="s">
        <v>2832</v>
      </c>
      <c r="O23" s="710"/>
      <c r="Q23" s="710"/>
    </row>
    <row r="24" spans="1:17">
      <c r="A24" s="731">
        <v>10</v>
      </c>
      <c r="B24" s="732" t="s">
        <v>2833</v>
      </c>
      <c r="C24" s="731"/>
      <c r="D24" s="733"/>
      <c r="E24" s="731" t="s">
        <v>631</v>
      </c>
      <c r="F24" s="731">
        <v>28</v>
      </c>
      <c r="G24" s="734"/>
      <c r="H24" s="735">
        <f>$F24*$G24</f>
        <v>0</v>
      </c>
      <c r="I24" s="734"/>
      <c r="J24" s="735">
        <f>$F24*$I24</f>
        <v>0</v>
      </c>
      <c r="K24" s="734">
        <f>$G24+$I24</f>
        <v>0</v>
      </c>
      <c r="L24" s="735">
        <f>$H24+$J24</f>
        <v>0</v>
      </c>
      <c r="O24" s="710"/>
      <c r="Q24" s="710"/>
    </row>
    <row r="25" spans="1:17" ht="25.5">
      <c r="B25" s="736">
        <v>1</v>
      </c>
      <c r="C25" s="736" t="s">
        <v>2671</v>
      </c>
      <c r="D25" s="738" t="s">
        <v>2834</v>
      </c>
      <c r="O25" s="710"/>
      <c r="Q25" s="710"/>
    </row>
    <row r="26" spans="1:17">
      <c r="A26" s="731">
        <v>11</v>
      </c>
      <c r="B26" s="732" t="s">
        <v>2835</v>
      </c>
      <c r="C26" s="731"/>
      <c r="D26" s="733"/>
      <c r="E26" s="731" t="s">
        <v>631</v>
      </c>
      <c r="F26" s="731">
        <v>28</v>
      </c>
      <c r="G26" s="734"/>
      <c r="H26" s="735">
        <f>$F26*$G26</f>
        <v>0</v>
      </c>
      <c r="I26" s="734"/>
      <c r="J26" s="735">
        <f>$F26*$I26</f>
        <v>0</v>
      </c>
      <c r="K26" s="734">
        <f>$G26+$I26</f>
        <v>0</v>
      </c>
      <c r="L26" s="735">
        <f>$H26+$J26</f>
        <v>0</v>
      </c>
      <c r="O26" s="710"/>
      <c r="Q26" s="710"/>
    </row>
    <row r="27" spans="1:17">
      <c r="D27" s="738" t="s">
        <v>2826</v>
      </c>
      <c r="O27" s="710"/>
      <c r="Q27" s="710"/>
    </row>
    <row r="28" spans="1:17">
      <c r="D28" s="738" t="s">
        <v>2836</v>
      </c>
      <c r="O28" s="710"/>
      <c r="Q28" s="710"/>
    </row>
    <row r="29" spans="1:17">
      <c r="B29" s="736">
        <v>1</v>
      </c>
      <c r="C29" s="736" t="s">
        <v>2671</v>
      </c>
      <c r="D29" s="738" t="s">
        <v>2837</v>
      </c>
      <c r="O29" s="710"/>
      <c r="Q29" s="710"/>
    </row>
    <row r="30" spans="1:17">
      <c r="A30" s="731">
        <v>12</v>
      </c>
      <c r="B30" s="732" t="s">
        <v>2838</v>
      </c>
      <c r="C30" s="731"/>
      <c r="D30" s="733"/>
      <c r="E30" s="731" t="s">
        <v>631</v>
      </c>
      <c r="F30" s="731">
        <v>1</v>
      </c>
      <c r="G30" s="734"/>
      <c r="H30" s="735">
        <f>$F30*$G30</f>
        <v>0</v>
      </c>
      <c r="I30" s="734"/>
      <c r="J30" s="735">
        <f>$F30*$I30</f>
        <v>0</v>
      </c>
      <c r="K30" s="734">
        <f>$G30+$I30</f>
        <v>0</v>
      </c>
      <c r="L30" s="735">
        <f>$H30+$J30</f>
        <v>0</v>
      </c>
      <c r="O30" s="710"/>
      <c r="Q30" s="710"/>
    </row>
    <row r="31" spans="1:17">
      <c r="B31" s="736">
        <v>1</v>
      </c>
      <c r="C31" s="736" t="s">
        <v>631</v>
      </c>
      <c r="D31" s="738" t="s">
        <v>2838</v>
      </c>
      <c r="O31" s="710"/>
      <c r="Q31" s="710"/>
    </row>
    <row r="32" spans="1:17">
      <c r="A32" s="731">
        <v>13</v>
      </c>
      <c r="B32" s="732" t="s">
        <v>2839</v>
      </c>
      <c r="C32" s="731"/>
      <c r="D32" s="733"/>
      <c r="E32" s="731" t="s">
        <v>631</v>
      </c>
      <c r="F32" s="731">
        <v>28</v>
      </c>
      <c r="G32" s="734"/>
      <c r="H32" s="735">
        <f>$F32*$G32</f>
        <v>0</v>
      </c>
      <c r="I32" s="734"/>
      <c r="J32" s="735">
        <f>$F32*$I32</f>
        <v>0</v>
      </c>
      <c r="K32" s="734">
        <f>$G32+$I32</f>
        <v>0</v>
      </c>
      <c r="L32" s="735">
        <f>$H32+$J32</f>
        <v>0</v>
      </c>
      <c r="O32" s="710"/>
      <c r="Q32" s="710"/>
    </row>
    <row r="33" spans="1:17">
      <c r="B33" s="736">
        <v>1</v>
      </c>
      <c r="C33" s="736" t="s">
        <v>631</v>
      </c>
      <c r="D33" s="738" t="s">
        <v>2840</v>
      </c>
      <c r="O33" s="710"/>
      <c r="Q33" s="710"/>
    </row>
    <row r="34" spans="1:17" ht="25.5">
      <c r="D34" s="738" t="s">
        <v>2841</v>
      </c>
      <c r="O34" s="710"/>
      <c r="Q34" s="710"/>
    </row>
    <row r="35" spans="1:17">
      <c r="A35" s="731">
        <v>14</v>
      </c>
      <c r="B35" s="732" t="s">
        <v>2842</v>
      </c>
      <c r="C35" s="731"/>
      <c r="D35" s="733"/>
      <c r="E35" s="731" t="s">
        <v>631</v>
      </c>
      <c r="F35" s="731">
        <v>1</v>
      </c>
      <c r="G35" s="734"/>
      <c r="H35" s="735">
        <f>$F35*$G35</f>
        <v>0</v>
      </c>
      <c r="I35" s="734"/>
      <c r="J35" s="735">
        <f>$F35*$I35</f>
        <v>0</v>
      </c>
      <c r="K35" s="734">
        <f>$G35+$I35</f>
        <v>0</v>
      </c>
      <c r="L35" s="735">
        <f>$H35+$J35</f>
        <v>0</v>
      </c>
      <c r="O35" s="710"/>
      <c r="Q35" s="710"/>
    </row>
    <row r="36" spans="1:17">
      <c r="D36" s="738" t="s">
        <v>2826</v>
      </c>
      <c r="O36" s="710"/>
      <c r="Q36" s="710"/>
    </row>
    <row r="37" spans="1:17">
      <c r="D37" s="738" t="s">
        <v>2843</v>
      </c>
      <c r="O37" s="710"/>
      <c r="Q37" s="710"/>
    </row>
    <row r="38" spans="1:17" ht="13.5" thickBot="1">
      <c r="O38" s="710"/>
      <c r="Q38" s="710"/>
    </row>
    <row r="39" spans="1:17" ht="15">
      <c r="A39" s="727"/>
      <c r="B39" s="728" t="s">
        <v>2844</v>
      </c>
      <c r="C39" s="727"/>
      <c r="D39" s="740" t="s">
        <v>2845</v>
      </c>
      <c r="E39" s="727"/>
      <c r="F39" s="727"/>
      <c r="G39" s="730">
        <v>0</v>
      </c>
      <c r="H39" s="730">
        <f>SUM(H40:H58)</f>
        <v>0</v>
      </c>
      <c r="I39" s="730">
        <v>0</v>
      </c>
      <c r="J39" s="730">
        <f>SUM(J40:J58)</f>
        <v>0</v>
      </c>
      <c r="K39" s="730"/>
      <c r="L39" s="730">
        <f>SUM(L40:L58)</f>
        <v>0</v>
      </c>
      <c r="O39" s="741"/>
      <c r="Q39" s="741"/>
    </row>
    <row r="40" spans="1:17">
      <c r="A40" s="731">
        <v>24</v>
      </c>
      <c r="B40" s="732" t="s">
        <v>2846</v>
      </c>
      <c r="C40" s="731"/>
      <c r="D40" s="733"/>
      <c r="E40" s="731" t="s">
        <v>631</v>
      </c>
      <c r="F40" s="731">
        <v>1</v>
      </c>
      <c r="G40" s="734"/>
      <c r="H40" s="735">
        <f>$F40*$G40</f>
        <v>0</v>
      </c>
      <c r="I40" s="734"/>
      <c r="J40" s="735">
        <f>$F40*$I40</f>
        <v>0</v>
      </c>
      <c r="K40" s="734">
        <f>$G40+$I40</f>
        <v>0</v>
      </c>
      <c r="L40" s="735">
        <f>$H40+$J40</f>
        <v>0</v>
      </c>
      <c r="O40" s="710"/>
      <c r="Q40" s="710"/>
    </row>
    <row r="41" spans="1:17">
      <c r="D41" s="738" t="s">
        <v>2826</v>
      </c>
      <c r="O41" s="710"/>
      <c r="Q41" s="710"/>
    </row>
    <row r="42" spans="1:17">
      <c r="B42" s="736">
        <v>1</v>
      </c>
      <c r="C42" s="736" t="s">
        <v>631</v>
      </c>
      <c r="D42" s="738" t="s">
        <v>2847</v>
      </c>
      <c r="O42" s="710"/>
      <c r="Q42" s="710"/>
    </row>
    <row r="43" spans="1:17">
      <c r="A43" s="731">
        <v>25</v>
      </c>
      <c r="B43" s="732" t="s">
        <v>2848</v>
      </c>
      <c r="C43" s="731"/>
      <c r="D43" s="733"/>
      <c r="E43" s="731" t="s">
        <v>631</v>
      </c>
      <c r="F43" s="731">
        <v>1</v>
      </c>
      <c r="G43" s="734"/>
      <c r="H43" s="735">
        <f>$F43*$G43</f>
        <v>0</v>
      </c>
      <c r="I43" s="734"/>
      <c r="J43" s="735">
        <f>$F43*$I43</f>
        <v>0</v>
      </c>
      <c r="K43" s="734">
        <f>$G43+$I43</f>
        <v>0</v>
      </c>
      <c r="L43" s="735">
        <f>$H43+$J43</f>
        <v>0</v>
      </c>
      <c r="O43" s="710"/>
      <c r="Q43" s="710"/>
    </row>
    <row r="44" spans="1:17">
      <c r="B44" s="736">
        <v>1</v>
      </c>
      <c r="C44" s="736" t="s">
        <v>2671</v>
      </c>
      <c r="D44" s="738" t="s">
        <v>2849</v>
      </c>
      <c r="O44" s="710"/>
      <c r="Q44" s="710"/>
    </row>
    <row r="45" spans="1:17">
      <c r="A45" s="731">
        <v>26</v>
      </c>
      <c r="B45" s="732" t="s">
        <v>2850</v>
      </c>
      <c r="C45" s="731"/>
      <c r="D45" s="733"/>
      <c r="E45" s="731" t="s">
        <v>631</v>
      </c>
      <c r="F45" s="731">
        <v>1</v>
      </c>
      <c r="G45" s="734"/>
      <c r="H45" s="735">
        <f>$F45*$G45</f>
        <v>0</v>
      </c>
      <c r="I45" s="734"/>
      <c r="J45" s="735">
        <f>$F45*$I45</f>
        <v>0</v>
      </c>
      <c r="K45" s="734">
        <f>$G45+$I45</f>
        <v>0</v>
      </c>
      <c r="L45" s="735">
        <f>$H45+$J45</f>
        <v>0</v>
      </c>
      <c r="O45" s="710"/>
      <c r="Q45" s="710"/>
    </row>
    <row r="46" spans="1:17">
      <c r="B46" s="736">
        <v>1</v>
      </c>
      <c r="C46" s="736" t="s">
        <v>2671</v>
      </c>
      <c r="D46" s="738" t="s">
        <v>2851</v>
      </c>
      <c r="O46" s="710"/>
      <c r="Q46" s="710"/>
    </row>
    <row r="47" spans="1:17">
      <c r="B47" s="736">
        <v>1</v>
      </c>
      <c r="C47" s="736" t="s">
        <v>2671</v>
      </c>
      <c r="D47" s="738" t="s">
        <v>2852</v>
      </c>
      <c r="O47" s="710"/>
      <c r="Q47" s="710"/>
    </row>
    <row r="48" spans="1:17">
      <c r="A48" s="731">
        <v>27</v>
      </c>
      <c r="B48" s="732" t="s">
        <v>2853</v>
      </c>
      <c r="C48" s="731"/>
      <c r="D48" s="733"/>
      <c r="E48" s="731" t="s">
        <v>631</v>
      </c>
      <c r="F48" s="731">
        <v>1</v>
      </c>
      <c r="G48" s="734"/>
      <c r="H48" s="735">
        <f>$F48*$G48</f>
        <v>0</v>
      </c>
      <c r="I48" s="742"/>
      <c r="J48" s="735">
        <f>$F48*$I48</f>
        <v>0</v>
      </c>
      <c r="K48" s="734">
        <f>$G48+$I48</f>
        <v>0</v>
      </c>
      <c r="L48" s="735">
        <f>$H48+$J48</f>
        <v>0</v>
      </c>
      <c r="O48" s="710"/>
      <c r="Q48" s="710"/>
    </row>
    <row r="49" spans="1:17">
      <c r="B49" s="736">
        <v>1</v>
      </c>
      <c r="C49" s="736" t="s">
        <v>2671</v>
      </c>
      <c r="D49" s="738" t="s">
        <v>2854</v>
      </c>
      <c r="O49" s="710"/>
      <c r="Q49" s="710"/>
    </row>
    <row r="50" spans="1:17">
      <c r="B50" s="736">
        <v>1</v>
      </c>
      <c r="C50" s="736" t="s">
        <v>2671</v>
      </c>
      <c r="D50" s="738" t="s">
        <v>2855</v>
      </c>
      <c r="O50" s="710"/>
      <c r="Q50" s="710"/>
    </row>
    <row r="51" spans="1:17">
      <c r="B51" s="736">
        <v>1</v>
      </c>
      <c r="C51" s="736" t="s">
        <v>2671</v>
      </c>
      <c r="D51" s="738" t="s">
        <v>2856</v>
      </c>
      <c r="O51" s="710"/>
      <c r="Q51" s="710"/>
    </row>
    <row r="52" spans="1:17">
      <c r="A52" s="731">
        <v>28</v>
      </c>
      <c r="B52" s="732" t="s">
        <v>2857</v>
      </c>
      <c r="C52" s="731"/>
      <c r="D52" s="733"/>
      <c r="E52" s="731" t="s">
        <v>631</v>
      </c>
      <c r="F52" s="731">
        <v>1</v>
      </c>
      <c r="G52" s="734"/>
      <c r="H52" s="735">
        <f>$F52*$G52</f>
        <v>0</v>
      </c>
      <c r="I52" s="742"/>
      <c r="J52" s="735">
        <f>$F52*$I52</f>
        <v>0</v>
      </c>
      <c r="K52" s="734">
        <f>$G52+$I52</f>
        <v>0</v>
      </c>
      <c r="L52" s="735">
        <f>$H52+$J52</f>
        <v>0</v>
      </c>
      <c r="O52" s="710"/>
      <c r="Q52" s="710"/>
    </row>
    <row r="53" spans="1:17">
      <c r="B53" s="736">
        <v>1</v>
      </c>
      <c r="C53" s="736" t="s">
        <v>2671</v>
      </c>
      <c r="D53" s="738" t="s">
        <v>2858</v>
      </c>
      <c r="O53" s="710"/>
      <c r="Q53" s="710"/>
    </row>
    <row r="54" spans="1:17">
      <c r="A54" s="731">
        <v>29</v>
      </c>
      <c r="B54" s="732" t="s">
        <v>2859</v>
      </c>
      <c r="C54" s="731"/>
      <c r="D54" s="733"/>
      <c r="E54" s="731" t="s">
        <v>631</v>
      </c>
      <c r="F54" s="731">
        <v>1</v>
      </c>
      <c r="G54" s="734"/>
      <c r="H54" s="735">
        <f>$F54*$G54</f>
        <v>0</v>
      </c>
      <c r="I54" s="734"/>
      <c r="J54" s="735">
        <f>$F54*$I54</f>
        <v>0</v>
      </c>
      <c r="K54" s="734">
        <f>$G54+$I54</f>
        <v>0</v>
      </c>
      <c r="L54" s="735">
        <f>$H54+$J54</f>
        <v>0</v>
      </c>
      <c r="O54" s="710"/>
      <c r="Q54" s="710"/>
    </row>
    <row r="55" spans="1:17">
      <c r="B55" s="736">
        <v>1</v>
      </c>
      <c r="C55" s="736" t="s">
        <v>2671</v>
      </c>
      <c r="D55" s="738" t="s">
        <v>2860</v>
      </c>
      <c r="O55" s="710"/>
      <c r="Q55" s="710"/>
    </row>
    <row r="56" spans="1:17">
      <c r="A56" s="731">
        <v>30</v>
      </c>
      <c r="B56" s="732" t="s">
        <v>2861</v>
      </c>
      <c r="C56" s="731"/>
      <c r="D56" s="733"/>
      <c r="E56" s="731" t="s">
        <v>631</v>
      </c>
      <c r="F56" s="731">
        <v>1</v>
      </c>
      <c r="G56" s="734"/>
      <c r="H56" s="735">
        <f>$F56*$G56</f>
        <v>0</v>
      </c>
      <c r="I56" s="734"/>
      <c r="J56" s="735">
        <f>$F56*$I56</f>
        <v>0</v>
      </c>
      <c r="K56" s="734">
        <f>$G56+$I56</f>
        <v>0</v>
      </c>
      <c r="L56" s="735">
        <f>$H56+$J56</f>
        <v>0</v>
      </c>
      <c r="O56" s="710"/>
      <c r="Q56" s="710"/>
    </row>
    <row r="57" spans="1:17">
      <c r="D57" s="738" t="s">
        <v>2826</v>
      </c>
      <c r="O57" s="710"/>
      <c r="Q57" s="710"/>
    </row>
    <row r="58" spans="1:17" ht="13.5" thickBot="1">
      <c r="D58" s="738" t="s">
        <v>2862</v>
      </c>
      <c r="O58" s="710"/>
      <c r="Q58" s="710"/>
    </row>
    <row r="59" spans="1:17" ht="15">
      <c r="A59" s="727"/>
      <c r="B59" s="728" t="s">
        <v>2863</v>
      </c>
      <c r="C59" s="727"/>
      <c r="D59" s="729"/>
      <c r="E59" s="727"/>
      <c r="F59" s="727"/>
      <c r="G59" s="730">
        <v>0</v>
      </c>
      <c r="H59" s="730">
        <f>SUM(H60:H61)</f>
        <v>0</v>
      </c>
      <c r="I59" s="730">
        <v>0</v>
      </c>
      <c r="J59" s="730">
        <f>SUM(J60:J61)</f>
        <v>0</v>
      </c>
      <c r="K59" s="730"/>
      <c r="L59" s="730">
        <f>SUM(L60:L61)</f>
        <v>0</v>
      </c>
      <c r="O59" s="741"/>
      <c r="Q59" s="741"/>
    </row>
    <row r="60" spans="1:17">
      <c r="A60" s="731">
        <v>31</v>
      </c>
      <c r="B60" s="732" t="s">
        <v>2864</v>
      </c>
      <c r="C60" s="731"/>
      <c r="D60" s="733"/>
      <c r="E60" s="731" t="s">
        <v>631</v>
      </c>
      <c r="F60" s="731">
        <v>28</v>
      </c>
      <c r="G60" s="734"/>
      <c r="H60" s="735">
        <f>$F60*$G60</f>
        <v>0</v>
      </c>
      <c r="I60" s="742"/>
      <c r="J60" s="735">
        <f>$F60*$I60</f>
        <v>0</v>
      </c>
      <c r="K60" s="734">
        <f>$G60+$I60</f>
        <v>0</v>
      </c>
      <c r="L60" s="735">
        <f>$H60+$J60</f>
        <v>0</v>
      </c>
      <c r="O60" s="710"/>
      <c r="Q60" s="710"/>
    </row>
    <row r="61" spans="1:17" ht="25.5">
      <c r="B61" s="736">
        <v>1</v>
      </c>
      <c r="C61" s="736" t="s">
        <v>2671</v>
      </c>
      <c r="D61" s="738" t="s">
        <v>2865</v>
      </c>
      <c r="Q61" s="710"/>
    </row>
    <row r="62" spans="1:17" ht="25.5">
      <c r="D62" s="743" t="s">
        <v>2866</v>
      </c>
      <c r="Q62" s="710"/>
    </row>
    <row r="63" spans="1:17">
      <c r="A63" s="704" t="s">
        <v>2805</v>
      </c>
      <c r="Q63" s="710"/>
    </row>
    <row r="64" spans="1:17">
      <c r="Q64" s="710"/>
    </row>
    <row r="65" spans="17:17">
      <c r="Q65" s="710"/>
    </row>
    <row r="66" spans="17:17">
      <c r="Q66" s="741"/>
    </row>
    <row r="67" spans="17:17">
      <c r="Q67" s="710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89" workbookViewId="0">
      <selection activeCell="I119" sqref="I119:I14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2640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45796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VRN - Vedlejší rozpočtové náklady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45796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2640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44" t="str">
        <f>E7</f>
        <v>Kanalizace Dvůr Králové nad Labem - Verdek</v>
      </c>
      <c r="F107" s="245"/>
      <c r="G107" s="245"/>
      <c r="H107" s="245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26" t="str">
        <f>E9</f>
        <v>VRN - Vedlejší rozpočtové náklady</v>
      </c>
      <c r="F109" s="246"/>
      <c r="G109" s="246"/>
      <c r="H109" s="246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45796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2641</v>
      </c>
      <c r="F119" s="150" t="s">
        <v>2642</v>
      </c>
      <c r="G119" s="151" t="s">
        <v>631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2643</v>
      </c>
      <c r="F120" s="150" t="s">
        <v>2644</v>
      </c>
      <c r="G120" s="151" t="s">
        <v>631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2645</v>
      </c>
      <c r="F121" s="150" t="s">
        <v>2646</v>
      </c>
      <c r="G121" s="151" t="s">
        <v>631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2647</v>
      </c>
      <c r="F122" s="150" t="s">
        <v>2648</v>
      </c>
      <c r="G122" s="151" t="s">
        <v>631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2649</v>
      </c>
      <c r="F123" s="150" t="s">
        <v>2650</v>
      </c>
      <c r="G123" s="151" t="s">
        <v>631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2651</v>
      </c>
      <c r="F124" s="150" t="s">
        <v>2652</v>
      </c>
      <c r="G124" s="151" t="s">
        <v>631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2653</v>
      </c>
      <c r="F125" s="150" t="s">
        <v>2654</v>
      </c>
      <c r="G125" s="151" t="s">
        <v>631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2655</v>
      </c>
      <c r="F126" s="150" t="s">
        <v>2656</v>
      </c>
      <c r="G126" s="151" t="s">
        <v>631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2657</v>
      </c>
      <c r="F127" s="150" t="s">
        <v>2658</v>
      </c>
      <c r="G127" s="151" t="s">
        <v>631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2659</v>
      </c>
      <c r="F128" s="150" t="s">
        <v>2660</v>
      </c>
      <c r="G128" s="151" t="s">
        <v>631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16.5" customHeight="1">
      <c r="A129" s="30"/>
      <c r="B129" s="147"/>
      <c r="C129" s="148" t="s">
        <v>269</v>
      </c>
      <c r="D129" s="148" t="s">
        <v>214</v>
      </c>
      <c r="E129" s="149" t="s">
        <v>2661</v>
      </c>
      <c r="F129" s="150" t="s">
        <v>2662</v>
      </c>
      <c r="G129" s="151" t="s">
        <v>631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337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2663</v>
      </c>
      <c r="F130" s="150" t="s">
        <v>2664</v>
      </c>
      <c r="G130" s="151" t="s">
        <v>631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345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2665</v>
      </c>
      <c r="F131" s="150" t="s">
        <v>2666</v>
      </c>
      <c r="G131" s="151" t="s">
        <v>631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357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2667</v>
      </c>
      <c r="F132" s="150" t="s">
        <v>2668</v>
      </c>
      <c r="G132" s="151" t="s">
        <v>631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366</v>
      </c>
    </row>
    <row r="133" spans="1:65" s="2" customFormat="1" ht="24.2" customHeight="1">
      <c r="A133" s="30"/>
      <c r="B133" s="147"/>
      <c r="C133" s="148" t="s">
        <v>289</v>
      </c>
      <c r="D133" s="148" t="s">
        <v>214</v>
      </c>
      <c r="E133" s="149" t="s">
        <v>2669</v>
      </c>
      <c r="F133" s="150" t="s">
        <v>2670</v>
      </c>
      <c r="G133" s="151" t="s">
        <v>2671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376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2672</v>
      </c>
      <c r="F134" s="150" t="s">
        <v>2673</v>
      </c>
      <c r="G134" s="151" t="s">
        <v>631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384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2674</v>
      </c>
      <c r="F135" s="150" t="s">
        <v>2675</v>
      </c>
      <c r="G135" s="151" t="s">
        <v>631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393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2676</v>
      </c>
      <c r="F136" s="150" t="s">
        <v>2677</v>
      </c>
      <c r="G136" s="151" t="s">
        <v>631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402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2678</v>
      </c>
      <c r="F137" s="150" t="s">
        <v>2679</v>
      </c>
      <c r="G137" s="151" t="s">
        <v>631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410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2680</v>
      </c>
      <c r="F138" s="150" t="s">
        <v>2681</v>
      </c>
      <c r="G138" s="151" t="s">
        <v>631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418</v>
      </c>
    </row>
    <row r="139" spans="1:65" s="2" customFormat="1" ht="204.95" customHeight="1">
      <c r="A139" s="30"/>
      <c r="B139" s="147"/>
      <c r="C139" s="148" t="s">
        <v>7</v>
      </c>
      <c r="D139" s="148" t="s">
        <v>214</v>
      </c>
      <c r="E139" s="149" t="s">
        <v>2682</v>
      </c>
      <c r="F139" s="150" t="s">
        <v>2683</v>
      </c>
      <c r="G139" s="151" t="s">
        <v>631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428</v>
      </c>
    </row>
    <row r="140" spans="1:65" s="2" customFormat="1" ht="24.2" customHeight="1">
      <c r="A140" s="30"/>
      <c r="B140" s="147"/>
      <c r="C140" s="148" t="s">
        <v>337</v>
      </c>
      <c r="D140" s="148" t="s">
        <v>214</v>
      </c>
      <c r="E140" s="149" t="s">
        <v>2684</v>
      </c>
      <c r="F140" s="150" t="s">
        <v>2685</v>
      </c>
      <c r="G140" s="151" t="s">
        <v>631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437</v>
      </c>
    </row>
    <row r="141" spans="1:65" s="2" customFormat="1" ht="128.65" customHeight="1">
      <c r="A141" s="30"/>
      <c r="B141" s="147"/>
      <c r="C141" s="148" t="s">
        <v>341</v>
      </c>
      <c r="D141" s="148" t="s">
        <v>214</v>
      </c>
      <c r="E141" s="149" t="s">
        <v>2686</v>
      </c>
      <c r="F141" s="150" t="s">
        <v>2687</v>
      </c>
      <c r="G141" s="151" t="s">
        <v>631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445</v>
      </c>
    </row>
    <row r="142" spans="1:65" s="2" customFormat="1" ht="37.9" customHeight="1">
      <c r="A142" s="30"/>
      <c r="B142" s="147"/>
      <c r="C142" s="148" t="s">
        <v>345</v>
      </c>
      <c r="D142" s="148" t="s">
        <v>214</v>
      </c>
      <c r="E142" s="149" t="s">
        <v>2688</v>
      </c>
      <c r="F142" s="150" t="s">
        <v>2689</v>
      </c>
      <c r="G142" s="151" t="s">
        <v>631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453</v>
      </c>
    </row>
    <row r="143" spans="1:65" s="2" customFormat="1" ht="33" customHeight="1">
      <c r="A143" s="30"/>
      <c r="B143" s="147"/>
      <c r="C143" s="148" t="s">
        <v>352</v>
      </c>
      <c r="D143" s="148" t="s">
        <v>214</v>
      </c>
      <c r="E143" s="149" t="s">
        <v>2690</v>
      </c>
      <c r="F143" s="150" t="s">
        <v>2691</v>
      </c>
      <c r="G143" s="151" t="s">
        <v>631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461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2025-05-19T12:00:44Z</dcterms:created>
  <dcterms:modified xsi:type="dcterms:W3CDTF">2025-05-19T12:27:13Z</dcterms:modified>
</cp:coreProperties>
</file>