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Obnova vnějšího plášt..." sheetId="2" r:id="rId2"/>
    <sheet name="Pokyny pro vyplnění" sheetId="3" r:id="rId3"/>
  </sheets>
  <definedNames>
    <definedName name="_xlnm.Print_Titles" localSheetId="1">'1 - Obnova vnějšího plášt...'!$82:$82</definedName>
    <definedName name="_xlnm.Print_Titles" localSheetId="0">'Rekapitulace stavby'!$47:$47</definedName>
    <definedName name="_xlnm.Print_Area" localSheetId="1">'1 - Obnova vnějšího plášt...'!$C$4:$P$33,'1 - Obnova vnějšího plášt...'!$C$39:$Q$66,'1 - Obnova vnějšího plášt...'!$C$72:$R$314</definedName>
    <definedName name="_xlnm.Print_Area" localSheetId="2">'Pokyny pro vyplnění'!$B$2:$K$68,'Pokyny pro vyplnění'!$B$71:$K$109,'Pokyny pro vyplnění'!$B$112:$K$174,'Pokyny pro vyplnění'!$B$177:$K$197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<sst xmlns="http://schemas.openxmlformats.org/spreadsheetml/2006/main" count="2614" uniqueCount="618">
  <si>
    <t>Export VZ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</si>
  <si>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</si>
  <si>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</si>
  <si>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</si>
  <si>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</si>
  <si>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</si>
  <si>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</si>
  <si>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</si>
  <si>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</si>
  <si>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</si>
  <si>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</si>
  <si>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</si>
  <si>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</si>
  <si>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</si>
  <si>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</si>
  <si>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</si>
  <si>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Kudrnovsky13 - Obnova vnějšího pláště objektu č.p.304 ve Dvoře Králové n.L. - 1.etapa</t>
  </si>
  <si>
    <t>Místo:</t>
  </si>
  <si>
    <t>Dvůr Králové n.L.</t>
  </si>
  <si>
    <t>Datum:</t>
  </si>
  <si>
    <t>26.05.2013</t>
  </si>
  <si>
    <t>10</t>
  </si>
  <si>
    <t>100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</si>
  <si>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</si>
  <si>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</si>
  <si>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</si>
  <si>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</si>
  <si>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</si>
  <si>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</si>
  <si>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</si>
  <si>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ing. Miloš Kudrnovský, Bílá Třemešná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</si>
  <si>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</si>
  <si>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</si>
  <si>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</si>
  <si>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</si>
  <si>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</si>
  <si>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</si>
  <si>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</si>
  <si>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</si>
  <si>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</si>
  <si>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</si>
  <si>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</si>
  <si>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</si>
  <si>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</si>
  <si>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</si>
  <si>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</si>
  <si>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</si>
  <si>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</si>
  <si>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</si>
  <si>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</si>
  <si>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</si>
  <si>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</si>
  <si>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</si>
  <si>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</si>
  <si>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</si>
  <si>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</si>
  <si>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</si>
  <si>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</si>
  <si>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</si>
  <si>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</si>
  <si>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</si>
  <si>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</si>
  <si>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</si>
  <si>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</si>
  <si>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</si>
  <si>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</si>
  <si>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</si>
  <si>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</si>
  <si>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{88AAFD74-0993-42AD-8F07-C9ECE938A6F8}</t>
  </si>
  <si>
    <t>{00000000-0000-0000-0000-000000000000}</t>
  </si>
  <si>
    <t>Obnova vnějšího pláště objektu č.p.304 ve Dvoře Králové n.L. - 1.etapa</t>
  </si>
  <si>
    <t>STA</t>
  </si>
  <si>
    <t>{75E64EE7-2933-4285-9A04-9A3EE32D56C4}</t>
  </si>
  <si>
    <t>801</t>
  </si>
  <si>
    <t>2</t>
  </si>
  <si>
    <t>Zpět na list:</t>
  </si>
  <si>
    <t>fig7</t>
  </si>
  <si>
    <t>ochranná plachta</t>
  </si>
  <si>
    <t xml:space="preserve"> </t>
  </si>
  <si>
    <t>217,5</t>
  </si>
  <si>
    <t>fig8</t>
  </si>
  <si>
    <t>ochranná síť</t>
  </si>
  <si>
    <t>148,5</t>
  </si>
  <si>
    <t>KRYCÍ LIST SOUPISU</t>
  </si>
  <si>
    <t>fig9</t>
  </si>
  <si>
    <t>fasádní lešení</t>
  </si>
  <si>
    <t>819</t>
  </si>
  <si>
    <t>Objekt:</t>
  </si>
  <si>
    <t>1 - Obnova vnějšího pláště objektu č.p.304 ve Dvoře Králové n.L. - 1.etapa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</si>
  <si>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</si>
  <si>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</si>
  <si>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</si>
  <si>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</si>
  <si>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</si>
  <si>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</si>
  <si>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</si>
  <si>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</si>
  <si>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</si>
  <si>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</si>
  <si>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94 - Lešení a stavební výtahy</t>
  </si>
  <si>
    <t xml:space="preserve">    99 - Přesun hmot</t>
  </si>
  <si>
    <t>PSV - Práce a dodávky PSV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</si>
  <si>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</si>
  <si>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</si>
  <si>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</si>
  <si>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</si>
  <si>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</si>
  <si>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</si>
  <si>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</si>
  <si>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</si>
  <si>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</si>
  <si>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</si>
  <si>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</si>
  <si>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</si>
  <si>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</si>
  <si>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</si>
  <si>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</si>
  <si>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</si>
  <si>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</si>
  <si>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</si>
  <si>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</si>
  <si>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</si>
  <si>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</si>
  <si>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</si>
  <si>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</si>
  <si>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</si>
  <si>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310238211</t>
  </si>
  <si>
    <t>Zazdívka otvorů pl do 1 m2 ve zdivu nadzákladovém cihlami pálenými na MVC</t>
  </si>
  <si>
    <t>m3</t>
  </si>
  <si>
    <t>CS ÚRS 2012 02</t>
  </si>
  <si>
    <t>4</t>
  </si>
  <si>
    <t>2,5</t>
  </si>
  <si>
    <t>VV</t>
  </si>
  <si>
    <t>M</t>
  </si>
  <si>
    <t>O1a</t>
  </si>
  <si>
    <t>O1a - oprava původní omítky korunní římsy, rozvin. š.: 1400 mm (snímání recentních nátěrů a omítek, omytí omítek, stabilizace pův. omítek, doplnění omítek ze speciálních maltových směsí viz. PD, 2x pololazurní vápenný modifikovaný nátěr a 2x hydrofobizačn</t>
  </si>
  <si>
    <t>m1</t>
  </si>
  <si>
    <t>8</t>
  </si>
  <si>
    <t>3</t>
  </si>
  <si>
    <t>O1b</t>
  </si>
  <si>
    <t>O1b - rekonstrukce původní omítky korunní římsy, rozvin. š.: 1400 mm (snímání nesoudržných omítek, omytí podkladu, provedení vícevrstvé omítky ze speciálních maltových směsí viz. PD, 2x pololazurní vápenný modifikovaný nátěr a 2x hydrofobizační nátěr)</t>
  </si>
  <si>
    <t>O2a</t>
  </si>
  <si>
    <t>O2a - oprava původní omítky základní plochy vlysu pod korunní římsou, rozvin. š.: 900 mm (snímání recentních nátěrů a omítek, omytí omítek, stabilizace pův. omítek, doplnění omítek ze speciálních maltových směsí viz. PD, 2x pololazurní vápenný modifikovan</t>
  </si>
  <si>
    <t>5</t>
  </si>
  <si>
    <t>O2b</t>
  </si>
  <si>
    <t>O2b - rekonstrukce původní omítky základní plochy vlysu pod korunní římsou, rozvin. š.: 900 mm (snímání nesoudržných omítek, omytí podkladu, provedení vícevrstvé omítky ze speciálních maltových směsí viz. PD, 2x pololazurní vápenný modifikovaný nátěr a 2x</t>
  </si>
  <si>
    <t>6</t>
  </si>
  <si>
    <t>O3a</t>
  </si>
  <si>
    <t>O3a - oprava dílensky zhotovených krakorců korunní římsy 260/260/160 mm (demontáž, revize a oprava kotvení, snímání recentních nátěrů - Unifas, omytí prvku, konsolidace, reprofilace prvku ze speciálních maltových směsí viz. PD, 2x pololazurní vápenný modi</t>
  </si>
  <si>
    <t>ks</t>
  </si>
  <si>
    <t>7</t>
  </si>
  <si>
    <t>O3b</t>
  </si>
  <si>
    <t>O3b - rekonstrukce poškozených dílensky zhotovených krakorců korunní římsy 260/260/160 mm (demontáž, replikování prvku pomocí speciálních licích směsí, včetně nerezového kotvení, 2x pololazurní vápenný modifikovaný nátěr, osazení na nerezové kotvy a 2x hy</t>
  </si>
  <si>
    <t>O4a</t>
  </si>
  <si>
    <t>O4a - oprava dílensky zhotovených konzol korunní římsy 260/400/880 mm (demontáž, revize a oprava kotvení, snímání recentních nátěrů - Unifas, omytí prvku, konsolidace, reprofilace prvku ze speciálních maltových směsí viz. PD, 2x pololazurní vápenný modifi</t>
  </si>
  <si>
    <t>9</t>
  </si>
  <si>
    <t>O4b</t>
  </si>
  <si>
    <t>O4b - rekonstrukce poškozených dílensky zhotovených konzol korunní římsy 260/400/880 mm (demontáž, replikování prvku pomocí speciálních licích směsí, včetně nerezového kotvení, 2x pololazurní vápenný modifikovaný nátěr, osazení na nerezové kotvy a 2x hydr</t>
  </si>
  <si>
    <t>O5</t>
  </si>
  <si>
    <t>O5 - oprava in situ dílensky zhotoveného reliéfu (zdobná kartuše s festony), 2935/645 mm (revize a posílení kotvení, snímání recentních nátěrů - Unifas, omytí prvku, konsolidace, reprofilace prvku ze speciálních maltových směsí viz. PD, 2x pololazurní váp</t>
  </si>
  <si>
    <t>11</t>
  </si>
  <si>
    <t>O6a</t>
  </si>
  <si>
    <t>O6a - oprava in situ dílensky zhotoveného reliéfního zrcadla (zdobná kartuše s vegetabilními motivy), 1240/620 mm (revize a posílení kotvení, snímání recentních nátěrů - Unifas, omytí prvku, konsolidace, reprofilace prvku ze speciálních maltových směsí vi</t>
  </si>
  <si>
    <t>12</t>
  </si>
  <si>
    <t>O6b</t>
  </si>
  <si>
    <t xml:space="preserve">O6b - rekonstrukce dílensky zhotoveného reliéfního zrcadla (zdobná kartuše s vegetabilními motivy), 1240/620 mm (demontáž, replikování prvku pomocí speciálních licích směsí, včetně nerezového kotvení, 2x pololazurní vápenný modifikovaný nátěr, osazení na </t>
  </si>
  <si>
    <t>13</t>
  </si>
  <si>
    <t>O7a</t>
  </si>
  <si>
    <t>O7a - oprava in situ dílensky zhotoveného reliéfu (vavřínový věnec), 720/530 mm (revize a posílení kotvení, snímání recentních nátěrů - Unifas, omytí prvku, konsolidace, reprofilace prvku ze speciálních maltových směsí viz. PD, 2x pololazurní vápenný modi</t>
  </si>
  <si>
    <t>14</t>
  </si>
  <si>
    <t>O7b</t>
  </si>
  <si>
    <t>O7b - rekonstrukce dílensky zhotoveného reliéfu (vavřínový věnec), 720/530 mm (demontáž, replikování prvku pomocí speciálních licích směsí, včetně nerezového kotvení, 2x pololazurní vápenný modifikovaný nátěr, osazení na nerezové kotvy a 2x hydrofobizační</t>
  </si>
  <si>
    <t>O8</t>
  </si>
  <si>
    <t>O8 - oprava in situ dílensky zhotoveného reliéfního zrcadla s nápisem, 5700/560 mm (revize a posílení kotvení, snímání recentních nátěrů - Unifas, omytí prvku, konsolidace, reprofilace prvku ze speciálních maltových směsí viz. PD, 2x pololazurní vápenný m</t>
  </si>
  <si>
    <t>16</t>
  </si>
  <si>
    <t>O9</t>
  </si>
  <si>
    <t>O9 - oprava in situ dílensky zhotoveného reliéfního zrcadla s letopočtem, 1890/650 mm (revize a posílení kotvení, snímání recentních nátěrů - Unifas, omytí prvku, konsolidace, reprofilace prvku ze speciálních maltových směsí viz. PD, 2x pololazurní vápenn</t>
  </si>
  <si>
    <t>17</t>
  </si>
  <si>
    <t>O10</t>
  </si>
  <si>
    <t>O10 - rekonstrukce nepůvodních dílensky zhotovených kuželek atikové balustrády 165/560 mm (demontáž, replikování prvku pomocí speciálních licích směsí, včetně kotvení, 2x pololazurní vápenný modifikovaný nátěr, osazení a 2x hydrofobizační nátěr)</t>
  </si>
  <si>
    <t>18</t>
  </si>
  <si>
    <t>O11</t>
  </si>
  <si>
    <t>O11 - doplnění chybějících dílensky zhotovených dekorativních erbů atiky 440/430/30 mm (replikování prvku pomocí speciálních licích směsí,  2x pololazurní vápenný modifikovaný nátěr, osazení včetně nerezových kotev a 2x hydrofobizační nátěr)</t>
  </si>
  <si>
    <t>19</t>
  </si>
  <si>
    <t>O12</t>
  </si>
  <si>
    <t>O12 - rekonstrukce nesoudržné a nepůvodní omítky atiky, (snímání nesoudržných omítek, omytí podkladu, provedení vícevrstvé omítky ze speciálních maltových směsí viz. PD, 2x pololazurní vápenný modifikovaný nátěr a 2x hydrofobizační nátěr)</t>
  </si>
  <si>
    <t>m2</t>
  </si>
  <si>
    <t>20</t>
  </si>
  <si>
    <t>973031151</t>
  </si>
  <si>
    <t>Vysekání výklenků ve zdivu cihelném na MV nebo MVC pl přes 0,25 m2</t>
  </si>
  <si>
    <t>941111132</t>
  </si>
  <si>
    <t>Montáž lešení řadového trubkového lehkého s podlahami zatížení do 200 kg/m2 š do 1,5 m v do 25 m</t>
  </si>
  <si>
    <t>(36,0+1,5)*18,0</t>
  </si>
  <si>
    <t>(1,5+7,5)*16,0</t>
  </si>
  <si>
    <t>Mezisoučet</t>
  </si>
  <si>
    <t>22</t>
  </si>
  <si>
    <t>941111232</t>
  </si>
  <si>
    <t>Příplatek k lešení řadovému trubkovému lehkému s podlahami š 1,5 m v 25 m za první a ZKD den použití</t>
  </si>
  <si>
    <t>fig9*30*4</t>
  </si>
  <si>
    <t>23</t>
  </si>
  <si>
    <t>941111832</t>
  </si>
  <si>
    <t>Demontáž lešení řadového trubkového lehkého s podlahami zatížení do 200 kg/m2 š do 1,5 m v do 25 m</t>
  </si>
  <si>
    <t>24</t>
  </si>
  <si>
    <t>944511111</t>
  </si>
  <si>
    <t>Montáž ochranné sítě z textilie z umělých vláken</t>
  </si>
  <si>
    <t>(1,5+36,0+1,5*2+7,5+1,5)*3,0</t>
  </si>
  <si>
    <t>25</t>
  </si>
  <si>
    <t>944511211</t>
  </si>
  <si>
    <t>Příplatek k ochranné síti za první a ZKD den použití</t>
  </si>
  <si>
    <t>fig8*30*4</t>
  </si>
  <si>
    <t>26</t>
  </si>
  <si>
    <t>944511811</t>
  </si>
  <si>
    <t>Demontáž ochranné sítě z textilie z umělých vláken</t>
  </si>
  <si>
    <t>27</t>
  </si>
  <si>
    <t>944611111</t>
  </si>
  <si>
    <t>Montáž ochranné plachty z textilie z umělých vláken</t>
  </si>
  <si>
    <t>(36,0+7,5)*5,0</t>
  </si>
  <si>
    <t>28</t>
  </si>
  <si>
    <t>944611211</t>
  </si>
  <si>
    <t>Příplatek k ochranné plachtě za první a ZKD den použití</t>
  </si>
  <si>
    <t>fig7*30*4</t>
  </si>
  <si>
    <t>29</t>
  </si>
  <si>
    <t>944611811</t>
  </si>
  <si>
    <t>Demontáž ochranné plachty z textilie z umělých vláken</t>
  </si>
  <si>
    <t>30</t>
  </si>
  <si>
    <t>997013115</t>
  </si>
  <si>
    <t>Vnitrostaveništní doprava suti a vybouraných hmot pro budovy v do 18 m s použitím mechanizace</t>
  </si>
  <si>
    <t>t</t>
  </si>
  <si>
    <t>31</t>
  </si>
  <si>
    <t>997013312</t>
  </si>
  <si>
    <t>Montáž a demontáž shozu suti v do 20 m</t>
  </si>
  <si>
    <t>m</t>
  </si>
  <si>
    <t>32</t>
  </si>
  <si>
    <t>997013322</t>
  </si>
  <si>
    <t>Příplatek k shozu suti v do 20 m za první a ZKD den použití</t>
  </si>
  <si>
    <t>16*30*4</t>
  </si>
  <si>
    <t>33</t>
  </si>
  <si>
    <t>997013501</t>
  </si>
  <si>
    <t>Odvoz suti na skládku a vybouraných hmot nebo meziskládku do 1 km se složením</t>
  </si>
  <si>
    <t>4,5</t>
  </si>
  <si>
    <t>Mezisoučet                  "vybourané zdivo"</t>
  </si>
  <si>
    <t>5,611</t>
  </si>
  <si>
    <t>Mezisoučet                 "kovová a dřevěná suť"</t>
  </si>
  <si>
    <t>148,44*0,100               "O1a,1b,2a,2b,5,6a,6b,7a,7b,8,9,11,12"</t>
  </si>
  <si>
    <t>85*0,010                                      "O3a, O3b"</t>
  </si>
  <si>
    <t xml:space="preserve">41*0,005                                      "O4a, O4b" </t>
  </si>
  <si>
    <t>12*0,010                                           "O10"</t>
  </si>
  <si>
    <t xml:space="preserve">Mezisoučet                    "omítková suť"   </t>
  </si>
  <si>
    <t>Součet</t>
  </si>
  <si>
    <t>34</t>
  </si>
  <si>
    <t>997013509</t>
  </si>
  <si>
    <t>Příplatek k odvozu suti a vybouraných hmot na skládku ZKD 1 km přes 1 km</t>
  </si>
  <si>
    <t>26,13*30 'Přepočtené koeficientem množství</t>
  </si>
  <si>
    <t>35</t>
  </si>
  <si>
    <t>997013803</t>
  </si>
  <si>
    <t>Poplatek za uložení stavebního odpadu z keramických materiálů na skládce (skládkovné)</t>
  </si>
  <si>
    <t>Mezisoučet                   "omítková suť"</t>
  </si>
  <si>
    <t>36</t>
  </si>
  <si>
    <t>997013805</t>
  </si>
  <si>
    <t>Poplatek za uložení stavebního odpadu z kovu na skládce (skládkovné)</t>
  </si>
  <si>
    <t>37</t>
  </si>
  <si>
    <t>997013811</t>
  </si>
  <si>
    <t>Poplatek za uložení stavebního dřevěného odpadu na skládce (skládkovné)</t>
  </si>
  <si>
    <t>38</t>
  </si>
  <si>
    <t>998017003</t>
  </si>
  <si>
    <t>Přesun hmot s omezením mechanizace pro budovy v do 24 m</t>
  </si>
  <si>
    <t>4,386</t>
  </si>
  <si>
    <t>Mezisoučet                   "nové dozdívky"</t>
  </si>
  <si>
    <t xml:space="preserve">Mezisoučet                "nový omítkový materiál" </t>
  </si>
  <si>
    <t>39</t>
  </si>
  <si>
    <t>712361709</t>
  </si>
  <si>
    <t>Provedení povlakové krytiny střech do 10° fólií lepenou se svařovanými spoji včetně kotvení a prostupů</t>
  </si>
  <si>
    <t>45,0*2,0                                       "PO1"</t>
  </si>
  <si>
    <t>40</t>
  </si>
  <si>
    <t>283220021</t>
  </si>
  <si>
    <t>fólie hydroizolační střešní pochozí FATRAFOL 814 tl 2,5 mm š 1300 mm barevná</t>
  </si>
  <si>
    <t>45,0*2,0*1,15                                       "PO1"</t>
  </si>
  <si>
    <t>41</t>
  </si>
  <si>
    <t>712391171</t>
  </si>
  <si>
    <t>Provedení povlakové krytiny střech do 10° podkladní textilní vrstvy</t>
  </si>
  <si>
    <t>42</t>
  </si>
  <si>
    <t>693111990</t>
  </si>
  <si>
    <t>textilie GEOFILTEX 73 73/30 300 g/m2 do š 8,8 m</t>
  </si>
  <si>
    <t>45,0*2,0*1,1                                       "PO1"</t>
  </si>
  <si>
    <t>43</t>
  </si>
  <si>
    <t>998712103</t>
  </si>
  <si>
    <t>Přesun hmot tonážní tonážní pro krytiny povlakové v objektech v do 24 m</t>
  </si>
  <si>
    <t>44</t>
  </si>
  <si>
    <t>7436212201</t>
  </si>
  <si>
    <t>Demontáž elektrického vytápění zaatikového žlabu</t>
  </si>
  <si>
    <t>45,0                                      "EL1 - vytápění zaatikového žlabu"</t>
  </si>
  <si>
    <t>45</t>
  </si>
  <si>
    <t>7436212202</t>
  </si>
  <si>
    <t>Montáž elektrického vytápění zaatikového žlabu</t>
  </si>
  <si>
    <t>46</t>
  </si>
  <si>
    <t>762083122</t>
  </si>
  <si>
    <t>Impregnace řeziva proti dřevokaznému hmyzu, houbám a plísním máčením třída ohrožení 3 a 4</t>
  </si>
  <si>
    <t>1,25*42*0,10*0,15                                 "100/150"</t>
  </si>
  <si>
    <t>1,8*25*0,10*0,16                                   "100/160"</t>
  </si>
  <si>
    <t>3,1*8*0,12*0,17                                     "120/170"</t>
  </si>
  <si>
    <t>45,0*0,16*0,15                                      "160/150"</t>
  </si>
  <si>
    <t>2,5*4*0,19*0,26                                    "190/260"</t>
  </si>
  <si>
    <t>122*0,024                                                   "TE0"</t>
  </si>
  <si>
    <t>47</t>
  </si>
  <si>
    <t>762085112</t>
  </si>
  <si>
    <t>Montáž svorníků nebo šroubů délky do 300 mm</t>
  </si>
  <si>
    <t>kus</t>
  </si>
  <si>
    <t>4*25</t>
  </si>
  <si>
    <t>6*4</t>
  </si>
  <si>
    <t>2*8</t>
  </si>
  <si>
    <t>48</t>
  </si>
  <si>
    <t>553960003</t>
  </si>
  <si>
    <t>Svorník včetně podložek a matek</t>
  </si>
  <si>
    <t>49</t>
  </si>
  <si>
    <t>762331921</t>
  </si>
  <si>
    <t>Vyřezání části střešní vazby průřezové plochy řeziva do 224 cm2 délky do 3 m</t>
  </si>
  <si>
    <t>1,25*42                                 "100/150"</t>
  </si>
  <si>
    <t>1,8*25                                   "100/160"</t>
  </si>
  <si>
    <t>50</t>
  </si>
  <si>
    <t>762331922</t>
  </si>
  <si>
    <t>Vyřezání části střešní vazby průřezové plochy řeziva do 224 cm2 délky do 5 m</t>
  </si>
  <si>
    <t>3,1*8                                     "120/170"</t>
  </si>
  <si>
    <t>51</t>
  </si>
  <si>
    <t>762331934</t>
  </si>
  <si>
    <t>Vyřezání části střešní vazby průřezové plochy řeziva do 288 cm2 délky přes 8 m</t>
  </si>
  <si>
    <t>45,0                                             "160/150"</t>
  </si>
  <si>
    <t>52</t>
  </si>
  <si>
    <t>762331951</t>
  </si>
  <si>
    <t>Vyřezání části střešní vazby průřezové plochy řeziva přes 450 cm2 délky do 3 m</t>
  </si>
  <si>
    <t>2,5*4                                                      "190/260"</t>
  </si>
  <si>
    <t>53</t>
  </si>
  <si>
    <t>762332932</t>
  </si>
  <si>
    <t>Montáž doplnění části střešní vazby z hranolů průřezové plochy do 224 cm2</t>
  </si>
  <si>
    <t>54</t>
  </si>
  <si>
    <t>762332933</t>
  </si>
  <si>
    <t>Montáž doplnění části střešní vazby z hranolů průřezové plochy do 288 cm2</t>
  </si>
  <si>
    <t>55</t>
  </si>
  <si>
    <t>762332935</t>
  </si>
  <si>
    <t>Montáž doplnění části střešní vazby z hranolů průřezové plochy do 600 cm2</t>
  </si>
  <si>
    <t>56</t>
  </si>
  <si>
    <t>605121210</t>
  </si>
  <si>
    <t>řezivo jehličnaté hranol jakost I délka 4 - 5 m</t>
  </si>
  <si>
    <t>1,25*42*0,10*0,15*1,1                                 "100/150"</t>
  </si>
  <si>
    <t>1,8*25*0,10*0,16*1,1                                   "100/160"</t>
  </si>
  <si>
    <t>3,1*8*0,12*0,17*1,1                                     "120/170"</t>
  </si>
  <si>
    <t>45,0*0,16*0,15*1,1                                      "160/150"</t>
  </si>
  <si>
    <t>2,5*4*0,19*0,26*1,1                                    "190/260"</t>
  </si>
  <si>
    <t>57</t>
  </si>
  <si>
    <t>762341210</t>
  </si>
  <si>
    <t>Montáž bednění střech rovných a šikmých sklonu do 60° z hrubých prken na sraz</t>
  </si>
  <si>
    <t>122                                                        "TE0"</t>
  </si>
  <si>
    <t>58</t>
  </si>
  <si>
    <t>762341811</t>
  </si>
  <si>
    <t>Demontáž bednění střech z prken</t>
  </si>
  <si>
    <t>122                                                        "B7"</t>
  </si>
  <si>
    <t>59</t>
  </si>
  <si>
    <t>762395000</t>
  </si>
  <si>
    <t>Spojovací prostředky pro montáž krovu, bednění, laťování, světlíky, klíny</t>
  </si>
  <si>
    <t>122*0,024                                                        "TE0"</t>
  </si>
  <si>
    <t>60</t>
  </si>
  <si>
    <t>605111120</t>
  </si>
  <si>
    <t>řezivo jehličnaté SM 4 - 5 m tl. 24 mm jakost II</t>
  </si>
  <si>
    <t>122*0,024*1,1                                                        "TE0"</t>
  </si>
  <si>
    <t>61</t>
  </si>
  <si>
    <t>998762103</t>
  </si>
  <si>
    <t>Přesun hmot tonážní pro kce tesařské v objektech v do 24 m</t>
  </si>
  <si>
    <t>62</t>
  </si>
  <si>
    <t>764211271</t>
  </si>
  <si>
    <t>Krytina Cu tl 0,63 mm hladká střešní ze svitků š 600 mm sklonu do 30°</t>
  </si>
  <si>
    <t>34,0*0,9                                      "KL1"</t>
  </si>
  <si>
    <t>12,0*1,6                                      "KL2"</t>
  </si>
  <si>
    <t>63</t>
  </si>
  <si>
    <t>764312821</t>
  </si>
  <si>
    <t>Demontáž krytina hladká tabule 2000x670 mm sklon do 30° plocha do 25 m2</t>
  </si>
  <si>
    <t>45,0*1,5                                              "B3"</t>
  </si>
  <si>
    <t>34,0*0,9                                              "B4"</t>
  </si>
  <si>
    <t>34,0*0,9                                              "B5"</t>
  </si>
  <si>
    <t>12,0*1,6                                              "B6"</t>
  </si>
  <si>
    <t>64</t>
  </si>
  <si>
    <t>7642482111</t>
  </si>
  <si>
    <t>M+D dekorativní atiková kartuše Cu - KL3</t>
  </si>
  <si>
    <t>13                                                "KL3"</t>
  </si>
  <si>
    <t>65</t>
  </si>
  <si>
    <t>7642482211</t>
  </si>
  <si>
    <t>M+D dekorativní atikové panely Cu - KL4</t>
  </si>
  <si>
    <t>66</t>
  </si>
  <si>
    <t>7643482321</t>
  </si>
  <si>
    <t xml:space="preserve">Montáž sněhový zachytač </t>
  </si>
  <si>
    <t>16                                         "ZA3"</t>
  </si>
  <si>
    <t>16                                         "ZA4"</t>
  </si>
  <si>
    <t>67</t>
  </si>
  <si>
    <t>5534457901</t>
  </si>
  <si>
    <t>atypický sněhový hák pozink - ZA3</t>
  </si>
  <si>
    <t>68</t>
  </si>
  <si>
    <t>5534457902</t>
  </si>
  <si>
    <t>atypický sněhový hák pozink - ZA4</t>
  </si>
  <si>
    <t>69</t>
  </si>
  <si>
    <t>7643488131</t>
  </si>
  <si>
    <t xml:space="preserve">Demontáž sněhový zachytač </t>
  </si>
  <si>
    <t>16                                                     "B1"</t>
  </si>
  <si>
    <t>13                                                     "B2"</t>
  </si>
  <si>
    <t>70</t>
  </si>
  <si>
    <t>764554204</t>
  </si>
  <si>
    <t>Odpadní trouby Cu kruhové D 150 mm</t>
  </si>
  <si>
    <t>71</t>
  </si>
  <si>
    <t>764352205</t>
  </si>
  <si>
    <t>Žlab Pz podokapní půlkruhový rš 400 mm</t>
  </si>
  <si>
    <t>45                                        "provizorní"</t>
  </si>
  <si>
    <t>72</t>
  </si>
  <si>
    <t>764359227</t>
  </si>
  <si>
    <t>Žlab podokapní Pz - kotlík oválný vel. 400/120 mm</t>
  </si>
  <si>
    <t>1                                                "provizorní"</t>
  </si>
  <si>
    <t>73</t>
  </si>
  <si>
    <t>764454203</t>
  </si>
  <si>
    <t>Odpadní trouby Pz kruhové D 120 mm</t>
  </si>
  <si>
    <t>16,0                                           "provizorní"</t>
  </si>
  <si>
    <t>74</t>
  </si>
  <si>
    <t>998764103</t>
  </si>
  <si>
    <t>Přesun hmot tonážní pro konstrukce klempířské v objektech v do 24 m</t>
  </si>
  <si>
    <t>75</t>
  </si>
  <si>
    <t>766671302</t>
  </si>
  <si>
    <t>Výlez na střechu včetně lemování</t>
  </si>
  <si>
    <t>76</t>
  </si>
  <si>
    <t>591611555</t>
  </si>
  <si>
    <t xml:space="preserve">výlez na střechu 600x600 plech měď </t>
  </si>
  <si>
    <t>77</t>
  </si>
  <si>
    <t>998766103</t>
  </si>
  <si>
    <t>Přesun hmot tonážní pro konstrukce truhlářské v objektech v do 24 m</t>
  </si>
  <si>
    <t>78</t>
  </si>
  <si>
    <t>5539600491</t>
  </si>
  <si>
    <t>M+D bronzový odlitek - ZA1</t>
  </si>
  <si>
    <t>13                                                    "ZA1"</t>
  </si>
  <si>
    <t>79</t>
  </si>
  <si>
    <t>5539600492</t>
  </si>
  <si>
    <t>M+D bronzový odlitek - ZA2</t>
  </si>
  <si>
    <t>2                                                      "ZA2"</t>
  </si>
  <si>
    <t>80</t>
  </si>
  <si>
    <t>5839600061</t>
  </si>
  <si>
    <t>M+D pískovcové dekorativní atikové vázy - KA1</t>
  </si>
  <si>
    <t>4                                        "KA1"</t>
  </si>
  <si>
    <t>81</t>
  </si>
  <si>
    <t>5839600062</t>
  </si>
  <si>
    <t>M+D pískovcové dekorativní atikové vázy - KA2</t>
  </si>
  <si>
    <t>2                                        "KA2"</t>
  </si>
  <si>
    <t>82</t>
  </si>
  <si>
    <t>5839600063</t>
  </si>
  <si>
    <t>Očištění pískovcové akroterie - KA3</t>
  </si>
  <si>
    <t>4                                        "KA3"</t>
  </si>
  <si>
    <t>83</t>
  </si>
  <si>
    <t>5839600064</t>
  </si>
  <si>
    <t>Očištění pískovcových parapetů - KA4</t>
  </si>
  <si>
    <t>2                                        "KA4"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</si>
  <si>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</si>
  <si>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</si>
  <si>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</si>
  <si>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</si>
  <si>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</si>
  <si>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</si>
  <si>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</si>
  <si>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</si>
  <si>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</si>
  <si>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</si>
  <si>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</si>
  <si>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</si>
  <si>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</si>
  <si>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</si>
  <si>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</si>
  <si>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</si>
  <si>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</si>
  <si>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</si>
  <si>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</si>
  <si>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</si>
  <si>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</si>
  <si>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</si>
  <si>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</si>
  <si>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</si>
  <si>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</si>
  <si>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</si>
  <si>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</si>
  <si>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</si>
  <si>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</t>
    </r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</si>
  <si>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</si>
  <si>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</si>
  <si>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</si>
  <si>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</si>
  <si>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</si>
  <si>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</si>
  <si>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</si>
  <si>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</si>
  <si>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</si>
  <si>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</si>
  <si>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</si>
  <si>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</si>
  <si>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</si>
  <si>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</si>
  <si>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</si>
  <si>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</si>
  <si>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</si>
  <si>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</si>
  <si>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</si>
  <si>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</si>
  <si>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</si>
  <si>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</si>
  <si>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</si>
  <si>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</si>
  <si>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</si>
  <si>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</si>
  <si>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</si>
  <si>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</si>
  <si>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</si>
  <si>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</si>
  <si>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</si>
  <si>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</si>
  <si>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</si>
  <si>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</si>
  <si>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</si>
  <si>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</si>
  <si>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</si>
  <si>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</si>
  <si>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</si>
  <si>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</si>
  <si>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</si>
  <si>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</si>
  <si>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</si>
  <si>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</si>
  <si>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</si>
  <si>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</si>
  <si>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</si>
  <si>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</si>
  <si>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</si>
  <si>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</si>
  <si>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</si>
  <si>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</si>
  <si>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</si>
  <si>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</si>
  <si>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</si>
  <si>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</si>
  <si>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</si>
  <si>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</si>
  <si>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</si>
  <si>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</si>
  <si>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</si>
  <si>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</si>
  <si>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</si>
  <si>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</si>
  <si>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</si>
  <si>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</si>
  <si>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</si>
  <si>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</si>
  <si>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</si>
  <si>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</si>
  <si>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</si>
  <si>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</si>
  <si>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</si>
  <si>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</si>
  <si>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</si>
  <si>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</si>
  <si>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</si>
  <si>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</si>
  <si>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</si>
  <si>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</si>
  <si>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</si>
  <si>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</si>
  <si>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</si>
  <si>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</si>
  <si>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</si>
  <si>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</si>
  <si>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</si>
  <si>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</si>
  <si>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</si>
  <si>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</si>
  <si>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</si>
  <si>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</si>
  <si>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</si>
  <si>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</si>
  <si>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</si>
  <si>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</si>
  <si>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</si>
  <si>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</si>
  <si>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</si>
  <si>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</si>
  <si>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</si>
  <si>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</si>
  <si>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</si>
  <si>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</si>
  <si>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</si>
  <si>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</si>
  <si>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</si>
  <si>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</si>
  <si>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</si>
  <si>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</si>
  <si>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</si>
  <si>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</si>
  <si>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</si>
  <si>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</si>
  <si>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</si>
  <si>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</si>
  <si>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</si>
  <si>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</si>
  <si>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</si>
  <si>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</si>
  <si>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</si>
  <si>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</si>
  <si>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</si>
  <si>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</si>
  <si>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</si>
  <si>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</si>
  <si>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</si>
  <si>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</si>
  <si>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</si>
  <si>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</si>
  <si>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</si>
  <si>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HSV</t>
  </si>
  <si>
    <t>Položka typu HSV</t>
  </si>
  <si>
    <t>PSV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</si>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</sst>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7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9" fillId="35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30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4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30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8" fillId="0" borderId="34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168" fontId="28" fillId="0" borderId="34" xfId="0" applyNumberFormat="1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7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9" fillId="35" borderId="27" xfId="0" applyFont="1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164" fontId="28" fillId="34" borderId="34" xfId="0" applyNumberFormat="1" applyFont="1" applyFill="1" applyBorder="1" applyAlignment="1">
      <alignment horizontal="right" vertical="center"/>
    </xf>
    <xf numFmtId="164" fontId="28" fillId="0" borderId="34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55" fillId="33" borderId="0" xfId="36" applyFill="1" applyAlignment="1">
      <alignment horizontal="left" vertical="top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753F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F55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94" t="s">
        <v>0</v>
      </c>
      <c r="B1" s="195"/>
      <c r="C1" s="195"/>
      <c r="D1" s="196" t="s">
        <v>1</v>
      </c>
      <c r="E1" s="195"/>
      <c r="F1" s="195"/>
      <c r="G1" s="195"/>
      <c r="H1" s="195"/>
      <c r="I1" s="195"/>
      <c r="J1" s="195"/>
      <c r="K1" s="197" t="s">
        <v>452</v>
      </c>
      <c r="L1" s="197"/>
      <c r="M1" s="197"/>
      <c r="N1" s="197"/>
      <c r="O1" s="197"/>
      <c r="P1" s="197"/>
      <c r="Q1" s="197"/>
      <c r="R1" s="197"/>
      <c r="S1" s="197"/>
      <c r="T1" s="195"/>
      <c r="U1" s="195"/>
      <c r="V1" s="195"/>
      <c r="W1" s="197" t="s">
        <v>453</v>
      </c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30" t="s">
        <v>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61" t="s">
        <v>5</v>
      </c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8</v>
      </c>
      <c r="BT3" s="6" t="s">
        <v>9</v>
      </c>
    </row>
    <row r="4" spans="2:71" s="2" customFormat="1" ht="37.5" customHeight="1">
      <c r="B4" s="10"/>
      <c r="C4" s="132" t="s">
        <v>10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3"/>
      <c r="AS4" s="12" t="s">
        <v>11</v>
      </c>
      <c r="BE4" s="13" t="s">
        <v>12</v>
      </c>
      <c r="BS4" s="6" t="s">
        <v>13</v>
      </c>
    </row>
    <row r="5" spans="2:71" s="2" customFormat="1" ht="7.5" customHeight="1">
      <c r="B5" s="10"/>
      <c r="AQ5" s="11"/>
      <c r="BE5" s="134" t="s">
        <v>14</v>
      </c>
      <c r="BS5" s="6" t="s">
        <v>6</v>
      </c>
    </row>
    <row r="6" spans="2:71" s="2" customFormat="1" ht="26.25" customHeight="1">
      <c r="B6" s="10"/>
      <c r="D6" s="14" t="s">
        <v>15</v>
      </c>
      <c r="K6" s="137" t="s">
        <v>16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Q6" s="11"/>
      <c r="BE6" s="131"/>
      <c r="BS6" s="6" t="s">
        <v>6</v>
      </c>
    </row>
    <row r="7" spans="2:71" s="2" customFormat="1" ht="7.5" customHeight="1">
      <c r="B7" s="10"/>
      <c r="AQ7" s="11"/>
      <c r="BE7" s="131"/>
      <c r="BS7" s="6" t="s">
        <v>8</v>
      </c>
    </row>
    <row r="8" spans="2:71" s="2" customFormat="1" ht="15" customHeight="1">
      <c r="B8" s="10"/>
      <c r="D8" s="15" t="s">
        <v>17</v>
      </c>
      <c r="K8" s="16" t="s">
        <v>18</v>
      </c>
      <c r="AK8" s="15" t="s">
        <v>19</v>
      </c>
      <c r="AN8" s="17" t="s">
        <v>20</v>
      </c>
      <c r="AQ8" s="11"/>
      <c r="BE8" s="131"/>
      <c r="BS8" s="6" t="s">
        <v>21</v>
      </c>
    </row>
    <row r="9" spans="2:71" s="2" customFormat="1" ht="15" customHeight="1">
      <c r="B9" s="10"/>
      <c r="AQ9" s="11"/>
      <c r="BE9" s="131"/>
      <c r="BS9" s="6" t="s">
        <v>22</v>
      </c>
    </row>
    <row r="10" spans="2:71" s="2" customFormat="1" ht="15" customHeight="1">
      <c r="B10" s="10"/>
      <c r="D10" s="15" t="s">
        <v>23</v>
      </c>
      <c r="AK10" s="15" t="s">
        <v>24</v>
      </c>
      <c r="AN10" s="16"/>
      <c r="AQ10" s="11"/>
      <c r="BE10" s="131"/>
      <c r="BS10" s="6" t="s">
        <v>6</v>
      </c>
    </row>
    <row r="11" spans="2:71" s="2" customFormat="1" ht="19.5" customHeight="1">
      <c r="B11" s="10"/>
      <c r="E11" s="16" t="s">
        <v>25</v>
      </c>
      <c r="AK11" s="15" t="s">
        <v>26</v>
      </c>
      <c r="AN11" s="16"/>
      <c r="AQ11" s="11"/>
      <c r="BE11" s="131"/>
      <c r="BS11" s="6" t="s">
        <v>6</v>
      </c>
    </row>
    <row r="12" spans="2:71" s="2" customFormat="1" ht="7.5" customHeight="1">
      <c r="B12" s="10"/>
      <c r="AQ12" s="11"/>
      <c r="BE12" s="131"/>
      <c r="BS12" s="6" t="s">
        <v>8</v>
      </c>
    </row>
    <row r="13" spans="2:71" s="2" customFormat="1" ht="15" customHeight="1">
      <c r="B13" s="10"/>
      <c r="D13" s="15" t="s">
        <v>27</v>
      </c>
      <c r="AK13" s="15" t="s">
        <v>24</v>
      </c>
      <c r="AN13" s="18" t="s">
        <v>28</v>
      </c>
      <c r="AQ13" s="11"/>
      <c r="BE13" s="131"/>
      <c r="BS13" s="6" t="s">
        <v>8</v>
      </c>
    </row>
    <row r="14" spans="2:71" s="2" customFormat="1" ht="15.75" customHeight="1">
      <c r="B14" s="10"/>
      <c r="E14" s="138" t="s">
        <v>28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5" t="s">
        <v>26</v>
      </c>
      <c r="AN14" s="18" t="s">
        <v>28</v>
      </c>
      <c r="AQ14" s="11"/>
      <c r="BE14" s="131"/>
      <c r="BS14" s="6" t="s">
        <v>8</v>
      </c>
    </row>
    <row r="15" spans="2:71" s="2" customFormat="1" ht="7.5" customHeight="1">
      <c r="B15" s="10"/>
      <c r="AQ15" s="11"/>
      <c r="BE15" s="131"/>
      <c r="BS15" s="6" t="s">
        <v>3</v>
      </c>
    </row>
    <row r="16" spans="2:71" s="2" customFormat="1" ht="15" customHeight="1">
      <c r="B16" s="10"/>
      <c r="D16" s="15" t="s">
        <v>29</v>
      </c>
      <c r="AK16" s="15" t="s">
        <v>24</v>
      </c>
      <c r="AN16" s="16"/>
      <c r="AQ16" s="11"/>
      <c r="BE16" s="131"/>
      <c r="BS16" s="6" t="s">
        <v>3</v>
      </c>
    </row>
    <row r="17" spans="2:71" s="2" customFormat="1" ht="19.5" customHeight="1">
      <c r="B17" s="10"/>
      <c r="E17" s="16" t="s">
        <v>30</v>
      </c>
      <c r="AK17" s="15" t="s">
        <v>26</v>
      </c>
      <c r="AN17" s="16"/>
      <c r="AQ17" s="11"/>
      <c r="BE17" s="131"/>
      <c r="BS17" s="6" t="s">
        <v>31</v>
      </c>
    </row>
    <row r="18" spans="2:71" s="2" customFormat="1" ht="7.5" customHeight="1">
      <c r="B18" s="10"/>
      <c r="AQ18" s="11"/>
      <c r="BE18" s="131"/>
      <c r="BS18" s="6" t="s">
        <v>8</v>
      </c>
    </row>
    <row r="19" spans="2:71" s="2" customFormat="1" ht="15" customHeight="1">
      <c r="B19" s="10"/>
      <c r="D19" s="15" t="s">
        <v>32</v>
      </c>
      <c r="AQ19" s="11"/>
      <c r="BE19" s="131"/>
      <c r="BS19" s="6" t="s">
        <v>8</v>
      </c>
    </row>
    <row r="20" spans="2:71" s="2" customFormat="1" ht="15.75" customHeight="1">
      <c r="B20" s="10"/>
      <c r="E20" s="139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Q20" s="11"/>
      <c r="BE20" s="131"/>
      <c r="BS20" s="6" t="s">
        <v>31</v>
      </c>
    </row>
    <row r="21" spans="2:57" s="2" customFormat="1" ht="7.5" customHeight="1">
      <c r="B21" s="10"/>
      <c r="AQ21" s="11"/>
      <c r="BE21" s="131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131"/>
    </row>
    <row r="23" spans="2:57" s="6" customFormat="1" ht="27" customHeight="1">
      <c r="B23" s="20"/>
      <c r="D23" s="21" t="s">
        <v>33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140">
        <f>ROUNDUP($AG$49,0)</f>
        <v>0</v>
      </c>
      <c r="AL23" s="141"/>
      <c r="AM23" s="141"/>
      <c r="AN23" s="141"/>
      <c r="AO23" s="141"/>
      <c r="AQ23" s="23"/>
      <c r="BE23" s="135"/>
    </row>
    <row r="24" spans="2:57" s="6" customFormat="1" ht="7.5" customHeight="1">
      <c r="B24" s="20"/>
      <c r="AQ24" s="23"/>
      <c r="BE24" s="135"/>
    </row>
    <row r="25" spans="2:57" s="6" customFormat="1" ht="15" customHeight="1">
      <c r="B25" s="24"/>
      <c r="D25" s="25" t="s">
        <v>34</v>
      </c>
      <c r="F25" s="25" t="s">
        <v>35</v>
      </c>
      <c r="L25" s="142">
        <v>0.21</v>
      </c>
      <c r="M25" s="136"/>
      <c r="N25" s="136"/>
      <c r="O25" s="136"/>
      <c r="T25" s="27" t="s">
        <v>36</v>
      </c>
      <c r="W25" s="143">
        <f>ROUNDUP($AZ$49,0)</f>
        <v>0</v>
      </c>
      <c r="X25" s="136"/>
      <c r="Y25" s="136"/>
      <c r="Z25" s="136"/>
      <c r="AA25" s="136"/>
      <c r="AB25" s="136"/>
      <c r="AC25" s="136"/>
      <c r="AD25" s="136"/>
      <c r="AE25" s="136"/>
      <c r="AK25" s="143">
        <f>ROUNDUP($AV$49,0)</f>
        <v>0</v>
      </c>
      <c r="AL25" s="136"/>
      <c r="AM25" s="136"/>
      <c r="AN25" s="136"/>
      <c r="AO25" s="136"/>
      <c r="AQ25" s="28"/>
      <c r="BE25" s="136"/>
    </row>
    <row r="26" spans="2:57" s="6" customFormat="1" ht="15" customHeight="1">
      <c r="B26" s="24"/>
      <c r="F26" s="25" t="s">
        <v>37</v>
      </c>
      <c r="L26" s="142">
        <v>0.15</v>
      </c>
      <c r="M26" s="136"/>
      <c r="N26" s="136"/>
      <c r="O26" s="136"/>
      <c r="T26" s="27" t="s">
        <v>36</v>
      </c>
      <c r="W26" s="143">
        <f>ROUNDUP($BA$49,0)</f>
        <v>0</v>
      </c>
      <c r="X26" s="136"/>
      <c r="Y26" s="136"/>
      <c r="Z26" s="136"/>
      <c r="AA26" s="136"/>
      <c r="AB26" s="136"/>
      <c r="AC26" s="136"/>
      <c r="AD26" s="136"/>
      <c r="AE26" s="136"/>
      <c r="AK26" s="143">
        <f>ROUNDUP($AW$49,0)</f>
        <v>0</v>
      </c>
      <c r="AL26" s="136"/>
      <c r="AM26" s="136"/>
      <c r="AN26" s="136"/>
      <c r="AO26" s="136"/>
      <c r="AQ26" s="28"/>
      <c r="BE26" s="136"/>
    </row>
    <row r="27" spans="2:57" s="6" customFormat="1" ht="15" customHeight="1" hidden="1">
      <c r="B27" s="24"/>
      <c r="F27" s="25" t="s">
        <v>38</v>
      </c>
      <c r="L27" s="142">
        <v>0.21</v>
      </c>
      <c r="M27" s="136"/>
      <c r="N27" s="136"/>
      <c r="O27" s="136"/>
      <c r="T27" s="27" t="s">
        <v>36</v>
      </c>
      <c r="W27" s="143">
        <f>ROUNDUP($BB$49,0)</f>
        <v>0</v>
      </c>
      <c r="X27" s="136"/>
      <c r="Y27" s="136"/>
      <c r="Z27" s="136"/>
      <c r="AA27" s="136"/>
      <c r="AB27" s="136"/>
      <c r="AC27" s="136"/>
      <c r="AD27" s="136"/>
      <c r="AE27" s="136"/>
      <c r="AK27" s="143">
        <v>0</v>
      </c>
      <c r="AL27" s="136"/>
      <c r="AM27" s="136"/>
      <c r="AN27" s="136"/>
      <c r="AO27" s="136"/>
      <c r="AQ27" s="28"/>
      <c r="BE27" s="136"/>
    </row>
    <row r="28" spans="2:57" s="6" customFormat="1" ht="15" customHeight="1" hidden="1">
      <c r="B28" s="24"/>
      <c r="F28" s="25" t="s">
        <v>39</v>
      </c>
      <c r="L28" s="142">
        <v>0.15</v>
      </c>
      <c r="M28" s="136"/>
      <c r="N28" s="136"/>
      <c r="O28" s="136"/>
      <c r="T28" s="27" t="s">
        <v>36</v>
      </c>
      <c r="W28" s="143">
        <f>ROUNDUP($BC$49,0)</f>
        <v>0</v>
      </c>
      <c r="X28" s="136"/>
      <c r="Y28" s="136"/>
      <c r="Z28" s="136"/>
      <c r="AA28" s="136"/>
      <c r="AB28" s="136"/>
      <c r="AC28" s="136"/>
      <c r="AD28" s="136"/>
      <c r="AE28" s="136"/>
      <c r="AK28" s="143">
        <v>0</v>
      </c>
      <c r="AL28" s="136"/>
      <c r="AM28" s="136"/>
      <c r="AN28" s="136"/>
      <c r="AO28" s="136"/>
      <c r="AQ28" s="28"/>
      <c r="BE28" s="136"/>
    </row>
    <row r="29" spans="2:57" s="6" customFormat="1" ht="15" customHeight="1" hidden="1">
      <c r="B29" s="24"/>
      <c r="F29" s="25" t="s">
        <v>40</v>
      </c>
      <c r="L29" s="142">
        <v>0</v>
      </c>
      <c r="M29" s="136"/>
      <c r="N29" s="136"/>
      <c r="O29" s="136"/>
      <c r="T29" s="27" t="s">
        <v>36</v>
      </c>
      <c r="W29" s="143">
        <f>ROUNDUP($BD$49,0)</f>
        <v>0</v>
      </c>
      <c r="X29" s="136"/>
      <c r="Y29" s="136"/>
      <c r="Z29" s="136"/>
      <c r="AA29" s="136"/>
      <c r="AB29" s="136"/>
      <c r="AC29" s="136"/>
      <c r="AD29" s="136"/>
      <c r="AE29" s="136"/>
      <c r="AK29" s="143">
        <v>0</v>
      </c>
      <c r="AL29" s="136"/>
      <c r="AM29" s="136"/>
      <c r="AN29" s="136"/>
      <c r="AO29" s="136"/>
      <c r="AQ29" s="28"/>
      <c r="BE29" s="136"/>
    </row>
    <row r="30" spans="2:57" s="6" customFormat="1" ht="7.5" customHeight="1">
      <c r="B30" s="20"/>
      <c r="AQ30" s="23"/>
      <c r="BE30" s="135"/>
    </row>
    <row r="31" spans="2:57" s="6" customFormat="1" ht="27" customHeight="1">
      <c r="B31" s="20"/>
      <c r="C31" s="29"/>
      <c r="D31" s="30" t="s">
        <v>41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42</v>
      </c>
      <c r="U31" s="31"/>
      <c r="V31" s="31"/>
      <c r="W31" s="31"/>
      <c r="X31" s="144" t="s">
        <v>43</v>
      </c>
      <c r="Y31" s="145"/>
      <c r="Z31" s="145"/>
      <c r="AA31" s="145"/>
      <c r="AB31" s="145"/>
      <c r="AC31" s="31"/>
      <c r="AD31" s="31"/>
      <c r="AE31" s="31"/>
      <c r="AF31" s="31"/>
      <c r="AG31" s="31"/>
      <c r="AH31" s="31"/>
      <c r="AI31" s="31"/>
      <c r="AJ31" s="31"/>
      <c r="AK31" s="146">
        <f>ROUNDUP(SUM($AK$23:$AK$29),0)</f>
        <v>0</v>
      </c>
      <c r="AL31" s="145"/>
      <c r="AM31" s="145"/>
      <c r="AN31" s="145"/>
      <c r="AO31" s="147"/>
      <c r="AP31" s="29"/>
      <c r="AQ31" s="33"/>
      <c r="BE31" s="135"/>
    </row>
    <row r="32" spans="2:57" s="6" customFormat="1" ht="7.5" customHeight="1">
      <c r="B32" s="20"/>
      <c r="AQ32" s="23"/>
      <c r="BE32" s="135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132" t="s">
        <v>44</v>
      </c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20"/>
    </row>
    <row r="39" spans="2:44" s="6" customFormat="1" ht="7.5" customHeight="1">
      <c r="B39" s="20"/>
      <c r="AR39" s="20"/>
    </row>
    <row r="40" spans="2:44" s="14" customFormat="1" ht="27" customHeight="1">
      <c r="B40" s="39"/>
      <c r="C40" s="14" t="s">
        <v>15</v>
      </c>
      <c r="L40" s="137" t="str">
        <f>$K$6</f>
        <v>Kudrnovsky13 - Obnova vnějšího pláště objektu č.p.304 ve Dvoře Králové n.L. - 1.etapa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R40" s="39"/>
    </row>
    <row r="41" spans="2:44" s="6" customFormat="1" ht="7.5" customHeight="1">
      <c r="B41" s="20"/>
      <c r="AR41" s="20"/>
    </row>
    <row r="42" spans="2:44" s="6" customFormat="1" ht="15.75" customHeight="1">
      <c r="B42" s="20"/>
      <c r="C42" s="15" t="s">
        <v>17</v>
      </c>
      <c r="L42" s="40" t="str">
        <f>IF($K$8="","",$K$8)</f>
        <v>Dvůr Králové n.L.</v>
      </c>
      <c r="AI42" s="15" t="s">
        <v>19</v>
      </c>
      <c r="AM42" s="41" t="str">
        <f>IF($AN$8="","",$AN$8)</f>
        <v>26.05.2013</v>
      </c>
      <c r="AR42" s="20"/>
    </row>
    <row r="43" spans="2:44" s="6" customFormat="1" ht="7.5" customHeight="1">
      <c r="B43" s="20"/>
      <c r="AR43" s="20"/>
    </row>
    <row r="44" spans="2:56" s="6" customFormat="1" ht="18.75" customHeight="1">
      <c r="B44" s="20"/>
      <c r="C44" s="15" t="s">
        <v>23</v>
      </c>
      <c r="L44" s="16" t="str">
        <f>IF($E$11="","",$E$11)</f>
        <v>Město Dvůr Králové nad Labem</v>
      </c>
      <c r="AI44" s="15" t="s">
        <v>29</v>
      </c>
      <c r="AM44" s="148" t="str">
        <f>IF($E$17="","",$E$17)</f>
        <v>ing. Miloš Kudrnovský, Bílá Třemešná</v>
      </c>
      <c r="AN44" s="135"/>
      <c r="AO44" s="135"/>
      <c r="AP44" s="135"/>
      <c r="AR44" s="20"/>
      <c r="AS44" s="149" t="s">
        <v>45</v>
      </c>
      <c r="AT44" s="150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6" s="6" customFormat="1" ht="15.75" customHeight="1">
      <c r="B45" s="20"/>
      <c r="C45" s="15" t="s">
        <v>27</v>
      </c>
      <c r="L45" s="16">
        <f>IF($E$14="Vyplň údaj","",$E$14)</f>
      </c>
      <c r="AR45" s="20"/>
      <c r="AS45" s="151"/>
      <c r="AT45" s="135"/>
      <c r="BD45" s="44"/>
    </row>
    <row r="46" spans="2:56" s="6" customFormat="1" ht="12" customHeight="1">
      <c r="B46" s="20"/>
      <c r="AR46" s="20"/>
      <c r="AS46" s="151"/>
      <c r="AT46" s="135"/>
      <c r="BD46" s="44"/>
    </row>
    <row r="47" spans="2:57" s="6" customFormat="1" ht="30" customHeight="1">
      <c r="B47" s="20"/>
      <c r="C47" s="152" t="s">
        <v>46</v>
      </c>
      <c r="D47" s="145"/>
      <c r="E47" s="145"/>
      <c r="F47" s="145"/>
      <c r="G47" s="145"/>
      <c r="H47" s="31"/>
      <c r="I47" s="153" t="s">
        <v>47</v>
      </c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54" t="s">
        <v>48</v>
      </c>
      <c r="AH47" s="145"/>
      <c r="AI47" s="145"/>
      <c r="AJ47" s="145"/>
      <c r="AK47" s="145"/>
      <c r="AL47" s="145"/>
      <c r="AM47" s="145"/>
      <c r="AN47" s="153" t="s">
        <v>49</v>
      </c>
      <c r="AO47" s="145"/>
      <c r="AP47" s="145"/>
      <c r="AQ47" s="45" t="s">
        <v>50</v>
      </c>
      <c r="AR47" s="20"/>
      <c r="AS47" s="46" t="s">
        <v>51</v>
      </c>
      <c r="AT47" s="47" t="s">
        <v>52</v>
      </c>
      <c r="AU47" s="47" t="s">
        <v>53</v>
      </c>
      <c r="AV47" s="47" t="s">
        <v>54</v>
      </c>
      <c r="AW47" s="47" t="s">
        <v>55</v>
      </c>
      <c r="AX47" s="47" t="s">
        <v>56</v>
      </c>
      <c r="AY47" s="47" t="s">
        <v>57</v>
      </c>
      <c r="AZ47" s="47" t="s">
        <v>58</v>
      </c>
      <c r="BA47" s="47" t="s">
        <v>59</v>
      </c>
      <c r="BB47" s="47" t="s">
        <v>60</v>
      </c>
      <c r="BC47" s="47" t="s">
        <v>61</v>
      </c>
      <c r="BD47" s="48" t="s">
        <v>62</v>
      </c>
      <c r="BE47" s="49"/>
    </row>
    <row r="48" spans="2:56" s="6" customFormat="1" ht="12" customHeight="1">
      <c r="B48" s="20"/>
      <c r="AR48" s="20"/>
      <c r="AS48" s="50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2:76" s="14" customFormat="1" ht="33" customHeight="1">
      <c r="B49" s="39"/>
      <c r="C49" s="51" t="s">
        <v>63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159">
        <f>ROUNDUP($AG$50,0)</f>
        <v>0</v>
      </c>
      <c r="AH49" s="160"/>
      <c r="AI49" s="160"/>
      <c r="AJ49" s="160"/>
      <c r="AK49" s="160"/>
      <c r="AL49" s="160"/>
      <c r="AM49" s="160"/>
      <c r="AN49" s="159">
        <f>ROUNDUP(SUM($AG$49,$AT$49),0)</f>
        <v>0</v>
      </c>
      <c r="AO49" s="160"/>
      <c r="AP49" s="160"/>
      <c r="AQ49" s="52"/>
      <c r="AR49" s="39"/>
      <c r="AS49" s="53">
        <f>ROUNDUP($AS$50,0)</f>
        <v>0</v>
      </c>
      <c r="AT49" s="54">
        <f>ROUNDUP(SUM($AV$49:$AY$49),0)</f>
        <v>0</v>
      </c>
      <c r="AU49" s="55">
        <f>ROUNDUP($AU$50,5)</f>
        <v>0</v>
      </c>
      <c r="AV49" s="54">
        <f>ROUNDUP($AZ$49*$L$25,0)</f>
        <v>0</v>
      </c>
      <c r="AW49" s="54">
        <f>ROUNDUP($BA$49*$L$26,0)</f>
        <v>0</v>
      </c>
      <c r="AX49" s="54">
        <f>ROUNDUP($BB$49*$L$25,0)</f>
        <v>0</v>
      </c>
      <c r="AY49" s="54">
        <f>ROUNDUP($BC$49*$L$26,0)</f>
        <v>0</v>
      </c>
      <c r="AZ49" s="54">
        <f>ROUNDUP($AZ$50,0)</f>
        <v>0</v>
      </c>
      <c r="BA49" s="54">
        <f>ROUNDUP($BA$50,0)</f>
        <v>0</v>
      </c>
      <c r="BB49" s="54">
        <f>ROUNDUP($BB$50,0)</f>
        <v>0</v>
      </c>
      <c r="BC49" s="54">
        <f>ROUNDUP($BC$50,0)</f>
        <v>0</v>
      </c>
      <c r="BD49" s="56">
        <f>ROUNDUP($BD$50,0)</f>
        <v>0</v>
      </c>
      <c r="BS49" s="14" t="s">
        <v>64</v>
      </c>
      <c r="BT49" s="14" t="s">
        <v>65</v>
      </c>
      <c r="BU49" s="57" t="s">
        <v>66</v>
      </c>
      <c r="BV49" s="14" t="s">
        <v>67</v>
      </c>
      <c r="BW49" s="14" t="s">
        <v>68</v>
      </c>
      <c r="BX49" s="14" t="s">
        <v>69</v>
      </c>
    </row>
    <row r="50" spans="1:91" s="58" customFormat="1" ht="28.5" customHeight="1">
      <c r="A50" s="193" t="s">
        <v>454</v>
      </c>
      <c r="B50" s="59"/>
      <c r="C50" s="60"/>
      <c r="D50" s="157" t="s">
        <v>8</v>
      </c>
      <c r="E50" s="158"/>
      <c r="F50" s="158"/>
      <c r="G50" s="158"/>
      <c r="H50" s="158"/>
      <c r="I50" s="60"/>
      <c r="J50" s="157" t="s">
        <v>70</v>
      </c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5">
        <f>'1 - Obnova vnějšího plášt...'!$M$25</f>
        <v>0</v>
      </c>
      <c r="AH50" s="156"/>
      <c r="AI50" s="156"/>
      <c r="AJ50" s="156"/>
      <c r="AK50" s="156"/>
      <c r="AL50" s="156"/>
      <c r="AM50" s="156"/>
      <c r="AN50" s="155">
        <f>ROUNDUP(SUM($AG$50,$AT$50),0)</f>
        <v>0</v>
      </c>
      <c r="AO50" s="156"/>
      <c r="AP50" s="156"/>
      <c r="AQ50" s="61" t="s">
        <v>71</v>
      </c>
      <c r="AR50" s="59"/>
      <c r="AS50" s="62">
        <v>0</v>
      </c>
      <c r="AT50" s="63">
        <f>ROUNDUP(SUM($AV$50:$AY$50),0)</f>
        <v>0</v>
      </c>
      <c r="AU50" s="64">
        <f>'1 - Obnova vnějšího plášt...'!$W$83</f>
        <v>0</v>
      </c>
      <c r="AV50" s="63">
        <f>'1 - Obnova vnějšího plášt...'!$M$27</f>
        <v>0</v>
      </c>
      <c r="AW50" s="63">
        <f>'1 - Obnova vnějšího plášt...'!$M$28</f>
        <v>0</v>
      </c>
      <c r="AX50" s="63">
        <f>'1 - Obnova vnějšího plášt...'!$M$29</f>
        <v>0</v>
      </c>
      <c r="AY50" s="63">
        <f>'1 - Obnova vnějšího plášt...'!$M$30</f>
        <v>0</v>
      </c>
      <c r="AZ50" s="63">
        <f>'1 - Obnova vnějšího plášt...'!$H$27</f>
        <v>0</v>
      </c>
      <c r="BA50" s="63">
        <f>'1 - Obnova vnějšího plášt...'!$H$28</f>
        <v>0</v>
      </c>
      <c r="BB50" s="63">
        <f>'1 - Obnova vnějšího plášt...'!$H$29</f>
        <v>0</v>
      </c>
      <c r="BC50" s="63">
        <f>'1 - Obnova vnějšího plášt...'!$H$30</f>
        <v>0</v>
      </c>
      <c r="BD50" s="65">
        <f>'1 - Obnova vnějšího plášt...'!$H$31</f>
        <v>0</v>
      </c>
      <c r="BT50" s="58" t="s">
        <v>8</v>
      </c>
      <c r="BV50" s="58" t="s">
        <v>67</v>
      </c>
      <c r="BW50" s="58" t="s">
        <v>72</v>
      </c>
      <c r="BX50" s="58" t="s">
        <v>68</v>
      </c>
      <c r="CL50" s="58" t="s">
        <v>73</v>
      </c>
      <c r="CM50" s="58" t="s">
        <v>74</v>
      </c>
    </row>
    <row r="51" spans="2:44" s="6" customFormat="1" ht="30.75" customHeight="1">
      <c r="B51" s="20"/>
      <c r="AR51" s="20"/>
    </row>
    <row r="52" spans="2:44" s="6" customFormat="1" ht="7.5" customHeigh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20"/>
    </row>
  </sheetData>
  <sheetProtection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1 - Obnova vnějšího plášt...'!C2" tooltip="1 - Obnova vnějšího plášt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3" width="10.5" style="2" hidden="1" customWidth="1"/>
    <col min="64" max="16384" width="10.5" style="1" customWidth="1"/>
  </cols>
  <sheetData>
    <row r="1" spans="1:256" s="3" customFormat="1" ht="22.5" customHeight="1">
      <c r="A1" s="198"/>
      <c r="B1" s="195"/>
      <c r="C1" s="195"/>
      <c r="D1" s="196" t="s">
        <v>1</v>
      </c>
      <c r="E1" s="195"/>
      <c r="F1" s="197" t="s">
        <v>455</v>
      </c>
      <c r="G1" s="197"/>
      <c r="H1" s="199" t="s">
        <v>456</v>
      </c>
      <c r="I1" s="199"/>
      <c r="J1" s="199"/>
      <c r="K1" s="199"/>
      <c r="L1" s="197" t="s">
        <v>457</v>
      </c>
      <c r="M1" s="197"/>
      <c r="N1" s="195"/>
      <c r="O1" s="196" t="s">
        <v>75</v>
      </c>
      <c r="P1" s="195"/>
      <c r="Q1" s="195"/>
      <c r="R1" s="195"/>
      <c r="S1" s="197" t="s">
        <v>458</v>
      </c>
      <c r="T1" s="197"/>
      <c r="U1" s="198"/>
      <c r="V1" s="19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30" t="s">
        <v>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61" t="s">
        <v>5</v>
      </c>
      <c r="T2" s="131"/>
      <c r="U2" s="131"/>
      <c r="V2" s="131"/>
      <c r="W2" s="131"/>
      <c r="X2" s="131"/>
      <c r="Y2" s="131"/>
      <c r="Z2" s="131"/>
      <c r="AA2" s="131"/>
      <c r="AB2" s="131"/>
      <c r="AC2" s="131"/>
      <c r="AT2" s="2" t="s">
        <v>72</v>
      </c>
      <c r="AZ2" s="6" t="s">
        <v>76</v>
      </c>
      <c r="BA2" s="6" t="s">
        <v>77</v>
      </c>
      <c r="BB2" s="6" t="s">
        <v>78</v>
      </c>
      <c r="BC2" s="6" t="s">
        <v>79</v>
      </c>
      <c r="BD2" s="6" t="s">
        <v>74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  <c r="AZ3" s="6" t="s">
        <v>80</v>
      </c>
      <c r="BA3" s="6" t="s">
        <v>81</v>
      </c>
      <c r="BB3" s="6" t="s">
        <v>78</v>
      </c>
      <c r="BC3" s="6" t="s">
        <v>82</v>
      </c>
      <c r="BD3" s="6" t="s">
        <v>74</v>
      </c>
    </row>
    <row r="4" spans="2:56" s="2" customFormat="1" ht="37.5" customHeight="1">
      <c r="B4" s="10"/>
      <c r="C4" s="132" t="s">
        <v>83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3"/>
      <c r="T4" s="12" t="s">
        <v>11</v>
      </c>
      <c r="AT4" s="2" t="s">
        <v>3</v>
      </c>
      <c r="AZ4" s="6" t="s">
        <v>84</v>
      </c>
      <c r="BA4" s="6" t="s">
        <v>85</v>
      </c>
      <c r="BB4" s="6" t="s">
        <v>78</v>
      </c>
      <c r="BC4" s="6" t="s">
        <v>86</v>
      </c>
      <c r="BD4" s="6" t="s">
        <v>74</v>
      </c>
    </row>
    <row r="5" spans="2:18" s="2" customFormat="1" ht="7.5" customHeight="1">
      <c r="B5" s="10"/>
      <c r="R5" s="11"/>
    </row>
    <row r="6" spans="2:18" s="2" customFormat="1" ht="15.75" customHeight="1">
      <c r="B6" s="10"/>
      <c r="D6" s="15" t="s">
        <v>15</v>
      </c>
      <c r="F6" s="162" t="str">
        <f>'Rekapitulace stavby'!$K$6</f>
        <v>Kudrnovsky13 - Obnova vnějšího pláště objektu č.p.304 ve Dvoře Králové n.L. - 1.etapa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1"/>
    </row>
    <row r="7" spans="2:18" s="6" customFormat="1" ht="18.75" customHeight="1">
      <c r="B7" s="20"/>
      <c r="D7" s="14" t="s">
        <v>87</v>
      </c>
      <c r="F7" s="137" t="s">
        <v>88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5" t="s">
        <v>89</v>
      </c>
      <c r="F9" s="16" t="s">
        <v>73</v>
      </c>
      <c r="R9" s="23"/>
    </row>
    <row r="10" spans="2:18" s="6" customFormat="1" ht="15" customHeight="1">
      <c r="B10" s="20"/>
      <c r="D10" s="15" t="s">
        <v>17</v>
      </c>
      <c r="F10" s="16" t="s">
        <v>18</v>
      </c>
      <c r="M10" s="15" t="s">
        <v>19</v>
      </c>
      <c r="O10" s="163" t="str">
        <f>'Rekapitulace stavby'!$AN$8</f>
        <v>26.05.2013</v>
      </c>
      <c r="P10" s="135"/>
      <c r="R10" s="23"/>
    </row>
    <row r="11" spans="2:18" s="6" customFormat="1" ht="7.5" customHeight="1">
      <c r="B11" s="20"/>
      <c r="R11" s="23"/>
    </row>
    <row r="12" spans="2:18" s="6" customFormat="1" ht="15" customHeight="1">
      <c r="B12" s="20"/>
      <c r="D12" s="15" t="s">
        <v>23</v>
      </c>
      <c r="M12" s="15" t="s">
        <v>24</v>
      </c>
      <c r="O12" s="148"/>
      <c r="P12" s="135"/>
      <c r="R12" s="23"/>
    </row>
    <row r="13" spans="2:18" s="6" customFormat="1" ht="18.75" customHeight="1">
      <c r="B13" s="20"/>
      <c r="E13" s="16" t="s">
        <v>25</v>
      </c>
      <c r="M13" s="15" t="s">
        <v>26</v>
      </c>
      <c r="O13" s="148"/>
      <c r="P13" s="135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5" t="s">
        <v>27</v>
      </c>
      <c r="M15" s="15" t="s">
        <v>24</v>
      </c>
      <c r="O15" s="148" t="str">
        <f>IF('Rekapitulace stavby'!$AN$13="","",'Rekapitulace stavby'!$AN$13)</f>
        <v>Vyplň údaj</v>
      </c>
      <c r="P15" s="135"/>
      <c r="R15" s="23"/>
    </row>
    <row r="16" spans="2:18" s="6" customFormat="1" ht="18.75" customHeight="1">
      <c r="B16" s="20"/>
      <c r="E16" s="16" t="str">
        <f>IF('Rekapitulace stavby'!$E$14="","",'Rekapitulace stavby'!$E$14)</f>
        <v>Vyplň údaj</v>
      </c>
      <c r="M16" s="15" t="s">
        <v>26</v>
      </c>
      <c r="O16" s="148" t="str">
        <f>IF('Rekapitulace stavby'!$AN$14="","",'Rekapitulace stavby'!$AN$14)</f>
        <v>Vyplň údaj</v>
      </c>
      <c r="P16" s="135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5" t="s">
        <v>29</v>
      </c>
      <c r="M18" s="15" t="s">
        <v>24</v>
      </c>
      <c r="O18" s="148"/>
      <c r="P18" s="135"/>
      <c r="R18" s="23"/>
    </row>
    <row r="19" spans="2:18" s="6" customFormat="1" ht="18.75" customHeight="1">
      <c r="B19" s="20"/>
      <c r="E19" s="16" t="s">
        <v>30</v>
      </c>
      <c r="M19" s="15" t="s">
        <v>26</v>
      </c>
      <c r="O19" s="148"/>
      <c r="P19" s="135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5" t="s">
        <v>32</v>
      </c>
      <c r="R21" s="23"/>
    </row>
    <row r="22" spans="2:18" s="66" customFormat="1" ht="15.75" customHeight="1">
      <c r="B22" s="67"/>
      <c r="E22" s="139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R22" s="68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>
      <c r="B25" s="20"/>
      <c r="D25" s="69" t="s">
        <v>33</v>
      </c>
      <c r="M25" s="159">
        <f>ROUNDUP($N$83,0)</f>
        <v>0</v>
      </c>
      <c r="N25" s="135"/>
      <c r="O25" s="135"/>
      <c r="P25" s="135"/>
      <c r="R25" s="23"/>
    </row>
    <row r="26" spans="2:18" s="6" customFormat="1" ht="7.5" customHeight="1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>
      <c r="B27" s="20"/>
      <c r="D27" s="25" t="s">
        <v>34</v>
      </c>
      <c r="E27" s="25" t="s">
        <v>35</v>
      </c>
      <c r="F27" s="26">
        <v>0.21</v>
      </c>
      <c r="G27" s="70" t="s">
        <v>36</v>
      </c>
      <c r="H27" s="165">
        <f>SUM($BE$83:$BE$314)</f>
        <v>0</v>
      </c>
      <c r="I27" s="135"/>
      <c r="J27" s="135"/>
      <c r="M27" s="165">
        <f>SUM($BE$83:$BE$314)*$F$27</f>
        <v>0</v>
      </c>
      <c r="N27" s="135"/>
      <c r="O27" s="135"/>
      <c r="P27" s="135"/>
      <c r="R27" s="23"/>
    </row>
    <row r="28" spans="2:18" s="6" customFormat="1" ht="15" customHeight="1">
      <c r="B28" s="20"/>
      <c r="E28" s="25" t="s">
        <v>37</v>
      </c>
      <c r="F28" s="26">
        <v>0.15</v>
      </c>
      <c r="G28" s="70" t="s">
        <v>36</v>
      </c>
      <c r="H28" s="165">
        <f>SUM($BF$83:$BF$314)</f>
        <v>0</v>
      </c>
      <c r="I28" s="135"/>
      <c r="J28" s="135"/>
      <c r="M28" s="165">
        <f>SUM($BF$83:$BF$314)*$F$28</f>
        <v>0</v>
      </c>
      <c r="N28" s="135"/>
      <c r="O28" s="135"/>
      <c r="P28" s="135"/>
      <c r="R28" s="23"/>
    </row>
    <row r="29" spans="2:18" s="6" customFormat="1" ht="15" customHeight="1" hidden="1">
      <c r="B29" s="20"/>
      <c r="E29" s="25" t="s">
        <v>38</v>
      </c>
      <c r="F29" s="26">
        <v>0.21</v>
      </c>
      <c r="G29" s="70" t="s">
        <v>36</v>
      </c>
      <c r="H29" s="165">
        <f>SUM($BG$83:$BG$314)</f>
        <v>0</v>
      </c>
      <c r="I29" s="135"/>
      <c r="J29" s="135"/>
      <c r="M29" s="165">
        <v>0</v>
      </c>
      <c r="N29" s="135"/>
      <c r="O29" s="135"/>
      <c r="P29" s="135"/>
      <c r="R29" s="23"/>
    </row>
    <row r="30" spans="2:18" s="6" customFormat="1" ht="15" customHeight="1" hidden="1">
      <c r="B30" s="20"/>
      <c r="E30" s="25" t="s">
        <v>39</v>
      </c>
      <c r="F30" s="26">
        <v>0.15</v>
      </c>
      <c r="G30" s="70" t="s">
        <v>36</v>
      </c>
      <c r="H30" s="165">
        <f>SUM($BH$83:$BH$314)</f>
        <v>0</v>
      </c>
      <c r="I30" s="135"/>
      <c r="J30" s="135"/>
      <c r="M30" s="165">
        <v>0</v>
      </c>
      <c r="N30" s="135"/>
      <c r="O30" s="135"/>
      <c r="P30" s="135"/>
      <c r="R30" s="23"/>
    </row>
    <row r="31" spans="2:18" s="6" customFormat="1" ht="15" customHeight="1" hidden="1">
      <c r="B31" s="20"/>
      <c r="E31" s="25" t="s">
        <v>40</v>
      </c>
      <c r="F31" s="26">
        <v>0</v>
      </c>
      <c r="G31" s="70" t="s">
        <v>36</v>
      </c>
      <c r="H31" s="165">
        <f>SUM($BI$83:$BI$314)</f>
        <v>0</v>
      </c>
      <c r="I31" s="135"/>
      <c r="J31" s="135"/>
      <c r="M31" s="165">
        <v>0</v>
      </c>
      <c r="N31" s="135"/>
      <c r="O31" s="135"/>
      <c r="P31" s="135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41</v>
      </c>
      <c r="E33" s="31"/>
      <c r="F33" s="31"/>
      <c r="G33" s="71" t="s">
        <v>42</v>
      </c>
      <c r="H33" s="32" t="s">
        <v>43</v>
      </c>
      <c r="I33" s="31"/>
      <c r="J33" s="31"/>
      <c r="K33" s="31"/>
      <c r="L33" s="146">
        <f>ROUNDUP(SUM($M$25:$M$31),0)</f>
        <v>0</v>
      </c>
      <c r="M33" s="145"/>
      <c r="N33" s="145"/>
      <c r="O33" s="145"/>
      <c r="P33" s="147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2"/>
    </row>
    <row r="39" spans="2:18" s="6" customFormat="1" ht="37.5" customHeight="1">
      <c r="B39" s="20"/>
      <c r="C39" s="132" t="s">
        <v>90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66"/>
    </row>
    <row r="40" spans="2:18" s="6" customFormat="1" ht="7.5" customHeight="1">
      <c r="B40" s="20"/>
      <c r="R40" s="23"/>
    </row>
    <row r="41" spans="2:18" s="6" customFormat="1" ht="15" customHeight="1">
      <c r="B41" s="20"/>
      <c r="C41" s="15" t="s">
        <v>15</v>
      </c>
      <c r="F41" s="162" t="str">
        <f>$F$6</f>
        <v>Kudrnovsky13 - Obnova vnějšího pláště objektu č.p.304 ve Dvoře Králové n.L. - 1.etapa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23"/>
    </row>
    <row r="42" spans="2:18" s="6" customFormat="1" ht="15" customHeight="1">
      <c r="B42" s="20"/>
      <c r="C42" s="14" t="s">
        <v>87</v>
      </c>
      <c r="F42" s="137" t="str">
        <f>$F$7</f>
        <v>1 - Obnova vnějšího pláště objektu č.p.304 ve Dvoře Králové n.L. - 1.etapa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5" t="s">
        <v>17</v>
      </c>
      <c r="F44" s="16" t="str">
        <f>$F$10</f>
        <v>Dvůr Králové n.L.</v>
      </c>
      <c r="K44" s="15" t="s">
        <v>19</v>
      </c>
      <c r="M44" s="163" t="str">
        <f>IF($O$10="","",$O$10)</f>
        <v>26.05.2013</v>
      </c>
      <c r="N44" s="135"/>
      <c r="O44" s="135"/>
      <c r="P44" s="135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5" t="s">
        <v>23</v>
      </c>
      <c r="F46" s="16" t="str">
        <f>$E$13</f>
        <v>Město Dvůr Králové nad Labem</v>
      </c>
      <c r="K46" s="15" t="s">
        <v>29</v>
      </c>
      <c r="M46" s="148" t="str">
        <f>$E$19</f>
        <v>ing. Miloš Kudrnovský, Bílá Třemešná</v>
      </c>
      <c r="N46" s="135"/>
      <c r="O46" s="135"/>
      <c r="P46" s="135"/>
      <c r="Q46" s="135"/>
      <c r="R46" s="23"/>
    </row>
    <row r="47" spans="2:18" s="6" customFormat="1" ht="15" customHeight="1">
      <c r="B47" s="20"/>
      <c r="C47" s="15" t="s">
        <v>27</v>
      </c>
      <c r="F47" s="16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167" t="s">
        <v>91</v>
      </c>
      <c r="D49" s="168"/>
      <c r="E49" s="168"/>
      <c r="F49" s="168"/>
      <c r="G49" s="168"/>
      <c r="H49" s="29"/>
      <c r="I49" s="29"/>
      <c r="J49" s="29"/>
      <c r="K49" s="29"/>
      <c r="L49" s="29"/>
      <c r="M49" s="29"/>
      <c r="N49" s="167" t="s">
        <v>92</v>
      </c>
      <c r="O49" s="168"/>
      <c r="P49" s="168"/>
      <c r="Q49" s="168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1" t="s">
        <v>93</v>
      </c>
      <c r="N51" s="159">
        <f>ROUNDUP($N$83,0)</f>
        <v>0</v>
      </c>
      <c r="O51" s="135"/>
      <c r="P51" s="135"/>
      <c r="Q51" s="135"/>
      <c r="R51" s="23"/>
      <c r="AU51" s="6" t="s">
        <v>94</v>
      </c>
    </row>
    <row r="52" spans="2:18" s="57" customFormat="1" ht="25.5" customHeight="1">
      <c r="B52" s="73"/>
      <c r="D52" s="74" t="s">
        <v>95</v>
      </c>
      <c r="N52" s="169">
        <f>ROUNDUP($N$84,0)</f>
        <v>0</v>
      </c>
      <c r="O52" s="170"/>
      <c r="P52" s="170"/>
      <c r="Q52" s="170"/>
      <c r="R52" s="75"/>
    </row>
    <row r="53" spans="2:18" s="76" customFormat="1" ht="21" customHeight="1">
      <c r="B53" s="77"/>
      <c r="D53" s="78" t="s">
        <v>96</v>
      </c>
      <c r="N53" s="171">
        <f>ROUNDUP($N$85,0)</f>
        <v>0</v>
      </c>
      <c r="O53" s="170"/>
      <c r="P53" s="170"/>
      <c r="Q53" s="170"/>
      <c r="R53" s="79"/>
    </row>
    <row r="54" spans="2:18" s="76" customFormat="1" ht="21" customHeight="1">
      <c r="B54" s="77"/>
      <c r="D54" s="78" t="s">
        <v>97</v>
      </c>
      <c r="N54" s="171">
        <f>ROUNDUP($N$88,0)</f>
        <v>0</v>
      </c>
      <c r="O54" s="170"/>
      <c r="P54" s="170"/>
      <c r="Q54" s="170"/>
      <c r="R54" s="79"/>
    </row>
    <row r="55" spans="2:18" s="76" customFormat="1" ht="21" customHeight="1">
      <c r="B55" s="77"/>
      <c r="D55" s="78" t="s">
        <v>98</v>
      </c>
      <c r="N55" s="171">
        <f>ROUNDUP($N$107,0)</f>
        <v>0</v>
      </c>
      <c r="O55" s="170"/>
      <c r="P55" s="170"/>
      <c r="Q55" s="170"/>
      <c r="R55" s="79"/>
    </row>
    <row r="56" spans="2:18" s="76" customFormat="1" ht="21" customHeight="1">
      <c r="B56" s="77"/>
      <c r="D56" s="78" t="s">
        <v>99</v>
      </c>
      <c r="N56" s="171">
        <f>ROUNDUP($N$110,0)</f>
        <v>0</v>
      </c>
      <c r="O56" s="170"/>
      <c r="P56" s="170"/>
      <c r="Q56" s="170"/>
      <c r="R56" s="79"/>
    </row>
    <row r="57" spans="2:18" s="76" customFormat="1" ht="21" customHeight="1">
      <c r="B57" s="77"/>
      <c r="D57" s="78" t="s">
        <v>100</v>
      </c>
      <c r="N57" s="171">
        <f>ROUNDUP($N$133,0)</f>
        <v>0</v>
      </c>
      <c r="O57" s="170"/>
      <c r="P57" s="170"/>
      <c r="Q57" s="170"/>
      <c r="R57" s="79"/>
    </row>
    <row r="58" spans="2:18" s="57" customFormat="1" ht="25.5" customHeight="1">
      <c r="B58" s="73"/>
      <c r="D58" s="74" t="s">
        <v>101</v>
      </c>
      <c r="N58" s="169">
        <f>ROUNDUP($N$183,0)</f>
        <v>0</v>
      </c>
      <c r="O58" s="170"/>
      <c r="P58" s="170"/>
      <c r="Q58" s="170"/>
      <c r="R58" s="75"/>
    </row>
    <row r="59" spans="2:18" s="76" customFormat="1" ht="21" customHeight="1">
      <c r="B59" s="77"/>
      <c r="D59" s="78" t="s">
        <v>102</v>
      </c>
      <c r="N59" s="171">
        <f>ROUNDUP($N$184,0)</f>
        <v>0</v>
      </c>
      <c r="O59" s="170"/>
      <c r="P59" s="170"/>
      <c r="Q59" s="170"/>
      <c r="R59" s="79"/>
    </row>
    <row r="60" spans="2:18" s="76" customFormat="1" ht="21" customHeight="1">
      <c r="B60" s="77"/>
      <c r="D60" s="78" t="s">
        <v>103</v>
      </c>
      <c r="N60" s="171">
        <f>ROUNDUP($N$198,0)</f>
        <v>0</v>
      </c>
      <c r="O60" s="170"/>
      <c r="P60" s="170"/>
      <c r="Q60" s="170"/>
      <c r="R60" s="79"/>
    </row>
    <row r="61" spans="2:18" s="76" customFormat="1" ht="21" customHeight="1">
      <c r="B61" s="77"/>
      <c r="D61" s="78" t="s">
        <v>104</v>
      </c>
      <c r="N61" s="171">
        <f>ROUNDUP($N$203,0)</f>
        <v>0</v>
      </c>
      <c r="O61" s="170"/>
      <c r="P61" s="170"/>
      <c r="Q61" s="170"/>
      <c r="R61" s="79"/>
    </row>
    <row r="62" spans="2:18" s="76" customFormat="1" ht="21" customHeight="1">
      <c r="B62" s="77"/>
      <c r="D62" s="78" t="s">
        <v>105</v>
      </c>
      <c r="N62" s="171">
        <f>ROUNDUP($N$262,0)</f>
        <v>0</v>
      </c>
      <c r="O62" s="170"/>
      <c r="P62" s="170"/>
      <c r="Q62" s="170"/>
      <c r="R62" s="79"/>
    </row>
    <row r="63" spans="2:18" s="76" customFormat="1" ht="21" customHeight="1">
      <c r="B63" s="77"/>
      <c r="D63" s="78" t="s">
        <v>106</v>
      </c>
      <c r="N63" s="171">
        <f>ROUNDUP($N$296,0)</f>
        <v>0</v>
      </c>
      <c r="O63" s="170"/>
      <c r="P63" s="170"/>
      <c r="Q63" s="170"/>
      <c r="R63" s="79"/>
    </row>
    <row r="64" spans="2:18" s="76" customFormat="1" ht="21" customHeight="1">
      <c r="B64" s="77"/>
      <c r="D64" s="78" t="s">
        <v>107</v>
      </c>
      <c r="N64" s="171">
        <f>ROUNDUP($N$301,0)</f>
        <v>0</v>
      </c>
      <c r="O64" s="170"/>
      <c r="P64" s="170"/>
      <c r="Q64" s="170"/>
      <c r="R64" s="79"/>
    </row>
    <row r="65" spans="2:18" s="76" customFormat="1" ht="21" customHeight="1">
      <c r="B65" s="77"/>
      <c r="D65" s="78" t="s">
        <v>108</v>
      </c>
      <c r="N65" s="171">
        <f>ROUNDUP($N$306,0)</f>
        <v>0</v>
      </c>
      <c r="O65" s="170"/>
      <c r="P65" s="170"/>
      <c r="Q65" s="170"/>
      <c r="R65" s="79"/>
    </row>
    <row r="66" spans="2:18" s="6" customFormat="1" ht="22.5" customHeight="1">
      <c r="B66" s="20"/>
      <c r="R66" s="23"/>
    </row>
    <row r="67" spans="2:18" s="6" customFormat="1" ht="7.5" customHeigh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</row>
    <row r="71" spans="2:19" s="6" customFormat="1" ht="7.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20"/>
    </row>
    <row r="72" spans="2:19" s="6" customFormat="1" ht="37.5" customHeight="1">
      <c r="B72" s="20"/>
      <c r="C72" s="132" t="s">
        <v>109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20"/>
    </row>
    <row r="73" spans="2:19" s="6" customFormat="1" ht="7.5" customHeight="1">
      <c r="B73" s="20"/>
      <c r="S73" s="20"/>
    </row>
    <row r="74" spans="2:19" s="6" customFormat="1" ht="15" customHeight="1">
      <c r="B74" s="20"/>
      <c r="C74" s="15" t="s">
        <v>15</v>
      </c>
      <c r="F74" s="162" t="str">
        <f>$F$6</f>
        <v>Kudrnovsky13 - Obnova vnějšího pláště objektu č.p.304 ve Dvoře Králové n.L. - 1.etapa</v>
      </c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S74" s="20"/>
    </row>
    <row r="75" spans="2:19" s="6" customFormat="1" ht="15" customHeight="1">
      <c r="B75" s="20"/>
      <c r="C75" s="14" t="s">
        <v>87</v>
      </c>
      <c r="F75" s="137" t="str">
        <f>$F$7</f>
        <v>1 - Obnova vnějšího pláště objektu č.p.304 ve Dvoře Králové n.L. - 1.etapa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S75" s="20"/>
    </row>
    <row r="76" spans="2:19" s="6" customFormat="1" ht="7.5" customHeight="1">
      <c r="B76" s="20"/>
      <c r="S76" s="20"/>
    </row>
    <row r="77" spans="2:19" s="6" customFormat="1" ht="18.75" customHeight="1">
      <c r="B77" s="20"/>
      <c r="C77" s="15" t="s">
        <v>17</v>
      </c>
      <c r="F77" s="16" t="str">
        <f>$F$10</f>
        <v>Dvůr Králové n.L.</v>
      </c>
      <c r="K77" s="15" t="s">
        <v>19</v>
      </c>
      <c r="M77" s="163" t="str">
        <f>IF($O$10="","",$O$10)</f>
        <v>26.05.2013</v>
      </c>
      <c r="N77" s="135"/>
      <c r="O77" s="135"/>
      <c r="P77" s="135"/>
      <c r="S77" s="20"/>
    </row>
    <row r="78" spans="2:19" s="6" customFormat="1" ht="7.5" customHeight="1">
      <c r="B78" s="20"/>
      <c r="S78" s="20"/>
    </row>
    <row r="79" spans="2:19" s="6" customFormat="1" ht="15.75" customHeight="1">
      <c r="B79" s="20"/>
      <c r="C79" s="15" t="s">
        <v>23</v>
      </c>
      <c r="F79" s="16" t="str">
        <f>$E$13</f>
        <v>Město Dvůr Králové nad Labem</v>
      </c>
      <c r="K79" s="15" t="s">
        <v>29</v>
      </c>
      <c r="M79" s="148" t="str">
        <f>$E$19</f>
        <v>ing. Miloš Kudrnovský, Bílá Třemešná</v>
      </c>
      <c r="N79" s="135"/>
      <c r="O79" s="135"/>
      <c r="P79" s="135"/>
      <c r="Q79" s="135"/>
      <c r="S79" s="20"/>
    </row>
    <row r="80" spans="2:19" s="6" customFormat="1" ht="15" customHeight="1">
      <c r="B80" s="20"/>
      <c r="C80" s="15" t="s">
        <v>27</v>
      </c>
      <c r="F80" s="16" t="str">
        <f>IF($E$16="","",$E$16)</f>
        <v>Vyplň údaj</v>
      </c>
      <c r="S80" s="20"/>
    </row>
    <row r="81" spans="2:19" s="6" customFormat="1" ht="11.25" customHeight="1">
      <c r="B81" s="20"/>
      <c r="S81" s="20"/>
    </row>
    <row r="82" spans="2:27" s="80" customFormat="1" ht="30" customHeight="1">
      <c r="B82" s="81"/>
      <c r="C82" s="82" t="s">
        <v>110</v>
      </c>
      <c r="D82" s="83" t="s">
        <v>50</v>
      </c>
      <c r="E82" s="83" t="s">
        <v>46</v>
      </c>
      <c r="F82" s="172" t="s">
        <v>111</v>
      </c>
      <c r="G82" s="173"/>
      <c r="H82" s="173"/>
      <c r="I82" s="173"/>
      <c r="J82" s="83" t="s">
        <v>112</v>
      </c>
      <c r="K82" s="83" t="s">
        <v>113</v>
      </c>
      <c r="L82" s="172" t="s">
        <v>114</v>
      </c>
      <c r="M82" s="173"/>
      <c r="N82" s="172" t="s">
        <v>115</v>
      </c>
      <c r="O82" s="173"/>
      <c r="P82" s="173"/>
      <c r="Q82" s="173"/>
      <c r="R82" s="84" t="s">
        <v>116</v>
      </c>
      <c r="S82" s="81"/>
      <c r="T82" s="46" t="s">
        <v>117</v>
      </c>
      <c r="U82" s="47" t="s">
        <v>34</v>
      </c>
      <c r="V82" s="47" t="s">
        <v>118</v>
      </c>
      <c r="W82" s="47" t="s">
        <v>119</v>
      </c>
      <c r="X82" s="47" t="s">
        <v>120</v>
      </c>
      <c r="Y82" s="47" t="s">
        <v>121</v>
      </c>
      <c r="Z82" s="47" t="s">
        <v>122</v>
      </c>
      <c r="AA82" s="48" t="s">
        <v>123</v>
      </c>
    </row>
    <row r="83" spans="2:63" s="6" customFormat="1" ht="30" customHeight="1">
      <c r="B83" s="20"/>
      <c r="C83" s="51" t="s">
        <v>93</v>
      </c>
      <c r="N83" s="188">
        <f>$BK$83</f>
        <v>0</v>
      </c>
      <c r="O83" s="135"/>
      <c r="P83" s="135"/>
      <c r="Q83" s="135"/>
      <c r="S83" s="20"/>
      <c r="T83" s="50"/>
      <c r="U83" s="42"/>
      <c r="V83" s="42"/>
      <c r="W83" s="85">
        <f>$W$84+$W$183</f>
        <v>0</v>
      </c>
      <c r="X83" s="42"/>
      <c r="Y83" s="85">
        <f>$Y$84+$Y$183</f>
        <v>10.028803833124</v>
      </c>
      <c r="Z83" s="42"/>
      <c r="AA83" s="86">
        <f>$AA$84+$AA$183</f>
        <v>10.110904999999999</v>
      </c>
      <c r="AT83" s="6" t="s">
        <v>64</v>
      </c>
      <c r="AU83" s="6" t="s">
        <v>94</v>
      </c>
      <c r="BK83" s="87">
        <f>$BK$84+$BK$183</f>
        <v>0</v>
      </c>
    </row>
    <row r="84" spans="2:63" s="88" customFormat="1" ht="37.5" customHeight="1">
      <c r="B84" s="89"/>
      <c r="D84" s="90" t="s">
        <v>95</v>
      </c>
      <c r="N84" s="189">
        <f>$BK$84</f>
        <v>0</v>
      </c>
      <c r="O84" s="190"/>
      <c r="P84" s="190"/>
      <c r="Q84" s="190"/>
      <c r="S84" s="89"/>
      <c r="T84" s="92"/>
      <c r="W84" s="93">
        <f>$W$85+$W$88+$W$107+$W$110+$W$133</f>
        <v>0</v>
      </c>
      <c r="Y84" s="93">
        <f>$Y$85+$Y$88+$Y$107+$Y$110+$Y$133</f>
        <v>4.3862499999999995</v>
      </c>
      <c r="AA84" s="94">
        <f>$AA$85+$AA$88+$AA$107+$AA$110+$AA$133</f>
        <v>4.5</v>
      </c>
      <c r="AR84" s="91" t="s">
        <v>8</v>
      </c>
      <c r="AT84" s="91" t="s">
        <v>64</v>
      </c>
      <c r="AU84" s="91" t="s">
        <v>65</v>
      </c>
      <c r="AY84" s="91" t="s">
        <v>124</v>
      </c>
      <c r="BK84" s="95">
        <f>$BK$85+$BK$88+$BK$107+$BK$110+$BK$133</f>
        <v>0</v>
      </c>
    </row>
    <row r="85" spans="2:63" s="88" customFormat="1" ht="21" customHeight="1">
      <c r="B85" s="89"/>
      <c r="D85" s="96" t="s">
        <v>96</v>
      </c>
      <c r="N85" s="191">
        <f>$BK$85</f>
        <v>0</v>
      </c>
      <c r="O85" s="190"/>
      <c r="P85" s="190"/>
      <c r="Q85" s="190"/>
      <c r="S85" s="89"/>
      <c r="T85" s="92"/>
      <c r="W85" s="93">
        <f>SUM($W$86:$W$87)</f>
        <v>0</v>
      </c>
      <c r="Y85" s="93">
        <f>SUM($Y$86:$Y$87)</f>
        <v>4.3862499999999995</v>
      </c>
      <c r="AA85" s="94">
        <f>SUM($AA$86:$AA$87)</f>
        <v>0</v>
      </c>
      <c r="AR85" s="91" t="s">
        <v>8</v>
      </c>
      <c r="AT85" s="91" t="s">
        <v>64</v>
      </c>
      <c r="AU85" s="91" t="s">
        <v>8</v>
      </c>
      <c r="AY85" s="91" t="s">
        <v>124</v>
      </c>
      <c r="BK85" s="95">
        <f>SUM($BK$86:$BK$87)</f>
        <v>0</v>
      </c>
    </row>
    <row r="86" spans="2:63" s="6" customFormat="1" ht="27" customHeight="1">
      <c r="B86" s="20"/>
      <c r="C86" s="97" t="s">
        <v>8</v>
      </c>
      <c r="D86" s="97" t="s">
        <v>125</v>
      </c>
      <c r="E86" s="98" t="s">
        <v>126</v>
      </c>
      <c r="F86" s="174" t="s">
        <v>127</v>
      </c>
      <c r="G86" s="175"/>
      <c r="H86" s="175"/>
      <c r="I86" s="175"/>
      <c r="J86" s="100" t="s">
        <v>128</v>
      </c>
      <c r="K86" s="101">
        <v>2.5</v>
      </c>
      <c r="L86" s="176"/>
      <c r="M86" s="175"/>
      <c r="N86" s="177">
        <f>ROUND($L$86*$K$86,0)</f>
        <v>0</v>
      </c>
      <c r="O86" s="175"/>
      <c r="P86" s="175"/>
      <c r="Q86" s="175"/>
      <c r="R86" s="99" t="s">
        <v>129</v>
      </c>
      <c r="S86" s="20"/>
      <c r="T86" s="102"/>
      <c r="U86" s="103" t="s">
        <v>35</v>
      </c>
      <c r="X86" s="104">
        <v>1.7545</v>
      </c>
      <c r="Y86" s="104">
        <f>$X$86*$K$86</f>
        <v>4.3862499999999995</v>
      </c>
      <c r="Z86" s="104">
        <v>0</v>
      </c>
      <c r="AA86" s="105">
        <f>$Z$86*$K$86</f>
        <v>0</v>
      </c>
      <c r="AR86" s="66" t="s">
        <v>130</v>
      </c>
      <c r="AT86" s="66" t="s">
        <v>125</v>
      </c>
      <c r="AU86" s="66" t="s">
        <v>74</v>
      </c>
      <c r="AY86" s="6" t="s">
        <v>124</v>
      </c>
      <c r="BE86" s="106">
        <f>IF($U$86="základní",$N$86,0)</f>
        <v>0</v>
      </c>
      <c r="BF86" s="106">
        <f>IF($U$86="snížená",$N$86,0)</f>
        <v>0</v>
      </c>
      <c r="BG86" s="106">
        <f>IF($U$86="zákl. přenesená",$N$86,0)</f>
        <v>0</v>
      </c>
      <c r="BH86" s="106">
        <f>IF($U$86="sníž. přenesená",$N$86,0)</f>
        <v>0</v>
      </c>
      <c r="BI86" s="106">
        <f>IF($U$86="nulová",$N$86,0)</f>
        <v>0</v>
      </c>
      <c r="BJ86" s="66" t="s">
        <v>8</v>
      </c>
      <c r="BK86" s="106">
        <f>ROUND($L$86*$K$86,0)</f>
        <v>0</v>
      </c>
    </row>
    <row r="87" spans="2:51" s="6" customFormat="1" ht="15.75" customHeight="1">
      <c r="B87" s="107"/>
      <c r="E87" s="108"/>
      <c r="F87" s="178" t="s">
        <v>131</v>
      </c>
      <c r="G87" s="179"/>
      <c r="H87" s="179"/>
      <c r="I87" s="179"/>
      <c r="K87" s="110">
        <v>2.5</v>
      </c>
      <c r="S87" s="107"/>
      <c r="T87" s="111"/>
      <c r="AA87" s="112"/>
      <c r="AT87" s="109" t="s">
        <v>132</v>
      </c>
      <c r="AU87" s="109" t="s">
        <v>74</v>
      </c>
      <c r="AV87" s="109" t="s">
        <v>74</v>
      </c>
      <c r="AW87" s="109" t="s">
        <v>94</v>
      </c>
      <c r="AX87" s="109" t="s">
        <v>8</v>
      </c>
      <c r="AY87" s="109" t="s">
        <v>124</v>
      </c>
    </row>
    <row r="88" spans="2:63" s="88" customFormat="1" ht="30.75" customHeight="1">
      <c r="B88" s="89"/>
      <c r="D88" s="96" t="s">
        <v>97</v>
      </c>
      <c r="N88" s="191">
        <f>$BK$88</f>
        <v>0</v>
      </c>
      <c r="O88" s="190"/>
      <c r="P88" s="190"/>
      <c r="Q88" s="190"/>
      <c r="S88" s="89"/>
      <c r="T88" s="92"/>
      <c r="W88" s="93">
        <f>SUM($W$89:$W$106)</f>
        <v>0</v>
      </c>
      <c r="Y88" s="93">
        <f>SUM($Y$89:$Y$106)</f>
        <v>0</v>
      </c>
      <c r="AA88" s="94">
        <f>SUM($AA$89:$AA$106)</f>
        <v>0</v>
      </c>
      <c r="AR88" s="91" t="s">
        <v>8</v>
      </c>
      <c r="AT88" s="91" t="s">
        <v>64</v>
      </c>
      <c r="AU88" s="91" t="s">
        <v>8</v>
      </c>
      <c r="AY88" s="91" t="s">
        <v>124</v>
      </c>
      <c r="BK88" s="95">
        <f>SUM($BK$89:$BK$106)</f>
        <v>0</v>
      </c>
    </row>
    <row r="89" spans="2:63" s="6" customFormat="1" ht="75" customHeight="1">
      <c r="B89" s="20"/>
      <c r="C89" s="113" t="s">
        <v>74</v>
      </c>
      <c r="D89" s="113" t="s">
        <v>133</v>
      </c>
      <c r="E89" s="114" t="s">
        <v>134</v>
      </c>
      <c r="F89" s="180" t="s">
        <v>135</v>
      </c>
      <c r="G89" s="181"/>
      <c r="H89" s="181"/>
      <c r="I89" s="181"/>
      <c r="J89" s="115" t="s">
        <v>136</v>
      </c>
      <c r="K89" s="116">
        <v>18.8</v>
      </c>
      <c r="L89" s="182"/>
      <c r="M89" s="181"/>
      <c r="N89" s="183">
        <f>ROUND($L$89*$K$89,0)</f>
        <v>0</v>
      </c>
      <c r="O89" s="175"/>
      <c r="P89" s="175"/>
      <c r="Q89" s="175"/>
      <c r="R89" s="99"/>
      <c r="S89" s="20"/>
      <c r="T89" s="102"/>
      <c r="U89" s="103" t="s">
        <v>35</v>
      </c>
      <c r="X89" s="104">
        <v>0</v>
      </c>
      <c r="Y89" s="104">
        <f>$X$89*$K$89</f>
        <v>0</v>
      </c>
      <c r="Z89" s="104">
        <v>0</v>
      </c>
      <c r="AA89" s="105">
        <f>$Z$89*$K$89</f>
        <v>0</v>
      </c>
      <c r="AR89" s="66" t="s">
        <v>137</v>
      </c>
      <c r="AT89" s="66" t="s">
        <v>133</v>
      </c>
      <c r="AU89" s="66" t="s">
        <v>74</v>
      </c>
      <c r="AY89" s="6" t="s">
        <v>124</v>
      </c>
      <c r="BE89" s="106">
        <f>IF($U$89="základní",$N$89,0)</f>
        <v>0</v>
      </c>
      <c r="BF89" s="106">
        <f>IF($U$89="snížená",$N$89,0)</f>
        <v>0</v>
      </c>
      <c r="BG89" s="106">
        <f>IF($U$89="zákl. přenesená",$N$89,0)</f>
        <v>0</v>
      </c>
      <c r="BH89" s="106">
        <f>IF($U$89="sníž. přenesená",$N$89,0)</f>
        <v>0</v>
      </c>
      <c r="BI89" s="106">
        <f>IF($U$89="nulová",$N$89,0)</f>
        <v>0</v>
      </c>
      <c r="BJ89" s="66" t="s">
        <v>8</v>
      </c>
      <c r="BK89" s="106">
        <f>ROUND($L$89*$K$89,0)</f>
        <v>0</v>
      </c>
    </row>
    <row r="90" spans="2:63" s="6" customFormat="1" ht="75" customHeight="1">
      <c r="B90" s="20"/>
      <c r="C90" s="115" t="s">
        <v>138</v>
      </c>
      <c r="D90" s="115" t="s">
        <v>133</v>
      </c>
      <c r="E90" s="114" t="s">
        <v>139</v>
      </c>
      <c r="F90" s="180" t="s">
        <v>140</v>
      </c>
      <c r="G90" s="181"/>
      <c r="H90" s="181"/>
      <c r="I90" s="181"/>
      <c r="J90" s="115" t="s">
        <v>136</v>
      </c>
      <c r="K90" s="116">
        <v>28.2</v>
      </c>
      <c r="L90" s="182"/>
      <c r="M90" s="181"/>
      <c r="N90" s="183">
        <f>ROUND($L$90*$K$90,0)</f>
        <v>0</v>
      </c>
      <c r="O90" s="175"/>
      <c r="P90" s="175"/>
      <c r="Q90" s="175"/>
      <c r="R90" s="99"/>
      <c r="S90" s="20"/>
      <c r="T90" s="102"/>
      <c r="U90" s="103" t="s">
        <v>35</v>
      </c>
      <c r="X90" s="104">
        <v>0</v>
      </c>
      <c r="Y90" s="104">
        <f>$X$90*$K$90</f>
        <v>0</v>
      </c>
      <c r="Z90" s="104">
        <v>0</v>
      </c>
      <c r="AA90" s="105">
        <f>$Z$90*$K$90</f>
        <v>0</v>
      </c>
      <c r="AR90" s="66" t="s">
        <v>137</v>
      </c>
      <c r="AT90" s="66" t="s">
        <v>133</v>
      </c>
      <c r="AU90" s="66" t="s">
        <v>74</v>
      </c>
      <c r="AY90" s="66" t="s">
        <v>124</v>
      </c>
      <c r="BE90" s="106">
        <f>IF($U$90="základní",$N$90,0)</f>
        <v>0</v>
      </c>
      <c r="BF90" s="106">
        <f>IF($U$90="snížená",$N$90,0)</f>
        <v>0</v>
      </c>
      <c r="BG90" s="106">
        <f>IF($U$90="zákl. přenesená",$N$90,0)</f>
        <v>0</v>
      </c>
      <c r="BH90" s="106">
        <f>IF($U$90="sníž. přenesená",$N$90,0)</f>
        <v>0</v>
      </c>
      <c r="BI90" s="106">
        <f>IF($U$90="nulová",$N$90,0)</f>
        <v>0</v>
      </c>
      <c r="BJ90" s="66" t="s">
        <v>8</v>
      </c>
      <c r="BK90" s="106">
        <f>ROUND($L$90*$K$90,0)</f>
        <v>0</v>
      </c>
    </row>
    <row r="91" spans="2:63" s="6" customFormat="1" ht="75" customHeight="1">
      <c r="B91" s="20"/>
      <c r="C91" s="115" t="s">
        <v>130</v>
      </c>
      <c r="D91" s="115" t="s">
        <v>133</v>
      </c>
      <c r="E91" s="114" t="s">
        <v>141</v>
      </c>
      <c r="F91" s="180" t="s">
        <v>142</v>
      </c>
      <c r="G91" s="181"/>
      <c r="H91" s="181"/>
      <c r="I91" s="181"/>
      <c r="J91" s="115" t="s">
        <v>136</v>
      </c>
      <c r="K91" s="116">
        <v>18.2</v>
      </c>
      <c r="L91" s="182"/>
      <c r="M91" s="181"/>
      <c r="N91" s="183">
        <f>ROUND($L$91*$K$91,0)</f>
        <v>0</v>
      </c>
      <c r="O91" s="175"/>
      <c r="P91" s="175"/>
      <c r="Q91" s="175"/>
      <c r="R91" s="99"/>
      <c r="S91" s="20"/>
      <c r="T91" s="102"/>
      <c r="U91" s="103" t="s">
        <v>35</v>
      </c>
      <c r="X91" s="104">
        <v>0</v>
      </c>
      <c r="Y91" s="104">
        <f>$X$91*$K$91</f>
        <v>0</v>
      </c>
      <c r="Z91" s="104">
        <v>0</v>
      </c>
      <c r="AA91" s="105">
        <f>$Z$91*$K$91</f>
        <v>0</v>
      </c>
      <c r="AR91" s="66" t="s">
        <v>137</v>
      </c>
      <c r="AT91" s="66" t="s">
        <v>133</v>
      </c>
      <c r="AU91" s="66" t="s">
        <v>74</v>
      </c>
      <c r="AY91" s="66" t="s">
        <v>124</v>
      </c>
      <c r="BE91" s="106">
        <f>IF($U$91="základní",$N$91,0)</f>
        <v>0</v>
      </c>
      <c r="BF91" s="106">
        <f>IF($U$91="snížená",$N$91,0)</f>
        <v>0</v>
      </c>
      <c r="BG91" s="106">
        <f>IF($U$91="zákl. přenesená",$N$91,0)</f>
        <v>0</v>
      </c>
      <c r="BH91" s="106">
        <f>IF($U$91="sníž. přenesená",$N$91,0)</f>
        <v>0</v>
      </c>
      <c r="BI91" s="106">
        <f>IF($U$91="nulová",$N$91,0)</f>
        <v>0</v>
      </c>
      <c r="BJ91" s="66" t="s">
        <v>8</v>
      </c>
      <c r="BK91" s="106">
        <f>ROUND($L$91*$K$91,0)</f>
        <v>0</v>
      </c>
    </row>
    <row r="92" spans="2:63" s="6" customFormat="1" ht="75" customHeight="1">
      <c r="B92" s="20"/>
      <c r="C92" s="115" t="s">
        <v>143</v>
      </c>
      <c r="D92" s="115" t="s">
        <v>133</v>
      </c>
      <c r="E92" s="114" t="s">
        <v>144</v>
      </c>
      <c r="F92" s="180" t="s">
        <v>145</v>
      </c>
      <c r="G92" s="181"/>
      <c r="H92" s="181"/>
      <c r="I92" s="181"/>
      <c r="J92" s="115" t="s">
        <v>136</v>
      </c>
      <c r="K92" s="116">
        <v>27.3</v>
      </c>
      <c r="L92" s="182"/>
      <c r="M92" s="181"/>
      <c r="N92" s="183">
        <f>ROUND($L$92*$K$92,0)</f>
        <v>0</v>
      </c>
      <c r="O92" s="175"/>
      <c r="P92" s="175"/>
      <c r="Q92" s="175"/>
      <c r="R92" s="99"/>
      <c r="S92" s="20"/>
      <c r="T92" s="102"/>
      <c r="U92" s="103" t="s">
        <v>35</v>
      </c>
      <c r="X92" s="104">
        <v>0</v>
      </c>
      <c r="Y92" s="104">
        <f>$X$92*$K$92</f>
        <v>0</v>
      </c>
      <c r="Z92" s="104">
        <v>0</v>
      </c>
      <c r="AA92" s="105">
        <f>$Z$92*$K$92</f>
        <v>0</v>
      </c>
      <c r="AR92" s="66" t="s">
        <v>137</v>
      </c>
      <c r="AT92" s="66" t="s">
        <v>133</v>
      </c>
      <c r="AU92" s="66" t="s">
        <v>74</v>
      </c>
      <c r="AY92" s="66" t="s">
        <v>124</v>
      </c>
      <c r="BE92" s="106">
        <f>IF($U$92="základní",$N$92,0)</f>
        <v>0</v>
      </c>
      <c r="BF92" s="106">
        <f>IF($U$92="snížená",$N$92,0)</f>
        <v>0</v>
      </c>
      <c r="BG92" s="106">
        <f>IF($U$92="zákl. přenesená",$N$92,0)</f>
        <v>0</v>
      </c>
      <c r="BH92" s="106">
        <f>IF($U$92="sníž. přenesená",$N$92,0)</f>
        <v>0</v>
      </c>
      <c r="BI92" s="106">
        <f>IF($U$92="nulová",$N$92,0)</f>
        <v>0</v>
      </c>
      <c r="BJ92" s="66" t="s">
        <v>8</v>
      </c>
      <c r="BK92" s="106">
        <f>ROUND($L$92*$K$92,0)</f>
        <v>0</v>
      </c>
    </row>
    <row r="93" spans="2:63" s="6" customFormat="1" ht="75" customHeight="1">
      <c r="B93" s="20"/>
      <c r="C93" s="115" t="s">
        <v>146</v>
      </c>
      <c r="D93" s="115" t="s">
        <v>133</v>
      </c>
      <c r="E93" s="114" t="s">
        <v>147</v>
      </c>
      <c r="F93" s="180" t="s">
        <v>148</v>
      </c>
      <c r="G93" s="181"/>
      <c r="H93" s="181"/>
      <c r="I93" s="181"/>
      <c r="J93" s="115" t="s">
        <v>149</v>
      </c>
      <c r="K93" s="116">
        <v>35</v>
      </c>
      <c r="L93" s="182"/>
      <c r="M93" s="181"/>
      <c r="N93" s="183">
        <f>ROUND($L$93*$K$93,0)</f>
        <v>0</v>
      </c>
      <c r="O93" s="175"/>
      <c r="P93" s="175"/>
      <c r="Q93" s="175"/>
      <c r="R93" s="99"/>
      <c r="S93" s="20"/>
      <c r="T93" s="102"/>
      <c r="U93" s="103" t="s">
        <v>35</v>
      </c>
      <c r="X93" s="104">
        <v>0</v>
      </c>
      <c r="Y93" s="104">
        <f>$X$93*$K$93</f>
        <v>0</v>
      </c>
      <c r="Z93" s="104">
        <v>0</v>
      </c>
      <c r="AA93" s="105">
        <f>$Z$93*$K$93</f>
        <v>0</v>
      </c>
      <c r="AR93" s="66" t="s">
        <v>137</v>
      </c>
      <c r="AT93" s="66" t="s">
        <v>133</v>
      </c>
      <c r="AU93" s="66" t="s">
        <v>74</v>
      </c>
      <c r="AY93" s="66" t="s">
        <v>124</v>
      </c>
      <c r="BE93" s="106">
        <f>IF($U$93="základní",$N$93,0)</f>
        <v>0</v>
      </c>
      <c r="BF93" s="106">
        <f>IF($U$93="snížená",$N$93,0)</f>
        <v>0</v>
      </c>
      <c r="BG93" s="106">
        <f>IF($U$93="zákl. přenesená",$N$93,0)</f>
        <v>0</v>
      </c>
      <c r="BH93" s="106">
        <f>IF($U$93="sníž. přenesená",$N$93,0)</f>
        <v>0</v>
      </c>
      <c r="BI93" s="106">
        <f>IF($U$93="nulová",$N$93,0)</f>
        <v>0</v>
      </c>
      <c r="BJ93" s="66" t="s">
        <v>8</v>
      </c>
      <c r="BK93" s="106">
        <f>ROUND($L$93*$K$93,0)</f>
        <v>0</v>
      </c>
    </row>
    <row r="94" spans="2:63" s="6" customFormat="1" ht="87" customHeight="1">
      <c r="B94" s="20"/>
      <c r="C94" s="115" t="s">
        <v>150</v>
      </c>
      <c r="D94" s="115" t="s">
        <v>133</v>
      </c>
      <c r="E94" s="114" t="s">
        <v>151</v>
      </c>
      <c r="F94" s="180" t="s">
        <v>152</v>
      </c>
      <c r="G94" s="181"/>
      <c r="H94" s="181"/>
      <c r="I94" s="181"/>
      <c r="J94" s="115" t="s">
        <v>149</v>
      </c>
      <c r="K94" s="116">
        <v>50</v>
      </c>
      <c r="L94" s="182"/>
      <c r="M94" s="181"/>
      <c r="N94" s="183">
        <f>ROUND($L$94*$K$94,0)</f>
        <v>0</v>
      </c>
      <c r="O94" s="175"/>
      <c r="P94" s="175"/>
      <c r="Q94" s="175"/>
      <c r="R94" s="99"/>
      <c r="S94" s="20"/>
      <c r="T94" s="102"/>
      <c r="U94" s="103" t="s">
        <v>35</v>
      </c>
      <c r="X94" s="104">
        <v>0</v>
      </c>
      <c r="Y94" s="104">
        <f>$X$94*$K$94</f>
        <v>0</v>
      </c>
      <c r="Z94" s="104">
        <v>0</v>
      </c>
      <c r="AA94" s="105">
        <f>$Z$94*$K$94</f>
        <v>0</v>
      </c>
      <c r="AR94" s="66" t="s">
        <v>137</v>
      </c>
      <c r="AT94" s="66" t="s">
        <v>133</v>
      </c>
      <c r="AU94" s="66" t="s">
        <v>74</v>
      </c>
      <c r="AY94" s="66" t="s">
        <v>124</v>
      </c>
      <c r="BE94" s="106">
        <f>IF($U$94="základní",$N$94,0)</f>
        <v>0</v>
      </c>
      <c r="BF94" s="106">
        <f>IF($U$94="snížená",$N$94,0)</f>
        <v>0</v>
      </c>
      <c r="BG94" s="106">
        <f>IF($U$94="zákl. přenesená",$N$94,0)</f>
        <v>0</v>
      </c>
      <c r="BH94" s="106">
        <f>IF($U$94="sníž. přenesená",$N$94,0)</f>
        <v>0</v>
      </c>
      <c r="BI94" s="106">
        <f>IF($U$94="nulová",$N$94,0)</f>
        <v>0</v>
      </c>
      <c r="BJ94" s="66" t="s">
        <v>8</v>
      </c>
      <c r="BK94" s="106">
        <f>ROUND($L$94*$K$94,0)</f>
        <v>0</v>
      </c>
    </row>
    <row r="95" spans="2:63" s="6" customFormat="1" ht="75" customHeight="1">
      <c r="B95" s="20"/>
      <c r="C95" s="115" t="s">
        <v>137</v>
      </c>
      <c r="D95" s="115" t="s">
        <v>133</v>
      </c>
      <c r="E95" s="114" t="s">
        <v>153</v>
      </c>
      <c r="F95" s="180" t="s">
        <v>154</v>
      </c>
      <c r="G95" s="181"/>
      <c r="H95" s="181"/>
      <c r="I95" s="181"/>
      <c r="J95" s="115" t="s">
        <v>149</v>
      </c>
      <c r="K95" s="116">
        <v>16</v>
      </c>
      <c r="L95" s="182"/>
      <c r="M95" s="181"/>
      <c r="N95" s="183">
        <f>ROUND($L$95*$K$95,0)</f>
        <v>0</v>
      </c>
      <c r="O95" s="175"/>
      <c r="P95" s="175"/>
      <c r="Q95" s="175"/>
      <c r="R95" s="99"/>
      <c r="S95" s="20"/>
      <c r="T95" s="102"/>
      <c r="U95" s="103" t="s">
        <v>35</v>
      </c>
      <c r="X95" s="104">
        <v>0</v>
      </c>
      <c r="Y95" s="104">
        <f>$X$95*$K$95</f>
        <v>0</v>
      </c>
      <c r="Z95" s="104">
        <v>0</v>
      </c>
      <c r="AA95" s="105">
        <f>$Z$95*$K$95</f>
        <v>0</v>
      </c>
      <c r="AR95" s="66" t="s">
        <v>137</v>
      </c>
      <c r="AT95" s="66" t="s">
        <v>133</v>
      </c>
      <c r="AU95" s="66" t="s">
        <v>74</v>
      </c>
      <c r="AY95" s="66" t="s">
        <v>124</v>
      </c>
      <c r="BE95" s="106">
        <f>IF($U$95="základní",$N$95,0)</f>
        <v>0</v>
      </c>
      <c r="BF95" s="106">
        <f>IF($U$95="snížená",$N$95,0)</f>
        <v>0</v>
      </c>
      <c r="BG95" s="106">
        <f>IF($U$95="zákl. přenesená",$N$95,0)</f>
        <v>0</v>
      </c>
      <c r="BH95" s="106">
        <f>IF($U$95="sníž. přenesená",$N$95,0)</f>
        <v>0</v>
      </c>
      <c r="BI95" s="106">
        <f>IF($U$95="nulová",$N$95,0)</f>
        <v>0</v>
      </c>
      <c r="BJ95" s="66" t="s">
        <v>8</v>
      </c>
      <c r="BK95" s="106">
        <f>ROUND($L$95*$K$95,0)</f>
        <v>0</v>
      </c>
    </row>
    <row r="96" spans="2:63" s="6" customFormat="1" ht="75" customHeight="1">
      <c r="B96" s="20"/>
      <c r="C96" s="115" t="s">
        <v>155</v>
      </c>
      <c r="D96" s="115" t="s">
        <v>133</v>
      </c>
      <c r="E96" s="114" t="s">
        <v>156</v>
      </c>
      <c r="F96" s="180" t="s">
        <v>157</v>
      </c>
      <c r="G96" s="181"/>
      <c r="H96" s="181"/>
      <c r="I96" s="181"/>
      <c r="J96" s="115" t="s">
        <v>149</v>
      </c>
      <c r="K96" s="116">
        <v>25</v>
      </c>
      <c r="L96" s="182"/>
      <c r="M96" s="181"/>
      <c r="N96" s="183">
        <f>ROUND($L$96*$K$96,0)</f>
        <v>0</v>
      </c>
      <c r="O96" s="175"/>
      <c r="P96" s="175"/>
      <c r="Q96" s="175"/>
      <c r="R96" s="99"/>
      <c r="S96" s="20"/>
      <c r="T96" s="102"/>
      <c r="U96" s="103" t="s">
        <v>35</v>
      </c>
      <c r="X96" s="104">
        <v>0</v>
      </c>
      <c r="Y96" s="104">
        <f>$X$96*$K$96</f>
        <v>0</v>
      </c>
      <c r="Z96" s="104">
        <v>0</v>
      </c>
      <c r="AA96" s="105">
        <f>$Z$96*$K$96</f>
        <v>0</v>
      </c>
      <c r="AR96" s="66" t="s">
        <v>137</v>
      </c>
      <c r="AT96" s="66" t="s">
        <v>133</v>
      </c>
      <c r="AU96" s="66" t="s">
        <v>74</v>
      </c>
      <c r="AY96" s="66" t="s">
        <v>124</v>
      </c>
      <c r="BE96" s="106">
        <f>IF($U$96="základní",$N$96,0)</f>
        <v>0</v>
      </c>
      <c r="BF96" s="106">
        <f>IF($U$96="snížená",$N$96,0)</f>
        <v>0</v>
      </c>
      <c r="BG96" s="106">
        <f>IF($U$96="zákl. přenesená",$N$96,0)</f>
        <v>0</v>
      </c>
      <c r="BH96" s="106">
        <f>IF($U$96="sníž. přenesená",$N$96,0)</f>
        <v>0</v>
      </c>
      <c r="BI96" s="106">
        <f>IF($U$96="nulová",$N$96,0)</f>
        <v>0</v>
      </c>
      <c r="BJ96" s="66" t="s">
        <v>8</v>
      </c>
      <c r="BK96" s="106">
        <f>ROUND($L$96*$K$96,0)</f>
        <v>0</v>
      </c>
    </row>
    <row r="97" spans="2:63" s="6" customFormat="1" ht="75" customHeight="1">
      <c r="B97" s="20"/>
      <c r="C97" s="115" t="s">
        <v>21</v>
      </c>
      <c r="D97" s="115" t="s">
        <v>133</v>
      </c>
      <c r="E97" s="114" t="s">
        <v>158</v>
      </c>
      <c r="F97" s="180" t="s">
        <v>159</v>
      </c>
      <c r="G97" s="181"/>
      <c r="H97" s="181"/>
      <c r="I97" s="181"/>
      <c r="J97" s="115" t="s">
        <v>149</v>
      </c>
      <c r="K97" s="116">
        <v>2</v>
      </c>
      <c r="L97" s="182"/>
      <c r="M97" s="181"/>
      <c r="N97" s="183">
        <f>ROUND($L$97*$K$97,0)</f>
        <v>0</v>
      </c>
      <c r="O97" s="175"/>
      <c r="P97" s="175"/>
      <c r="Q97" s="175"/>
      <c r="R97" s="99"/>
      <c r="S97" s="20"/>
      <c r="T97" s="102"/>
      <c r="U97" s="103" t="s">
        <v>35</v>
      </c>
      <c r="X97" s="104">
        <v>0</v>
      </c>
      <c r="Y97" s="104">
        <f>$X$97*$K$97</f>
        <v>0</v>
      </c>
      <c r="Z97" s="104">
        <v>0</v>
      </c>
      <c r="AA97" s="105">
        <f>$Z$97*$K$97</f>
        <v>0</v>
      </c>
      <c r="AR97" s="66" t="s">
        <v>137</v>
      </c>
      <c r="AT97" s="66" t="s">
        <v>133</v>
      </c>
      <c r="AU97" s="66" t="s">
        <v>74</v>
      </c>
      <c r="AY97" s="66" t="s">
        <v>124</v>
      </c>
      <c r="BE97" s="106">
        <f>IF($U$97="základní",$N$97,0)</f>
        <v>0</v>
      </c>
      <c r="BF97" s="106">
        <f>IF($U$97="snížená",$N$97,0)</f>
        <v>0</v>
      </c>
      <c r="BG97" s="106">
        <f>IF($U$97="zákl. přenesená",$N$97,0)</f>
        <v>0</v>
      </c>
      <c r="BH97" s="106">
        <f>IF($U$97="sníž. přenesená",$N$97,0)</f>
        <v>0</v>
      </c>
      <c r="BI97" s="106">
        <f>IF($U$97="nulová",$N$97,0)</f>
        <v>0</v>
      </c>
      <c r="BJ97" s="66" t="s">
        <v>8</v>
      </c>
      <c r="BK97" s="106">
        <f>ROUND($L$97*$K$97,0)</f>
        <v>0</v>
      </c>
    </row>
    <row r="98" spans="2:63" s="6" customFormat="1" ht="75" customHeight="1">
      <c r="B98" s="20"/>
      <c r="C98" s="115" t="s">
        <v>160</v>
      </c>
      <c r="D98" s="115" t="s">
        <v>133</v>
      </c>
      <c r="E98" s="114" t="s">
        <v>161</v>
      </c>
      <c r="F98" s="180" t="s">
        <v>162</v>
      </c>
      <c r="G98" s="181"/>
      <c r="H98" s="181"/>
      <c r="I98" s="181"/>
      <c r="J98" s="115" t="s">
        <v>149</v>
      </c>
      <c r="K98" s="116">
        <v>6</v>
      </c>
      <c r="L98" s="182"/>
      <c r="M98" s="181"/>
      <c r="N98" s="183">
        <f>ROUND($L$98*$K$98,0)</f>
        <v>0</v>
      </c>
      <c r="O98" s="175"/>
      <c r="P98" s="175"/>
      <c r="Q98" s="175"/>
      <c r="R98" s="99"/>
      <c r="S98" s="20"/>
      <c r="T98" s="102"/>
      <c r="U98" s="103" t="s">
        <v>35</v>
      </c>
      <c r="X98" s="104">
        <v>0</v>
      </c>
      <c r="Y98" s="104">
        <f>$X$98*$K$98</f>
        <v>0</v>
      </c>
      <c r="Z98" s="104">
        <v>0</v>
      </c>
      <c r="AA98" s="105">
        <f>$Z$98*$K$98</f>
        <v>0</v>
      </c>
      <c r="AR98" s="66" t="s">
        <v>137</v>
      </c>
      <c r="AT98" s="66" t="s">
        <v>133</v>
      </c>
      <c r="AU98" s="66" t="s">
        <v>74</v>
      </c>
      <c r="AY98" s="66" t="s">
        <v>124</v>
      </c>
      <c r="BE98" s="106">
        <f>IF($U$98="základní",$N$98,0)</f>
        <v>0</v>
      </c>
      <c r="BF98" s="106">
        <f>IF($U$98="snížená",$N$98,0)</f>
        <v>0</v>
      </c>
      <c r="BG98" s="106">
        <f>IF($U$98="zákl. přenesená",$N$98,0)</f>
        <v>0</v>
      </c>
      <c r="BH98" s="106">
        <f>IF($U$98="sníž. přenesená",$N$98,0)</f>
        <v>0</v>
      </c>
      <c r="BI98" s="106">
        <f>IF($U$98="nulová",$N$98,0)</f>
        <v>0</v>
      </c>
      <c r="BJ98" s="66" t="s">
        <v>8</v>
      </c>
      <c r="BK98" s="106">
        <f>ROUND($L$98*$K$98,0)</f>
        <v>0</v>
      </c>
    </row>
    <row r="99" spans="2:63" s="6" customFormat="1" ht="75" customHeight="1">
      <c r="B99" s="20"/>
      <c r="C99" s="115" t="s">
        <v>163</v>
      </c>
      <c r="D99" s="115" t="s">
        <v>133</v>
      </c>
      <c r="E99" s="114" t="s">
        <v>164</v>
      </c>
      <c r="F99" s="180" t="s">
        <v>165</v>
      </c>
      <c r="G99" s="181"/>
      <c r="H99" s="181"/>
      <c r="I99" s="181"/>
      <c r="J99" s="115" t="s">
        <v>149</v>
      </c>
      <c r="K99" s="116">
        <v>4</v>
      </c>
      <c r="L99" s="182"/>
      <c r="M99" s="181"/>
      <c r="N99" s="183">
        <f>ROUND($L$99*$K$99,0)</f>
        <v>0</v>
      </c>
      <c r="O99" s="175"/>
      <c r="P99" s="175"/>
      <c r="Q99" s="175"/>
      <c r="R99" s="99"/>
      <c r="S99" s="20"/>
      <c r="T99" s="102"/>
      <c r="U99" s="103" t="s">
        <v>35</v>
      </c>
      <c r="X99" s="104">
        <v>0</v>
      </c>
      <c r="Y99" s="104">
        <f>$X$99*$K$99</f>
        <v>0</v>
      </c>
      <c r="Z99" s="104">
        <v>0</v>
      </c>
      <c r="AA99" s="105">
        <f>$Z$99*$K$99</f>
        <v>0</v>
      </c>
      <c r="AR99" s="66" t="s">
        <v>137</v>
      </c>
      <c r="AT99" s="66" t="s">
        <v>133</v>
      </c>
      <c r="AU99" s="66" t="s">
        <v>74</v>
      </c>
      <c r="AY99" s="66" t="s">
        <v>124</v>
      </c>
      <c r="BE99" s="106">
        <f>IF($U$99="základní",$N$99,0)</f>
        <v>0</v>
      </c>
      <c r="BF99" s="106">
        <f>IF($U$99="snížená",$N$99,0)</f>
        <v>0</v>
      </c>
      <c r="BG99" s="106">
        <f>IF($U$99="zákl. přenesená",$N$99,0)</f>
        <v>0</v>
      </c>
      <c r="BH99" s="106">
        <f>IF($U$99="sníž. přenesená",$N$99,0)</f>
        <v>0</v>
      </c>
      <c r="BI99" s="106">
        <f>IF($U$99="nulová",$N$99,0)</f>
        <v>0</v>
      </c>
      <c r="BJ99" s="66" t="s">
        <v>8</v>
      </c>
      <c r="BK99" s="106">
        <f>ROUND($L$99*$K$99,0)</f>
        <v>0</v>
      </c>
    </row>
    <row r="100" spans="2:63" s="6" customFormat="1" ht="75" customHeight="1">
      <c r="B100" s="20"/>
      <c r="C100" s="115" t="s">
        <v>166</v>
      </c>
      <c r="D100" s="115" t="s">
        <v>133</v>
      </c>
      <c r="E100" s="114" t="s">
        <v>167</v>
      </c>
      <c r="F100" s="180" t="s">
        <v>168</v>
      </c>
      <c r="G100" s="181"/>
      <c r="H100" s="181"/>
      <c r="I100" s="181"/>
      <c r="J100" s="115" t="s">
        <v>149</v>
      </c>
      <c r="K100" s="116">
        <v>4</v>
      </c>
      <c r="L100" s="182"/>
      <c r="M100" s="181"/>
      <c r="N100" s="183">
        <f>ROUND($L$100*$K$100,0)</f>
        <v>0</v>
      </c>
      <c r="O100" s="175"/>
      <c r="P100" s="175"/>
      <c r="Q100" s="175"/>
      <c r="R100" s="99"/>
      <c r="S100" s="20"/>
      <c r="T100" s="102"/>
      <c r="U100" s="103" t="s">
        <v>35</v>
      </c>
      <c r="X100" s="104">
        <v>0</v>
      </c>
      <c r="Y100" s="104">
        <f>$X$100*$K$100</f>
        <v>0</v>
      </c>
      <c r="Z100" s="104">
        <v>0</v>
      </c>
      <c r="AA100" s="105">
        <f>$Z$100*$K$100</f>
        <v>0</v>
      </c>
      <c r="AR100" s="66" t="s">
        <v>137</v>
      </c>
      <c r="AT100" s="66" t="s">
        <v>133</v>
      </c>
      <c r="AU100" s="66" t="s">
        <v>74</v>
      </c>
      <c r="AY100" s="66" t="s">
        <v>124</v>
      </c>
      <c r="BE100" s="106">
        <f>IF($U$100="základní",$N$100,0)</f>
        <v>0</v>
      </c>
      <c r="BF100" s="106">
        <f>IF($U$100="snížená",$N$100,0)</f>
        <v>0</v>
      </c>
      <c r="BG100" s="106">
        <f>IF($U$100="zákl. přenesená",$N$100,0)</f>
        <v>0</v>
      </c>
      <c r="BH100" s="106">
        <f>IF($U$100="sníž. přenesená",$N$100,0)</f>
        <v>0</v>
      </c>
      <c r="BI100" s="106">
        <f>IF($U$100="nulová",$N$100,0)</f>
        <v>0</v>
      </c>
      <c r="BJ100" s="66" t="s">
        <v>8</v>
      </c>
      <c r="BK100" s="106">
        <f>ROUND($L$100*$K$100,0)</f>
        <v>0</v>
      </c>
    </row>
    <row r="101" spans="2:63" s="6" customFormat="1" ht="75" customHeight="1">
      <c r="B101" s="20"/>
      <c r="C101" s="115" t="s">
        <v>169</v>
      </c>
      <c r="D101" s="115" t="s">
        <v>133</v>
      </c>
      <c r="E101" s="114" t="s">
        <v>170</v>
      </c>
      <c r="F101" s="180" t="s">
        <v>171</v>
      </c>
      <c r="G101" s="181"/>
      <c r="H101" s="181"/>
      <c r="I101" s="181"/>
      <c r="J101" s="115" t="s">
        <v>149</v>
      </c>
      <c r="K101" s="116">
        <v>3</v>
      </c>
      <c r="L101" s="182"/>
      <c r="M101" s="181"/>
      <c r="N101" s="183">
        <f>ROUND($L$101*$K$101,0)</f>
        <v>0</v>
      </c>
      <c r="O101" s="175"/>
      <c r="P101" s="175"/>
      <c r="Q101" s="175"/>
      <c r="R101" s="99"/>
      <c r="S101" s="20"/>
      <c r="T101" s="102"/>
      <c r="U101" s="103" t="s">
        <v>35</v>
      </c>
      <c r="X101" s="104">
        <v>0</v>
      </c>
      <c r="Y101" s="104">
        <f>$X$101*$K$101</f>
        <v>0</v>
      </c>
      <c r="Z101" s="104">
        <v>0</v>
      </c>
      <c r="AA101" s="105">
        <f>$Z$101*$K$101</f>
        <v>0</v>
      </c>
      <c r="AR101" s="66" t="s">
        <v>137</v>
      </c>
      <c r="AT101" s="66" t="s">
        <v>133</v>
      </c>
      <c r="AU101" s="66" t="s">
        <v>74</v>
      </c>
      <c r="AY101" s="66" t="s">
        <v>124</v>
      </c>
      <c r="BE101" s="106">
        <f>IF($U$101="základní",$N$101,0)</f>
        <v>0</v>
      </c>
      <c r="BF101" s="106">
        <f>IF($U$101="snížená",$N$101,0)</f>
        <v>0</v>
      </c>
      <c r="BG101" s="106">
        <f>IF($U$101="zákl. přenesená",$N$101,0)</f>
        <v>0</v>
      </c>
      <c r="BH101" s="106">
        <f>IF($U$101="sníž. přenesená",$N$101,0)</f>
        <v>0</v>
      </c>
      <c r="BI101" s="106">
        <f>IF($U$101="nulová",$N$101,0)</f>
        <v>0</v>
      </c>
      <c r="BJ101" s="66" t="s">
        <v>8</v>
      </c>
      <c r="BK101" s="106">
        <f>ROUND($L$101*$K$101,0)</f>
        <v>0</v>
      </c>
    </row>
    <row r="102" spans="2:63" s="6" customFormat="1" ht="75" customHeight="1">
      <c r="B102" s="20"/>
      <c r="C102" s="115" t="s">
        <v>9</v>
      </c>
      <c r="D102" s="115" t="s">
        <v>133</v>
      </c>
      <c r="E102" s="114" t="s">
        <v>172</v>
      </c>
      <c r="F102" s="180" t="s">
        <v>173</v>
      </c>
      <c r="G102" s="181"/>
      <c r="H102" s="181"/>
      <c r="I102" s="181"/>
      <c r="J102" s="115" t="s">
        <v>149</v>
      </c>
      <c r="K102" s="116">
        <v>1</v>
      </c>
      <c r="L102" s="182"/>
      <c r="M102" s="181"/>
      <c r="N102" s="183">
        <f>ROUND($L$102*$K$102,0)</f>
        <v>0</v>
      </c>
      <c r="O102" s="175"/>
      <c r="P102" s="175"/>
      <c r="Q102" s="175"/>
      <c r="R102" s="99"/>
      <c r="S102" s="20"/>
      <c r="T102" s="102"/>
      <c r="U102" s="103" t="s">
        <v>35</v>
      </c>
      <c r="X102" s="104">
        <v>0</v>
      </c>
      <c r="Y102" s="104">
        <f>$X$102*$K$102</f>
        <v>0</v>
      </c>
      <c r="Z102" s="104">
        <v>0</v>
      </c>
      <c r="AA102" s="105">
        <f>$Z$102*$K$102</f>
        <v>0</v>
      </c>
      <c r="AR102" s="66" t="s">
        <v>137</v>
      </c>
      <c r="AT102" s="66" t="s">
        <v>133</v>
      </c>
      <c r="AU102" s="66" t="s">
        <v>74</v>
      </c>
      <c r="AY102" s="66" t="s">
        <v>124</v>
      </c>
      <c r="BE102" s="106">
        <f>IF($U$102="základní",$N$102,0)</f>
        <v>0</v>
      </c>
      <c r="BF102" s="106">
        <f>IF($U$102="snížená",$N$102,0)</f>
        <v>0</v>
      </c>
      <c r="BG102" s="106">
        <f>IF($U$102="zákl. přenesená",$N$102,0)</f>
        <v>0</v>
      </c>
      <c r="BH102" s="106">
        <f>IF($U$102="sníž. přenesená",$N$102,0)</f>
        <v>0</v>
      </c>
      <c r="BI102" s="106">
        <f>IF($U$102="nulová",$N$102,0)</f>
        <v>0</v>
      </c>
      <c r="BJ102" s="66" t="s">
        <v>8</v>
      </c>
      <c r="BK102" s="106">
        <f>ROUND($L$102*$K$102,0)</f>
        <v>0</v>
      </c>
    </row>
    <row r="103" spans="2:63" s="6" customFormat="1" ht="75" customHeight="1">
      <c r="B103" s="20"/>
      <c r="C103" s="115" t="s">
        <v>174</v>
      </c>
      <c r="D103" s="115" t="s">
        <v>133</v>
      </c>
      <c r="E103" s="114" t="s">
        <v>175</v>
      </c>
      <c r="F103" s="180" t="s">
        <v>176</v>
      </c>
      <c r="G103" s="181"/>
      <c r="H103" s="181"/>
      <c r="I103" s="181"/>
      <c r="J103" s="115" t="s">
        <v>149</v>
      </c>
      <c r="K103" s="116">
        <v>2</v>
      </c>
      <c r="L103" s="182"/>
      <c r="M103" s="181"/>
      <c r="N103" s="183">
        <f>ROUND($L$103*$K$103,0)</f>
        <v>0</v>
      </c>
      <c r="O103" s="175"/>
      <c r="P103" s="175"/>
      <c r="Q103" s="175"/>
      <c r="R103" s="99"/>
      <c r="S103" s="20"/>
      <c r="T103" s="102"/>
      <c r="U103" s="103" t="s">
        <v>35</v>
      </c>
      <c r="X103" s="104">
        <v>0</v>
      </c>
      <c r="Y103" s="104">
        <f>$X$103*$K$103</f>
        <v>0</v>
      </c>
      <c r="Z103" s="104">
        <v>0</v>
      </c>
      <c r="AA103" s="105">
        <f>$Z$103*$K$103</f>
        <v>0</v>
      </c>
      <c r="AR103" s="66" t="s">
        <v>137</v>
      </c>
      <c r="AT103" s="66" t="s">
        <v>133</v>
      </c>
      <c r="AU103" s="66" t="s">
        <v>74</v>
      </c>
      <c r="AY103" s="66" t="s">
        <v>124</v>
      </c>
      <c r="BE103" s="106">
        <f>IF($U$103="základní",$N$103,0)</f>
        <v>0</v>
      </c>
      <c r="BF103" s="106">
        <f>IF($U$103="snížená",$N$103,0)</f>
        <v>0</v>
      </c>
      <c r="BG103" s="106">
        <f>IF($U$103="zákl. přenesená",$N$103,0)</f>
        <v>0</v>
      </c>
      <c r="BH103" s="106">
        <f>IF($U$103="sníž. přenesená",$N$103,0)</f>
        <v>0</v>
      </c>
      <c r="BI103" s="106">
        <f>IF($U$103="nulová",$N$103,0)</f>
        <v>0</v>
      </c>
      <c r="BJ103" s="66" t="s">
        <v>8</v>
      </c>
      <c r="BK103" s="106">
        <f>ROUND($L$103*$K$103,0)</f>
        <v>0</v>
      </c>
    </row>
    <row r="104" spans="2:63" s="6" customFormat="1" ht="75" customHeight="1">
      <c r="B104" s="20"/>
      <c r="C104" s="115" t="s">
        <v>177</v>
      </c>
      <c r="D104" s="115" t="s">
        <v>133</v>
      </c>
      <c r="E104" s="114" t="s">
        <v>178</v>
      </c>
      <c r="F104" s="180" t="s">
        <v>179</v>
      </c>
      <c r="G104" s="181"/>
      <c r="H104" s="181"/>
      <c r="I104" s="181"/>
      <c r="J104" s="115" t="s">
        <v>149</v>
      </c>
      <c r="K104" s="116">
        <v>12</v>
      </c>
      <c r="L104" s="182"/>
      <c r="M104" s="181"/>
      <c r="N104" s="183">
        <f>ROUND($L$104*$K$104,0)</f>
        <v>0</v>
      </c>
      <c r="O104" s="175"/>
      <c r="P104" s="175"/>
      <c r="Q104" s="175"/>
      <c r="R104" s="99"/>
      <c r="S104" s="20"/>
      <c r="T104" s="102"/>
      <c r="U104" s="103" t="s">
        <v>35</v>
      </c>
      <c r="X104" s="104">
        <v>0</v>
      </c>
      <c r="Y104" s="104">
        <f>$X$104*$K$104</f>
        <v>0</v>
      </c>
      <c r="Z104" s="104">
        <v>0</v>
      </c>
      <c r="AA104" s="105">
        <f>$Z$104*$K$104</f>
        <v>0</v>
      </c>
      <c r="AR104" s="66" t="s">
        <v>137</v>
      </c>
      <c r="AT104" s="66" t="s">
        <v>133</v>
      </c>
      <c r="AU104" s="66" t="s">
        <v>74</v>
      </c>
      <c r="AY104" s="66" t="s">
        <v>124</v>
      </c>
      <c r="BE104" s="106">
        <f>IF($U$104="základní",$N$104,0)</f>
        <v>0</v>
      </c>
      <c r="BF104" s="106">
        <f>IF($U$104="snížená",$N$104,0)</f>
        <v>0</v>
      </c>
      <c r="BG104" s="106">
        <f>IF($U$104="zákl. přenesená",$N$104,0)</f>
        <v>0</v>
      </c>
      <c r="BH104" s="106">
        <f>IF($U$104="sníž. přenesená",$N$104,0)</f>
        <v>0</v>
      </c>
      <c r="BI104" s="106">
        <f>IF($U$104="nulová",$N$104,0)</f>
        <v>0</v>
      </c>
      <c r="BJ104" s="66" t="s">
        <v>8</v>
      </c>
      <c r="BK104" s="106">
        <f>ROUND($L$104*$K$104,0)</f>
        <v>0</v>
      </c>
    </row>
    <row r="105" spans="2:63" s="6" customFormat="1" ht="75" customHeight="1">
      <c r="B105" s="20"/>
      <c r="C105" s="115" t="s">
        <v>180</v>
      </c>
      <c r="D105" s="115" t="s">
        <v>133</v>
      </c>
      <c r="E105" s="114" t="s">
        <v>181</v>
      </c>
      <c r="F105" s="180" t="s">
        <v>182</v>
      </c>
      <c r="G105" s="181"/>
      <c r="H105" s="181"/>
      <c r="I105" s="181"/>
      <c r="J105" s="115" t="s">
        <v>149</v>
      </c>
      <c r="K105" s="116">
        <v>4</v>
      </c>
      <c r="L105" s="182"/>
      <c r="M105" s="181"/>
      <c r="N105" s="183">
        <f>ROUND($L$105*$K$105,0)</f>
        <v>0</v>
      </c>
      <c r="O105" s="175"/>
      <c r="P105" s="175"/>
      <c r="Q105" s="175"/>
      <c r="R105" s="99"/>
      <c r="S105" s="20"/>
      <c r="T105" s="102"/>
      <c r="U105" s="103" t="s">
        <v>35</v>
      </c>
      <c r="X105" s="104">
        <v>0</v>
      </c>
      <c r="Y105" s="104">
        <f>$X$105*$K$105</f>
        <v>0</v>
      </c>
      <c r="Z105" s="104">
        <v>0</v>
      </c>
      <c r="AA105" s="105">
        <f>$Z$105*$K$105</f>
        <v>0</v>
      </c>
      <c r="AR105" s="66" t="s">
        <v>137</v>
      </c>
      <c r="AT105" s="66" t="s">
        <v>133</v>
      </c>
      <c r="AU105" s="66" t="s">
        <v>74</v>
      </c>
      <c r="AY105" s="66" t="s">
        <v>124</v>
      </c>
      <c r="BE105" s="106">
        <f>IF($U$105="základní",$N$105,0)</f>
        <v>0</v>
      </c>
      <c r="BF105" s="106">
        <f>IF($U$105="snížená",$N$105,0)</f>
        <v>0</v>
      </c>
      <c r="BG105" s="106">
        <f>IF($U$105="zákl. přenesená",$N$105,0)</f>
        <v>0</v>
      </c>
      <c r="BH105" s="106">
        <f>IF($U$105="sníž. přenesená",$N$105,0)</f>
        <v>0</v>
      </c>
      <c r="BI105" s="106">
        <f>IF($U$105="nulová",$N$105,0)</f>
        <v>0</v>
      </c>
      <c r="BJ105" s="66" t="s">
        <v>8</v>
      </c>
      <c r="BK105" s="106">
        <f>ROUND($L$105*$K$105,0)</f>
        <v>0</v>
      </c>
    </row>
    <row r="106" spans="2:63" s="6" customFormat="1" ht="75" customHeight="1">
      <c r="B106" s="20"/>
      <c r="C106" s="115" t="s">
        <v>183</v>
      </c>
      <c r="D106" s="115" t="s">
        <v>133</v>
      </c>
      <c r="E106" s="114" t="s">
        <v>184</v>
      </c>
      <c r="F106" s="180" t="s">
        <v>185</v>
      </c>
      <c r="G106" s="181"/>
      <c r="H106" s="181"/>
      <c r="I106" s="181"/>
      <c r="J106" s="115" t="s">
        <v>186</v>
      </c>
      <c r="K106" s="116">
        <v>24</v>
      </c>
      <c r="L106" s="182"/>
      <c r="M106" s="181"/>
      <c r="N106" s="183">
        <f>ROUND($L$106*$K$106,0)</f>
        <v>0</v>
      </c>
      <c r="O106" s="175"/>
      <c r="P106" s="175"/>
      <c r="Q106" s="175"/>
      <c r="R106" s="99"/>
      <c r="S106" s="20"/>
      <c r="T106" s="102"/>
      <c r="U106" s="103" t="s">
        <v>35</v>
      </c>
      <c r="X106" s="104">
        <v>0</v>
      </c>
      <c r="Y106" s="104">
        <f>$X$106*$K$106</f>
        <v>0</v>
      </c>
      <c r="Z106" s="104">
        <v>0</v>
      </c>
      <c r="AA106" s="105">
        <f>$Z$106*$K$106</f>
        <v>0</v>
      </c>
      <c r="AR106" s="66" t="s">
        <v>137</v>
      </c>
      <c r="AT106" s="66" t="s">
        <v>133</v>
      </c>
      <c r="AU106" s="66" t="s">
        <v>74</v>
      </c>
      <c r="AY106" s="66" t="s">
        <v>124</v>
      </c>
      <c r="BE106" s="106">
        <f>IF($U$106="základní",$N$106,0)</f>
        <v>0</v>
      </c>
      <c r="BF106" s="106">
        <f>IF($U$106="snížená",$N$106,0)</f>
        <v>0</v>
      </c>
      <c r="BG106" s="106">
        <f>IF($U$106="zákl. přenesená",$N$106,0)</f>
        <v>0</v>
      </c>
      <c r="BH106" s="106">
        <f>IF($U$106="sníž. přenesená",$N$106,0)</f>
        <v>0</v>
      </c>
      <c r="BI106" s="106">
        <f>IF($U$106="nulová",$N$106,0)</f>
        <v>0</v>
      </c>
      <c r="BJ106" s="66" t="s">
        <v>8</v>
      </c>
      <c r="BK106" s="106">
        <f>ROUND($L$106*$K$106,0)</f>
        <v>0</v>
      </c>
    </row>
    <row r="107" spans="2:63" s="88" customFormat="1" ht="30.75" customHeight="1">
      <c r="B107" s="89"/>
      <c r="D107" s="96" t="s">
        <v>98</v>
      </c>
      <c r="N107" s="191">
        <f>$BK$107</f>
        <v>0</v>
      </c>
      <c r="O107" s="190"/>
      <c r="P107" s="190"/>
      <c r="Q107" s="190"/>
      <c r="S107" s="89"/>
      <c r="T107" s="92"/>
      <c r="W107" s="93">
        <f>SUM($W$108:$W$109)</f>
        <v>0</v>
      </c>
      <c r="Y107" s="93">
        <f>SUM($Y$108:$Y$109)</f>
        <v>0</v>
      </c>
      <c r="AA107" s="94">
        <f>SUM($AA$108:$AA$109)</f>
        <v>4.5</v>
      </c>
      <c r="AR107" s="91" t="s">
        <v>8</v>
      </c>
      <c r="AT107" s="91" t="s">
        <v>64</v>
      </c>
      <c r="AU107" s="91" t="s">
        <v>8</v>
      </c>
      <c r="AY107" s="91" t="s">
        <v>124</v>
      </c>
      <c r="BK107" s="95">
        <f>SUM($BK$108:$BK$109)</f>
        <v>0</v>
      </c>
    </row>
    <row r="108" spans="2:63" s="6" customFormat="1" ht="27" customHeight="1">
      <c r="B108" s="20"/>
      <c r="C108" s="100" t="s">
        <v>187</v>
      </c>
      <c r="D108" s="100" t="s">
        <v>125</v>
      </c>
      <c r="E108" s="98" t="s">
        <v>188</v>
      </c>
      <c r="F108" s="174" t="s">
        <v>189</v>
      </c>
      <c r="G108" s="175"/>
      <c r="H108" s="175"/>
      <c r="I108" s="175"/>
      <c r="J108" s="100" t="s">
        <v>128</v>
      </c>
      <c r="K108" s="101">
        <v>2.5</v>
      </c>
      <c r="L108" s="176"/>
      <c r="M108" s="175"/>
      <c r="N108" s="177">
        <f>ROUND($L$108*$K$108,0)</f>
        <v>0</v>
      </c>
      <c r="O108" s="175"/>
      <c r="P108" s="175"/>
      <c r="Q108" s="175"/>
      <c r="R108" s="99" t="s">
        <v>129</v>
      </c>
      <c r="S108" s="20"/>
      <c r="T108" s="102"/>
      <c r="U108" s="103" t="s">
        <v>35</v>
      </c>
      <c r="X108" s="104">
        <v>0</v>
      </c>
      <c r="Y108" s="104">
        <f>$X$108*$K$108</f>
        <v>0</v>
      </c>
      <c r="Z108" s="104">
        <v>1.8</v>
      </c>
      <c r="AA108" s="105">
        <f>$Z$108*$K$108</f>
        <v>4.5</v>
      </c>
      <c r="AR108" s="66" t="s">
        <v>130</v>
      </c>
      <c r="AT108" s="66" t="s">
        <v>125</v>
      </c>
      <c r="AU108" s="66" t="s">
        <v>74</v>
      </c>
      <c r="AY108" s="66" t="s">
        <v>124</v>
      </c>
      <c r="BE108" s="106">
        <f>IF($U$108="základní",$N$108,0)</f>
        <v>0</v>
      </c>
      <c r="BF108" s="106">
        <f>IF($U$108="snížená",$N$108,0)</f>
        <v>0</v>
      </c>
      <c r="BG108" s="106">
        <f>IF($U$108="zákl. přenesená",$N$108,0)</f>
        <v>0</v>
      </c>
      <c r="BH108" s="106">
        <f>IF($U$108="sníž. přenesená",$N$108,0)</f>
        <v>0</v>
      </c>
      <c r="BI108" s="106">
        <f>IF($U$108="nulová",$N$108,0)</f>
        <v>0</v>
      </c>
      <c r="BJ108" s="66" t="s">
        <v>8</v>
      </c>
      <c r="BK108" s="106">
        <f>ROUND($L$108*$K$108,0)</f>
        <v>0</v>
      </c>
    </row>
    <row r="109" spans="2:51" s="6" customFormat="1" ht="15.75" customHeight="1">
      <c r="B109" s="107"/>
      <c r="E109" s="108"/>
      <c r="F109" s="178" t="s">
        <v>131</v>
      </c>
      <c r="G109" s="179"/>
      <c r="H109" s="179"/>
      <c r="I109" s="179"/>
      <c r="K109" s="110">
        <v>2.5</v>
      </c>
      <c r="S109" s="107"/>
      <c r="T109" s="111"/>
      <c r="AA109" s="112"/>
      <c r="AT109" s="109" t="s">
        <v>132</v>
      </c>
      <c r="AU109" s="109" t="s">
        <v>74</v>
      </c>
      <c r="AV109" s="109" t="s">
        <v>74</v>
      </c>
      <c r="AW109" s="109" t="s">
        <v>94</v>
      </c>
      <c r="AX109" s="109" t="s">
        <v>8</v>
      </c>
      <c r="AY109" s="109" t="s">
        <v>124</v>
      </c>
    </row>
    <row r="110" spans="2:63" s="88" customFormat="1" ht="30.75" customHeight="1">
      <c r="B110" s="89"/>
      <c r="D110" s="96" t="s">
        <v>99</v>
      </c>
      <c r="N110" s="191">
        <f>$BK$110</f>
        <v>0</v>
      </c>
      <c r="O110" s="190"/>
      <c r="P110" s="190"/>
      <c r="Q110" s="190"/>
      <c r="S110" s="89"/>
      <c r="T110" s="92"/>
      <c r="W110" s="93">
        <f>SUM($W$111:$W$132)</f>
        <v>0</v>
      </c>
      <c r="Y110" s="93">
        <f>SUM($Y$111:$Y$132)</f>
        <v>0</v>
      </c>
      <c r="AA110" s="94">
        <f>SUM($AA$111:$AA$132)</f>
        <v>0</v>
      </c>
      <c r="AR110" s="91" t="s">
        <v>8</v>
      </c>
      <c r="AT110" s="91" t="s">
        <v>64</v>
      </c>
      <c r="AU110" s="91" t="s">
        <v>8</v>
      </c>
      <c r="AY110" s="91" t="s">
        <v>124</v>
      </c>
      <c r="BK110" s="95">
        <f>SUM($BK$111:$BK$132)</f>
        <v>0</v>
      </c>
    </row>
    <row r="111" spans="2:63" s="6" customFormat="1" ht="39" customHeight="1">
      <c r="B111" s="20"/>
      <c r="C111" s="97" t="s">
        <v>7</v>
      </c>
      <c r="D111" s="97" t="s">
        <v>125</v>
      </c>
      <c r="E111" s="98" t="s">
        <v>190</v>
      </c>
      <c r="F111" s="174" t="s">
        <v>191</v>
      </c>
      <c r="G111" s="175"/>
      <c r="H111" s="175"/>
      <c r="I111" s="175"/>
      <c r="J111" s="100" t="s">
        <v>186</v>
      </c>
      <c r="K111" s="101">
        <v>819</v>
      </c>
      <c r="L111" s="176"/>
      <c r="M111" s="175"/>
      <c r="N111" s="177">
        <f>ROUND($L$111*$K$111,0)</f>
        <v>0</v>
      </c>
      <c r="O111" s="175"/>
      <c r="P111" s="175"/>
      <c r="Q111" s="175"/>
      <c r="R111" s="99" t="s">
        <v>129</v>
      </c>
      <c r="S111" s="20"/>
      <c r="T111" s="102"/>
      <c r="U111" s="103" t="s">
        <v>35</v>
      </c>
      <c r="X111" s="104">
        <v>0</v>
      </c>
      <c r="Y111" s="104">
        <f>$X$111*$K$111</f>
        <v>0</v>
      </c>
      <c r="Z111" s="104">
        <v>0</v>
      </c>
      <c r="AA111" s="105">
        <f>$Z$111*$K$111</f>
        <v>0</v>
      </c>
      <c r="AR111" s="66" t="s">
        <v>130</v>
      </c>
      <c r="AT111" s="66" t="s">
        <v>125</v>
      </c>
      <c r="AU111" s="66" t="s">
        <v>74</v>
      </c>
      <c r="AY111" s="6" t="s">
        <v>124</v>
      </c>
      <c r="BE111" s="106">
        <f>IF($U$111="základní",$N$111,0)</f>
        <v>0</v>
      </c>
      <c r="BF111" s="106">
        <f>IF($U$111="snížená",$N$111,0)</f>
        <v>0</v>
      </c>
      <c r="BG111" s="106">
        <f>IF($U$111="zákl. přenesená",$N$111,0)</f>
        <v>0</v>
      </c>
      <c r="BH111" s="106">
        <f>IF($U$111="sníž. přenesená",$N$111,0)</f>
        <v>0</v>
      </c>
      <c r="BI111" s="106">
        <f>IF($U$111="nulová",$N$111,0)</f>
        <v>0</v>
      </c>
      <c r="BJ111" s="66" t="s">
        <v>8</v>
      </c>
      <c r="BK111" s="106">
        <f>ROUND($L$111*$K$111,0)</f>
        <v>0</v>
      </c>
    </row>
    <row r="112" spans="2:51" s="6" customFormat="1" ht="15.75" customHeight="1">
      <c r="B112" s="107"/>
      <c r="E112" s="108"/>
      <c r="F112" s="178" t="s">
        <v>192</v>
      </c>
      <c r="G112" s="179"/>
      <c r="H112" s="179"/>
      <c r="I112" s="179"/>
      <c r="K112" s="110">
        <v>675</v>
      </c>
      <c r="S112" s="107"/>
      <c r="T112" s="111"/>
      <c r="AA112" s="112"/>
      <c r="AT112" s="109" t="s">
        <v>132</v>
      </c>
      <c r="AU112" s="109" t="s">
        <v>74</v>
      </c>
      <c r="AV112" s="109" t="s">
        <v>74</v>
      </c>
      <c r="AW112" s="109" t="s">
        <v>94</v>
      </c>
      <c r="AX112" s="109" t="s">
        <v>65</v>
      </c>
      <c r="AY112" s="109" t="s">
        <v>124</v>
      </c>
    </row>
    <row r="113" spans="2:51" s="6" customFormat="1" ht="15.75" customHeight="1">
      <c r="B113" s="107"/>
      <c r="E113" s="109"/>
      <c r="F113" s="178" t="s">
        <v>193</v>
      </c>
      <c r="G113" s="179"/>
      <c r="H113" s="179"/>
      <c r="I113" s="179"/>
      <c r="K113" s="110">
        <v>144</v>
      </c>
      <c r="S113" s="107"/>
      <c r="T113" s="111"/>
      <c r="AA113" s="112"/>
      <c r="AT113" s="109" t="s">
        <v>132</v>
      </c>
      <c r="AU113" s="109" t="s">
        <v>74</v>
      </c>
      <c r="AV113" s="109" t="s">
        <v>74</v>
      </c>
      <c r="AW113" s="109" t="s">
        <v>94</v>
      </c>
      <c r="AX113" s="109" t="s">
        <v>65</v>
      </c>
      <c r="AY113" s="109" t="s">
        <v>124</v>
      </c>
    </row>
    <row r="114" spans="2:51" s="6" customFormat="1" ht="15.75" customHeight="1">
      <c r="B114" s="117"/>
      <c r="E114" s="118" t="s">
        <v>84</v>
      </c>
      <c r="F114" s="184" t="s">
        <v>194</v>
      </c>
      <c r="G114" s="185"/>
      <c r="H114" s="185"/>
      <c r="I114" s="185"/>
      <c r="K114" s="119">
        <v>819</v>
      </c>
      <c r="S114" s="117"/>
      <c r="T114" s="120"/>
      <c r="AA114" s="121"/>
      <c r="AT114" s="118" t="s">
        <v>132</v>
      </c>
      <c r="AU114" s="118" t="s">
        <v>74</v>
      </c>
      <c r="AV114" s="118" t="s">
        <v>138</v>
      </c>
      <c r="AW114" s="118" t="s">
        <v>94</v>
      </c>
      <c r="AX114" s="118" t="s">
        <v>8</v>
      </c>
      <c r="AY114" s="118" t="s">
        <v>124</v>
      </c>
    </row>
    <row r="115" spans="2:63" s="6" customFormat="1" ht="39" customHeight="1">
      <c r="B115" s="20"/>
      <c r="C115" s="97" t="s">
        <v>195</v>
      </c>
      <c r="D115" s="97" t="s">
        <v>125</v>
      </c>
      <c r="E115" s="98" t="s">
        <v>196</v>
      </c>
      <c r="F115" s="174" t="s">
        <v>197</v>
      </c>
      <c r="G115" s="175"/>
      <c r="H115" s="175"/>
      <c r="I115" s="175"/>
      <c r="J115" s="100" t="s">
        <v>186</v>
      </c>
      <c r="K115" s="101">
        <v>98280</v>
      </c>
      <c r="L115" s="176"/>
      <c r="M115" s="175"/>
      <c r="N115" s="177">
        <f>ROUND($L$115*$K$115,0)</f>
        <v>0</v>
      </c>
      <c r="O115" s="175"/>
      <c r="P115" s="175"/>
      <c r="Q115" s="175"/>
      <c r="R115" s="99" t="s">
        <v>129</v>
      </c>
      <c r="S115" s="20"/>
      <c r="T115" s="102"/>
      <c r="U115" s="103" t="s">
        <v>35</v>
      </c>
      <c r="X115" s="104">
        <v>0</v>
      </c>
      <c r="Y115" s="104">
        <f>$X$115*$K$115</f>
        <v>0</v>
      </c>
      <c r="Z115" s="104">
        <v>0</v>
      </c>
      <c r="AA115" s="105">
        <f>$Z$115*$K$115</f>
        <v>0</v>
      </c>
      <c r="AR115" s="66" t="s">
        <v>130</v>
      </c>
      <c r="AT115" s="66" t="s">
        <v>125</v>
      </c>
      <c r="AU115" s="66" t="s">
        <v>74</v>
      </c>
      <c r="AY115" s="6" t="s">
        <v>124</v>
      </c>
      <c r="BE115" s="106">
        <f>IF($U$115="základní",$N$115,0)</f>
        <v>0</v>
      </c>
      <c r="BF115" s="106">
        <f>IF($U$115="snížená",$N$115,0)</f>
        <v>0</v>
      </c>
      <c r="BG115" s="106">
        <f>IF($U$115="zákl. přenesená",$N$115,0)</f>
        <v>0</v>
      </c>
      <c r="BH115" s="106">
        <f>IF($U$115="sníž. přenesená",$N$115,0)</f>
        <v>0</v>
      </c>
      <c r="BI115" s="106">
        <f>IF($U$115="nulová",$N$115,0)</f>
        <v>0</v>
      </c>
      <c r="BJ115" s="66" t="s">
        <v>8</v>
      </c>
      <c r="BK115" s="106">
        <f>ROUND($L$115*$K$115,0)</f>
        <v>0</v>
      </c>
    </row>
    <row r="116" spans="2:51" s="6" customFormat="1" ht="15.75" customHeight="1">
      <c r="B116" s="107"/>
      <c r="E116" s="108"/>
      <c r="F116" s="178" t="s">
        <v>198</v>
      </c>
      <c r="G116" s="179"/>
      <c r="H116" s="179"/>
      <c r="I116" s="179"/>
      <c r="K116" s="110">
        <v>98280</v>
      </c>
      <c r="S116" s="107"/>
      <c r="T116" s="111"/>
      <c r="AA116" s="112"/>
      <c r="AT116" s="109" t="s">
        <v>132</v>
      </c>
      <c r="AU116" s="109" t="s">
        <v>74</v>
      </c>
      <c r="AV116" s="109" t="s">
        <v>74</v>
      </c>
      <c r="AW116" s="109" t="s">
        <v>94</v>
      </c>
      <c r="AX116" s="109" t="s">
        <v>8</v>
      </c>
      <c r="AY116" s="109" t="s">
        <v>124</v>
      </c>
    </row>
    <row r="117" spans="2:63" s="6" customFormat="1" ht="39" customHeight="1">
      <c r="B117" s="20"/>
      <c r="C117" s="97" t="s">
        <v>199</v>
      </c>
      <c r="D117" s="97" t="s">
        <v>125</v>
      </c>
      <c r="E117" s="98" t="s">
        <v>200</v>
      </c>
      <c r="F117" s="174" t="s">
        <v>201</v>
      </c>
      <c r="G117" s="175"/>
      <c r="H117" s="175"/>
      <c r="I117" s="175"/>
      <c r="J117" s="100" t="s">
        <v>186</v>
      </c>
      <c r="K117" s="101">
        <v>819</v>
      </c>
      <c r="L117" s="176"/>
      <c r="M117" s="175"/>
      <c r="N117" s="177">
        <f>ROUND($L$117*$K$117,0)</f>
        <v>0</v>
      </c>
      <c r="O117" s="175"/>
      <c r="P117" s="175"/>
      <c r="Q117" s="175"/>
      <c r="R117" s="99" t="s">
        <v>129</v>
      </c>
      <c r="S117" s="20"/>
      <c r="T117" s="102"/>
      <c r="U117" s="103" t="s">
        <v>35</v>
      </c>
      <c r="X117" s="104">
        <v>0</v>
      </c>
      <c r="Y117" s="104">
        <f>$X$117*$K$117</f>
        <v>0</v>
      </c>
      <c r="Z117" s="104">
        <v>0</v>
      </c>
      <c r="AA117" s="105">
        <f>$Z$117*$K$117</f>
        <v>0</v>
      </c>
      <c r="AR117" s="66" t="s">
        <v>130</v>
      </c>
      <c r="AT117" s="66" t="s">
        <v>125</v>
      </c>
      <c r="AU117" s="66" t="s">
        <v>74</v>
      </c>
      <c r="AY117" s="6" t="s">
        <v>124</v>
      </c>
      <c r="BE117" s="106">
        <f>IF($U$117="základní",$N$117,0)</f>
        <v>0</v>
      </c>
      <c r="BF117" s="106">
        <f>IF($U$117="snížená",$N$117,0)</f>
        <v>0</v>
      </c>
      <c r="BG117" s="106">
        <f>IF($U$117="zákl. přenesená",$N$117,0)</f>
        <v>0</v>
      </c>
      <c r="BH117" s="106">
        <f>IF($U$117="sníž. přenesená",$N$117,0)</f>
        <v>0</v>
      </c>
      <c r="BI117" s="106">
        <f>IF($U$117="nulová",$N$117,0)</f>
        <v>0</v>
      </c>
      <c r="BJ117" s="66" t="s">
        <v>8</v>
      </c>
      <c r="BK117" s="106">
        <f>ROUND($L$117*$K$117,0)</f>
        <v>0</v>
      </c>
    </row>
    <row r="118" spans="2:51" s="6" customFormat="1" ht="15.75" customHeight="1">
      <c r="B118" s="107"/>
      <c r="E118" s="108"/>
      <c r="F118" s="178" t="s">
        <v>84</v>
      </c>
      <c r="G118" s="179"/>
      <c r="H118" s="179"/>
      <c r="I118" s="179"/>
      <c r="K118" s="110">
        <v>819</v>
      </c>
      <c r="S118" s="107"/>
      <c r="T118" s="111"/>
      <c r="AA118" s="112"/>
      <c r="AT118" s="109" t="s">
        <v>132</v>
      </c>
      <c r="AU118" s="109" t="s">
        <v>74</v>
      </c>
      <c r="AV118" s="109" t="s">
        <v>74</v>
      </c>
      <c r="AW118" s="109" t="s">
        <v>94</v>
      </c>
      <c r="AX118" s="109" t="s">
        <v>8</v>
      </c>
      <c r="AY118" s="109" t="s">
        <v>124</v>
      </c>
    </row>
    <row r="119" spans="2:63" s="6" customFormat="1" ht="27" customHeight="1">
      <c r="B119" s="20"/>
      <c r="C119" s="97" t="s">
        <v>202</v>
      </c>
      <c r="D119" s="97" t="s">
        <v>125</v>
      </c>
      <c r="E119" s="98" t="s">
        <v>203</v>
      </c>
      <c r="F119" s="174" t="s">
        <v>204</v>
      </c>
      <c r="G119" s="175"/>
      <c r="H119" s="175"/>
      <c r="I119" s="175"/>
      <c r="J119" s="100" t="s">
        <v>186</v>
      </c>
      <c r="K119" s="101">
        <v>148.5</v>
      </c>
      <c r="L119" s="176"/>
      <c r="M119" s="175"/>
      <c r="N119" s="177">
        <f>ROUND($L$119*$K$119,0)</f>
        <v>0</v>
      </c>
      <c r="O119" s="175"/>
      <c r="P119" s="175"/>
      <c r="Q119" s="175"/>
      <c r="R119" s="99" t="s">
        <v>129</v>
      </c>
      <c r="S119" s="20"/>
      <c r="T119" s="102"/>
      <c r="U119" s="103" t="s">
        <v>35</v>
      </c>
      <c r="X119" s="104">
        <v>0</v>
      </c>
      <c r="Y119" s="104">
        <f>$X$119*$K$119</f>
        <v>0</v>
      </c>
      <c r="Z119" s="104">
        <v>0</v>
      </c>
      <c r="AA119" s="105">
        <f>$Z$119*$K$119</f>
        <v>0</v>
      </c>
      <c r="AR119" s="66" t="s">
        <v>130</v>
      </c>
      <c r="AT119" s="66" t="s">
        <v>125</v>
      </c>
      <c r="AU119" s="66" t="s">
        <v>74</v>
      </c>
      <c r="AY119" s="6" t="s">
        <v>124</v>
      </c>
      <c r="BE119" s="106">
        <f>IF($U$119="základní",$N$119,0)</f>
        <v>0</v>
      </c>
      <c r="BF119" s="106">
        <f>IF($U$119="snížená",$N$119,0)</f>
        <v>0</v>
      </c>
      <c r="BG119" s="106">
        <f>IF($U$119="zákl. přenesená",$N$119,0)</f>
        <v>0</v>
      </c>
      <c r="BH119" s="106">
        <f>IF($U$119="sníž. přenesená",$N$119,0)</f>
        <v>0</v>
      </c>
      <c r="BI119" s="106">
        <f>IF($U$119="nulová",$N$119,0)</f>
        <v>0</v>
      </c>
      <c r="BJ119" s="66" t="s">
        <v>8</v>
      </c>
      <c r="BK119" s="106">
        <f>ROUND($L$119*$K$119,0)</f>
        <v>0</v>
      </c>
    </row>
    <row r="120" spans="2:51" s="6" customFormat="1" ht="15.75" customHeight="1">
      <c r="B120" s="107"/>
      <c r="E120" s="108"/>
      <c r="F120" s="178" t="s">
        <v>205</v>
      </c>
      <c r="G120" s="179"/>
      <c r="H120" s="179"/>
      <c r="I120" s="179"/>
      <c r="K120" s="110">
        <v>148.5</v>
      </c>
      <c r="S120" s="107"/>
      <c r="T120" s="111"/>
      <c r="AA120" s="112"/>
      <c r="AT120" s="109" t="s">
        <v>132</v>
      </c>
      <c r="AU120" s="109" t="s">
        <v>74</v>
      </c>
      <c r="AV120" s="109" t="s">
        <v>74</v>
      </c>
      <c r="AW120" s="109" t="s">
        <v>94</v>
      </c>
      <c r="AX120" s="109" t="s">
        <v>65</v>
      </c>
      <c r="AY120" s="109" t="s">
        <v>124</v>
      </c>
    </row>
    <row r="121" spans="2:51" s="6" customFormat="1" ht="15.75" customHeight="1">
      <c r="B121" s="117"/>
      <c r="E121" s="118" t="s">
        <v>80</v>
      </c>
      <c r="F121" s="184" t="s">
        <v>194</v>
      </c>
      <c r="G121" s="185"/>
      <c r="H121" s="185"/>
      <c r="I121" s="185"/>
      <c r="K121" s="119">
        <v>148.5</v>
      </c>
      <c r="S121" s="117"/>
      <c r="T121" s="120"/>
      <c r="AA121" s="121"/>
      <c r="AT121" s="118" t="s">
        <v>132</v>
      </c>
      <c r="AU121" s="118" t="s">
        <v>74</v>
      </c>
      <c r="AV121" s="118" t="s">
        <v>138</v>
      </c>
      <c r="AW121" s="118" t="s">
        <v>94</v>
      </c>
      <c r="AX121" s="118" t="s">
        <v>8</v>
      </c>
      <c r="AY121" s="118" t="s">
        <v>124</v>
      </c>
    </row>
    <row r="122" spans="2:63" s="6" customFormat="1" ht="27" customHeight="1">
      <c r="B122" s="20"/>
      <c r="C122" s="97" t="s">
        <v>206</v>
      </c>
      <c r="D122" s="97" t="s">
        <v>125</v>
      </c>
      <c r="E122" s="98" t="s">
        <v>207</v>
      </c>
      <c r="F122" s="174" t="s">
        <v>208</v>
      </c>
      <c r="G122" s="175"/>
      <c r="H122" s="175"/>
      <c r="I122" s="175"/>
      <c r="J122" s="100" t="s">
        <v>186</v>
      </c>
      <c r="K122" s="101">
        <v>17820</v>
      </c>
      <c r="L122" s="176"/>
      <c r="M122" s="175"/>
      <c r="N122" s="177">
        <f>ROUND($L$122*$K$122,0)</f>
        <v>0</v>
      </c>
      <c r="O122" s="175"/>
      <c r="P122" s="175"/>
      <c r="Q122" s="175"/>
      <c r="R122" s="99" t="s">
        <v>129</v>
      </c>
      <c r="S122" s="20"/>
      <c r="T122" s="102"/>
      <c r="U122" s="103" t="s">
        <v>35</v>
      </c>
      <c r="X122" s="104">
        <v>0</v>
      </c>
      <c r="Y122" s="104">
        <f>$X$122*$K$122</f>
        <v>0</v>
      </c>
      <c r="Z122" s="104">
        <v>0</v>
      </c>
      <c r="AA122" s="105">
        <f>$Z$122*$K$122</f>
        <v>0</v>
      </c>
      <c r="AR122" s="66" t="s">
        <v>130</v>
      </c>
      <c r="AT122" s="66" t="s">
        <v>125</v>
      </c>
      <c r="AU122" s="66" t="s">
        <v>74</v>
      </c>
      <c r="AY122" s="6" t="s">
        <v>124</v>
      </c>
      <c r="BE122" s="106">
        <f>IF($U$122="základní",$N$122,0)</f>
        <v>0</v>
      </c>
      <c r="BF122" s="106">
        <f>IF($U$122="snížená",$N$122,0)</f>
        <v>0</v>
      </c>
      <c r="BG122" s="106">
        <f>IF($U$122="zákl. přenesená",$N$122,0)</f>
        <v>0</v>
      </c>
      <c r="BH122" s="106">
        <f>IF($U$122="sníž. přenesená",$N$122,0)</f>
        <v>0</v>
      </c>
      <c r="BI122" s="106">
        <f>IF($U$122="nulová",$N$122,0)</f>
        <v>0</v>
      </c>
      <c r="BJ122" s="66" t="s">
        <v>8</v>
      </c>
      <c r="BK122" s="106">
        <f>ROUND($L$122*$K$122,0)</f>
        <v>0</v>
      </c>
    </row>
    <row r="123" spans="2:51" s="6" customFormat="1" ht="15.75" customHeight="1">
      <c r="B123" s="107"/>
      <c r="E123" s="108"/>
      <c r="F123" s="178" t="s">
        <v>209</v>
      </c>
      <c r="G123" s="179"/>
      <c r="H123" s="179"/>
      <c r="I123" s="179"/>
      <c r="K123" s="110">
        <v>17820</v>
      </c>
      <c r="S123" s="107"/>
      <c r="T123" s="111"/>
      <c r="AA123" s="112"/>
      <c r="AT123" s="109" t="s">
        <v>132</v>
      </c>
      <c r="AU123" s="109" t="s">
        <v>74</v>
      </c>
      <c r="AV123" s="109" t="s">
        <v>74</v>
      </c>
      <c r="AW123" s="109" t="s">
        <v>94</v>
      </c>
      <c r="AX123" s="109" t="s">
        <v>8</v>
      </c>
      <c r="AY123" s="109" t="s">
        <v>124</v>
      </c>
    </row>
    <row r="124" spans="2:63" s="6" customFormat="1" ht="27" customHeight="1">
      <c r="B124" s="20"/>
      <c r="C124" s="97" t="s">
        <v>210</v>
      </c>
      <c r="D124" s="97" t="s">
        <v>125</v>
      </c>
      <c r="E124" s="98" t="s">
        <v>211</v>
      </c>
      <c r="F124" s="174" t="s">
        <v>212</v>
      </c>
      <c r="G124" s="175"/>
      <c r="H124" s="175"/>
      <c r="I124" s="175"/>
      <c r="J124" s="100" t="s">
        <v>186</v>
      </c>
      <c r="K124" s="101">
        <v>148.5</v>
      </c>
      <c r="L124" s="176"/>
      <c r="M124" s="175"/>
      <c r="N124" s="177">
        <f>ROUND($L$124*$K$124,0)</f>
        <v>0</v>
      </c>
      <c r="O124" s="175"/>
      <c r="P124" s="175"/>
      <c r="Q124" s="175"/>
      <c r="R124" s="99" t="s">
        <v>129</v>
      </c>
      <c r="S124" s="20"/>
      <c r="T124" s="102"/>
      <c r="U124" s="103" t="s">
        <v>35</v>
      </c>
      <c r="X124" s="104">
        <v>0</v>
      </c>
      <c r="Y124" s="104">
        <f>$X$124*$K$124</f>
        <v>0</v>
      </c>
      <c r="Z124" s="104">
        <v>0</v>
      </c>
      <c r="AA124" s="105">
        <f>$Z$124*$K$124</f>
        <v>0</v>
      </c>
      <c r="AR124" s="66" t="s">
        <v>130</v>
      </c>
      <c r="AT124" s="66" t="s">
        <v>125</v>
      </c>
      <c r="AU124" s="66" t="s">
        <v>74</v>
      </c>
      <c r="AY124" s="6" t="s">
        <v>124</v>
      </c>
      <c r="BE124" s="106">
        <f>IF($U$124="základní",$N$124,0)</f>
        <v>0</v>
      </c>
      <c r="BF124" s="106">
        <f>IF($U$124="snížená",$N$124,0)</f>
        <v>0</v>
      </c>
      <c r="BG124" s="106">
        <f>IF($U$124="zákl. přenesená",$N$124,0)</f>
        <v>0</v>
      </c>
      <c r="BH124" s="106">
        <f>IF($U$124="sníž. přenesená",$N$124,0)</f>
        <v>0</v>
      </c>
      <c r="BI124" s="106">
        <f>IF($U$124="nulová",$N$124,0)</f>
        <v>0</v>
      </c>
      <c r="BJ124" s="66" t="s">
        <v>8</v>
      </c>
      <c r="BK124" s="106">
        <f>ROUND($L$124*$K$124,0)</f>
        <v>0</v>
      </c>
    </row>
    <row r="125" spans="2:51" s="6" customFormat="1" ht="15.75" customHeight="1">
      <c r="B125" s="107"/>
      <c r="E125" s="108"/>
      <c r="F125" s="178" t="s">
        <v>80</v>
      </c>
      <c r="G125" s="179"/>
      <c r="H125" s="179"/>
      <c r="I125" s="179"/>
      <c r="K125" s="110">
        <v>148.5</v>
      </c>
      <c r="S125" s="107"/>
      <c r="T125" s="111"/>
      <c r="AA125" s="112"/>
      <c r="AT125" s="109" t="s">
        <v>132</v>
      </c>
      <c r="AU125" s="109" t="s">
        <v>74</v>
      </c>
      <c r="AV125" s="109" t="s">
        <v>74</v>
      </c>
      <c r="AW125" s="109" t="s">
        <v>94</v>
      </c>
      <c r="AX125" s="109" t="s">
        <v>8</v>
      </c>
      <c r="AY125" s="109" t="s">
        <v>124</v>
      </c>
    </row>
    <row r="126" spans="2:63" s="6" customFormat="1" ht="27" customHeight="1">
      <c r="B126" s="20"/>
      <c r="C126" s="97" t="s">
        <v>213</v>
      </c>
      <c r="D126" s="97" t="s">
        <v>125</v>
      </c>
      <c r="E126" s="98" t="s">
        <v>214</v>
      </c>
      <c r="F126" s="174" t="s">
        <v>215</v>
      </c>
      <c r="G126" s="175"/>
      <c r="H126" s="175"/>
      <c r="I126" s="175"/>
      <c r="J126" s="100" t="s">
        <v>186</v>
      </c>
      <c r="K126" s="101">
        <v>217.5</v>
      </c>
      <c r="L126" s="176"/>
      <c r="M126" s="175"/>
      <c r="N126" s="177">
        <f>ROUND($L$126*$K$126,0)</f>
        <v>0</v>
      </c>
      <c r="O126" s="175"/>
      <c r="P126" s="175"/>
      <c r="Q126" s="175"/>
      <c r="R126" s="99" t="s">
        <v>129</v>
      </c>
      <c r="S126" s="20"/>
      <c r="T126" s="102"/>
      <c r="U126" s="103" t="s">
        <v>35</v>
      </c>
      <c r="X126" s="104">
        <v>0</v>
      </c>
      <c r="Y126" s="104">
        <f>$X$126*$K$126</f>
        <v>0</v>
      </c>
      <c r="Z126" s="104">
        <v>0</v>
      </c>
      <c r="AA126" s="105">
        <f>$Z$126*$K$126</f>
        <v>0</v>
      </c>
      <c r="AR126" s="66" t="s">
        <v>130</v>
      </c>
      <c r="AT126" s="66" t="s">
        <v>125</v>
      </c>
      <c r="AU126" s="66" t="s">
        <v>74</v>
      </c>
      <c r="AY126" s="6" t="s">
        <v>124</v>
      </c>
      <c r="BE126" s="106">
        <f>IF($U$126="základní",$N$126,0)</f>
        <v>0</v>
      </c>
      <c r="BF126" s="106">
        <f>IF($U$126="snížená",$N$126,0)</f>
        <v>0</v>
      </c>
      <c r="BG126" s="106">
        <f>IF($U$126="zákl. přenesená",$N$126,0)</f>
        <v>0</v>
      </c>
      <c r="BH126" s="106">
        <f>IF($U$126="sníž. přenesená",$N$126,0)</f>
        <v>0</v>
      </c>
      <c r="BI126" s="106">
        <f>IF($U$126="nulová",$N$126,0)</f>
        <v>0</v>
      </c>
      <c r="BJ126" s="66" t="s">
        <v>8</v>
      </c>
      <c r="BK126" s="106">
        <f>ROUND($L$126*$K$126,0)</f>
        <v>0</v>
      </c>
    </row>
    <row r="127" spans="2:51" s="6" customFormat="1" ht="15.75" customHeight="1">
      <c r="B127" s="107"/>
      <c r="E127" s="108"/>
      <c r="F127" s="178" t="s">
        <v>216</v>
      </c>
      <c r="G127" s="179"/>
      <c r="H127" s="179"/>
      <c r="I127" s="179"/>
      <c r="K127" s="110">
        <v>217.5</v>
      </c>
      <c r="S127" s="107"/>
      <c r="T127" s="111"/>
      <c r="AA127" s="112"/>
      <c r="AT127" s="109" t="s">
        <v>132</v>
      </c>
      <c r="AU127" s="109" t="s">
        <v>74</v>
      </c>
      <c r="AV127" s="109" t="s">
        <v>74</v>
      </c>
      <c r="AW127" s="109" t="s">
        <v>94</v>
      </c>
      <c r="AX127" s="109" t="s">
        <v>65</v>
      </c>
      <c r="AY127" s="109" t="s">
        <v>124</v>
      </c>
    </row>
    <row r="128" spans="2:51" s="6" customFormat="1" ht="15.75" customHeight="1">
      <c r="B128" s="117"/>
      <c r="E128" s="118" t="s">
        <v>76</v>
      </c>
      <c r="F128" s="184" t="s">
        <v>194</v>
      </c>
      <c r="G128" s="185"/>
      <c r="H128" s="185"/>
      <c r="I128" s="185"/>
      <c r="K128" s="119">
        <v>217.5</v>
      </c>
      <c r="S128" s="117"/>
      <c r="T128" s="120"/>
      <c r="AA128" s="121"/>
      <c r="AT128" s="118" t="s">
        <v>132</v>
      </c>
      <c r="AU128" s="118" t="s">
        <v>74</v>
      </c>
      <c r="AV128" s="118" t="s">
        <v>138</v>
      </c>
      <c r="AW128" s="118" t="s">
        <v>94</v>
      </c>
      <c r="AX128" s="118" t="s">
        <v>8</v>
      </c>
      <c r="AY128" s="118" t="s">
        <v>124</v>
      </c>
    </row>
    <row r="129" spans="2:63" s="6" customFormat="1" ht="27" customHeight="1">
      <c r="B129" s="20"/>
      <c r="C129" s="97" t="s">
        <v>217</v>
      </c>
      <c r="D129" s="97" t="s">
        <v>125</v>
      </c>
      <c r="E129" s="98" t="s">
        <v>218</v>
      </c>
      <c r="F129" s="174" t="s">
        <v>219</v>
      </c>
      <c r="G129" s="175"/>
      <c r="H129" s="175"/>
      <c r="I129" s="175"/>
      <c r="J129" s="100" t="s">
        <v>186</v>
      </c>
      <c r="K129" s="101">
        <v>26100</v>
      </c>
      <c r="L129" s="176"/>
      <c r="M129" s="175"/>
      <c r="N129" s="177">
        <f>ROUND($L$129*$K$129,0)</f>
        <v>0</v>
      </c>
      <c r="O129" s="175"/>
      <c r="P129" s="175"/>
      <c r="Q129" s="175"/>
      <c r="R129" s="99" t="s">
        <v>129</v>
      </c>
      <c r="S129" s="20"/>
      <c r="T129" s="102"/>
      <c r="U129" s="103" t="s">
        <v>35</v>
      </c>
      <c r="X129" s="104">
        <v>0</v>
      </c>
      <c r="Y129" s="104">
        <f>$X$129*$K$129</f>
        <v>0</v>
      </c>
      <c r="Z129" s="104">
        <v>0</v>
      </c>
      <c r="AA129" s="105">
        <f>$Z$129*$K$129</f>
        <v>0</v>
      </c>
      <c r="AR129" s="66" t="s">
        <v>130</v>
      </c>
      <c r="AT129" s="66" t="s">
        <v>125</v>
      </c>
      <c r="AU129" s="66" t="s">
        <v>74</v>
      </c>
      <c r="AY129" s="6" t="s">
        <v>124</v>
      </c>
      <c r="BE129" s="106">
        <f>IF($U$129="základní",$N$129,0)</f>
        <v>0</v>
      </c>
      <c r="BF129" s="106">
        <f>IF($U$129="snížená",$N$129,0)</f>
        <v>0</v>
      </c>
      <c r="BG129" s="106">
        <f>IF($U$129="zákl. přenesená",$N$129,0)</f>
        <v>0</v>
      </c>
      <c r="BH129" s="106">
        <f>IF($U$129="sníž. přenesená",$N$129,0)</f>
        <v>0</v>
      </c>
      <c r="BI129" s="106">
        <f>IF($U$129="nulová",$N$129,0)</f>
        <v>0</v>
      </c>
      <c r="BJ129" s="66" t="s">
        <v>8</v>
      </c>
      <c r="BK129" s="106">
        <f>ROUND($L$129*$K$129,0)</f>
        <v>0</v>
      </c>
    </row>
    <row r="130" spans="2:51" s="6" customFormat="1" ht="15.75" customHeight="1">
      <c r="B130" s="107"/>
      <c r="E130" s="108"/>
      <c r="F130" s="178" t="s">
        <v>220</v>
      </c>
      <c r="G130" s="179"/>
      <c r="H130" s="179"/>
      <c r="I130" s="179"/>
      <c r="K130" s="110">
        <v>26100</v>
      </c>
      <c r="S130" s="107"/>
      <c r="T130" s="111"/>
      <c r="AA130" s="112"/>
      <c r="AT130" s="109" t="s">
        <v>132</v>
      </c>
      <c r="AU130" s="109" t="s">
        <v>74</v>
      </c>
      <c r="AV130" s="109" t="s">
        <v>74</v>
      </c>
      <c r="AW130" s="109" t="s">
        <v>94</v>
      </c>
      <c r="AX130" s="109" t="s">
        <v>8</v>
      </c>
      <c r="AY130" s="109" t="s">
        <v>124</v>
      </c>
    </row>
    <row r="131" spans="2:63" s="6" customFormat="1" ht="27" customHeight="1">
      <c r="B131" s="20"/>
      <c r="C131" s="97" t="s">
        <v>221</v>
      </c>
      <c r="D131" s="97" t="s">
        <v>125</v>
      </c>
      <c r="E131" s="98" t="s">
        <v>222</v>
      </c>
      <c r="F131" s="174" t="s">
        <v>223</v>
      </c>
      <c r="G131" s="175"/>
      <c r="H131" s="175"/>
      <c r="I131" s="175"/>
      <c r="J131" s="100" t="s">
        <v>186</v>
      </c>
      <c r="K131" s="101">
        <v>217.5</v>
      </c>
      <c r="L131" s="176"/>
      <c r="M131" s="175"/>
      <c r="N131" s="177">
        <f>ROUND($L$131*$K$131,0)</f>
        <v>0</v>
      </c>
      <c r="O131" s="175"/>
      <c r="P131" s="175"/>
      <c r="Q131" s="175"/>
      <c r="R131" s="99" t="s">
        <v>129</v>
      </c>
      <c r="S131" s="20"/>
      <c r="T131" s="102"/>
      <c r="U131" s="103" t="s">
        <v>35</v>
      </c>
      <c r="X131" s="104">
        <v>0</v>
      </c>
      <c r="Y131" s="104">
        <f>$X$131*$K$131</f>
        <v>0</v>
      </c>
      <c r="Z131" s="104">
        <v>0</v>
      </c>
      <c r="AA131" s="105">
        <f>$Z$131*$K$131</f>
        <v>0</v>
      </c>
      <c r="AR131" s="66" t="s">
        <v>130</v>
      </c>
      <c r="AT131" s="66" t="s">
        <v>125</v>
      </c>
      <c r="AU131" s="66" t="s">
        <v>74</v>
      </c>
      <c r="AY131" s="6" t="s">
        <v>124</v>
      </c>
      <c r="BE131" s="106">
        <f>IF($U$131="základní",$N$131,0)</f>
        <v>0</v>
      </c>
      <c r="BF131" s="106">
        <f>IF($U$131="snížená",$N$131,0)</f>
        <v>0</v>
      </c>
      <c r="BG131" s="106">
        <f>IF($U$131="zákl. přenesená",$N$131,0)</f>
        <v>0</v>
      </c>
      <c r="BH131" s="106">
        <f>IF($U$131="sníž. přenesená",$N$131,0)</f>
        <v>0</v>
      </c>
      <c r="BI131" s="106">
        <f>IF($U$131="nulová",$N$131,0)</f>
        <v>0</v>
      </c>
      <c r="BJ131" s="66" t="s">
        <v>8</v>
      </c>
      <c r="BK131" s="106">
        <f>ROUND($L$131*$K$131,0)</f>
        <v>0</v>
      </c>
    </row>
    <row r="132" spans="2:51" s="6" customFormat="1" ht="15.75" customHeight="1">
      <c r="B132" s="107"/>
      <c r="E132" s="108"/>
      <c r="F132" s="178" t="s">
        <v>76</v>
      </c>
      <c r="G132" s="179"/>
      <c r="H132" s="179"/>
      <c r="I132" s="179"/>
      <c r="K132" s="110">
        <v>217.5</v>
      </c>
      <c r="S132" s="107"/>
      <c r="T132" s="111"/>
      <c r="AA132" s="112"/>
      <c r="AT132" s="109" t="s">
        <v>132</v>
      </c>
      <c r="AU132" s="109" t="s">
        <v>74</v>
      </c>
      <c r="AV132" s="109" t="s">
        <v>74</v>
      </c>
      <c r="AW132" s="109" t="s">
        <v>94</v>
      </c>
      <c r="AX132" s="109" t="s">
        <v>8</v>
      </c>
      <c r="AY132" s="109" t="s">
        <v>124</v>
      </c>
    </row>
    <row r="133" spans="2:63" s="88" customFormat="1" ht="30.75" customHeight="1">
      <c r="B133" s="89"/>
      <c r="D133" s="96" t="s">
        <v>100</v>
      </c>
      <c r="N133" s="191">
        <f>$BK$133</f>
        <v>0</v>
      </c>
      <c r="O133" s="190"/>
      <c r="P133" s="190"/>
      <c r="Q133" s="190"/>
      <c r="S133" s="89"/>
      <c r="T133" s="92"/>
      <c r="W133" s="93">
        <f>SUM($W$134:$W$182)</f>
        <v>0</v>
      </c>
      <c r="Y133" s="93">
        <f>SUM($Y$134:$Y$182)</f>
        <v>0</v>
      </c>
      <c r="AA133" s="94">
        <f>SUM($AA$134:$AA$182)</f>
        <v>0</v>
      </c>
      <c r="AR133" s="91" t="s">
        <v>8</v>
      </c>
      <c r="AT133" s="91" t="s">
        <v>64</v>
      </c>
      <c r="AU133" s="91" t="s">
        <v>8</v>
      </c>
      <c r="AY133" s="91" t="s">
        <v>124</v>
      </c>
      <c r="BK133" s="95">
        <f>SUM($BK$134:$BK$182)</f>
        <v>0</v>
      </c>
    </row>
    <row r="134" spans="2:63" s="6" customFormat="1" ht="39" customHeight="1">
      <c r="B134" s="20"/>
      <c r="C134" s="97" t="s">
        <v>224</v>
      </c>
      <c r="D134" s="97" t="s">
        <v>125</v>
      </c>
      <c r="E134" s="98" t="s">
        <v>225</v>
      </c>
      <c r="F134" s="174" t="s">
        <v>226</v>
      </c>
      <c r="G134" s="175"/>
      <c r="H134" s="175"/>
      <c r="I134" s="175"/>
      <c r="J134" s="100" t="s">
        <v>227</v>
      </c>
      <c r="K134" s="101">
        <v>10.111</v>
      </c>
      <c r="L134" s="176"/>
      <c r="M134" s="175"/>
      <c r="N134" s="177">
        <f>ROUND($L$134*$K$134,0)</f>
        <v>0</v>
      </c>
      <c r="O134" s="175"/>
      <c r="P134" s="175"/>
      <c r="Q134" s="175"/>
      <c r="R134" s="99" t="s">
        <v>129</v>
      </c>
      <c r="S134" s="20"/>
      <c r="T134" s="102"/>
      <c r="U134" s="103" t="s">
        <v>35</v>
      </c>
      <c r="X134" s="104">
        <v>0</v>
      </c>
      <c r="Y134" s="104">
        <f>$X$134*$K$134</f>
        <v>0</v>
      </c>
      <c r="Z134" s="104">
        <v>0</v>
      </c>
      <c r="AA134" s="105">
        <f>$Z$134*$K$134</f>
        <v>0</v>
      </c>
      <c r="AR134" s="66" t="s">
        <v>130</v>
      </c>
      <c r="AT134" s="66" t="s">
        <v>125</v>
      </c>
      <c r="AU134" s="66" t="s">
        <v>74</v>
      </c>
      <c r="AY134" s="6" t="s">
        <v>124</v>
      </c>
      <c r="BE134" s="106">
        <f>IF($U$134="základní",$N$134,0)</f>
        <v>0</v>
      </c>
      <c r="BF134" s="106">
        <f>IF($U$134="snížená",$N$134,0)</f>
        <v>0</v>
      </c>
      <c r="BG134" s="106">
        <f>IF($U$134="zákl. přenesená",$N$134,0)</f>
        <v>0</v>
      </c>
      <c r="BH134" s="106">
        <f>IF($U$134="sníž. přenesená",$N$134,0)</f>
        <v>0</v>
      </c>
      <c r="BI134" s="106">
        <f>IF($U$134="nulová",$N$134,0)</f>
        <v>0</v>
      </c>
      <c r="BJ134" s="66" t="s">
        <v>8</v>
      </c>
      <c r="BK134" s="106">
        <f>ROUND($L$134*$K$134,0)</f>
        <v>0</v>
      </c>
    </row>
    <row r="135" spans="2:63" s="6" customFormat="1" ht="15.75" customHeight="1">
      <c r="B135" s="20"/>
      <c r="C135" s="100" t="s">
        <v>228</v>
      </c>
      <c r="D135" s="100" t="s">
        <v>125</v>
      </c>
      <c r="E135" s="98" t="s">
        <v>229</v>
      </c>
      <c r="F135" s="174" t="s">
        <v>230</v>
      </c>
      <c r="G135" s="175"/>
      <c r="H135" s="175"/>
      <c r="I135" s="175"/>
      <c r="J135" s="100" t="s">
        <v>231</v>
      </c>
      <c r="K135" s="101">
        <v>16</v>
      </c>
      <c r="L135" s="176"/>
      <c r="M135" s="175"/>
      <c r="N135" s="177">
        <f>ROUND($L$135*$K$135,0)</f>
        <v>0</v>
      </c>
      <c r="O135" s="175"/>
      <c r="P135" s="175"/>
      <c r="Q135" s="175"/>
      <c r="R135" s="99" t="s">
        <v>129</v>
      </c>
      <c r="S135" s="20"/>
      <c r="T135" s="102"/>
      <c r="U135" s="103" t="s">
        <v>35</v>
      </c>
      <c r="X135" s="104">
        <v>0</v>
      </c>
      <c r="Y135" s="104">
        <f>$X$135*$K$135</f>
        <v>0</v>
      </c>
      <c r="Z135" s="104">
        <v>0</v>
      </c>
      <c r="AA135" s="105">
        <f>$Z$135*$K$135</f>
        <v>0</v>
      </c>
      <c r="AR135" s="66" t="s">
        <v>130</v>
      </c>
      <c r="AT135" s="66" t="s">
        <v>125</v>
      </c>
      <c r="AU135" s="66" t="s">
        <v>74</v>
      </c>
      <c r="AY135" s="66" t="s">
        <v>124</v>
      </c>
      <c r="BE135" s="106">
        <f>IF($U$135="základní",$N$135,0)</f>
        <v>0</v>
      </c>
      <c r="BF135" s="106">
        <f>IF($U$135="snížená",$N$135,0)</f>
        <v>0</v>
      </c>
      <c r="BG135" s="106">
        <f>IF($U$135="zákl. přenesená",$N$135,0)</f>
        <v>0</v>
      </c>
      <c r="BH135" s="106">
        <f>IF($U$135="sníž. přenesená",$N$135,0)</f>
        <v>0</v>
      </c>
      <c r="BI135" s="106">
        <f>IF($U$135="nulová",$N$135,0)</f>
        <v>0</v>
      </c>
      <c r="BJ135" s="66" t="s">
        <v>8</v>
      </c>
      <c r="BK135" s="106">
        <f>ROUND($L$135*$K$135,0)</f>
        <v>0</v>
      </c>
    </row>
    <row r="136" spans="2:51" s="6" customFormat="1" ht="15.75" customHeight="1">
      <c r="B136" s="107"/>
      <c r="E136" s="108"/>
      <c r="F136" s="178" t="s">
        <v>174</v>
      </c>
      <c r="G136" s="179"/>
      <c r="H136" s="179"/>
      <c r="I136" s="179"/>
      <c r="K136" s="110">
        <v>16</v>
      </c>
      <c r="S136" s="107"/>
      <c r="T136" s="111"/>
      <c r="AA136" s="112"/>
      <c r="AT136" s="109" t="s">
        <v>132</v>
      </c>
      <c r="AU136" s="109" t="s">
        <v>74</v>
      </c>
      <c r="AV136" s="109" t="s">
        <v>74</v>
      </c>
      <c r="AW136" s="109" t="s">
        <v>94</v>
      </c>
      <c r="AX136" s="109" t="s">
        <v>8</v>
      </c>
      <c r="AY136" s="109" t="s">
        <v>124</v>
      </c>
    </row>
    <row r="137" spans="2:63" s="6" customFormat="1" ht="27" customHeight="1">
      <c r="B137" s="20"/>
      <c r="C137" s="97" t="s">
        <v>232</v>
      </c>
      <c r="D137" s="97" t="s">
        <v>125</v>
      </c>
      <c r="E137" s="98" t="s">
        <v>233</v>
      </c>
      <c r="F137" s="174" t="s">
        <v>234</v>
      </c>
      <c r="G137" s="175"/>
      <c r="H137" s="175"/>
      <c r="I137" s="175"/>
      <c r="J137" s="100" t="s">
        <v>231</v>
      </c>
      <c r="K137" s="101">
        <v>1920</v>
      </c>
      <c r="L137" s="176"/>
      <c r="M137" s="175"/>
      <c r="N137" s="177">
        <f>ROUND($L$137*$K$137,0)</f>
        <v>0</v>
      </c>
      <c r="O137" s="175"/>
      <c r="P137" s="175"/>
      <c r="Q137" s="175"/>
      <c r="R137" s="99" t="s">
        <v>129</v>
      </c>
      <c r="S137" s="20"/>
      <c r="T137" s="102"/>
      <c r="U137" s="103" t="s">
        <v>35</v>
      </c>
      <c r="X137" s="104">
        <v>0</v>
      </c>
      <c r="Y137" s="104">
        <f>$X$137*$K$137</f>
        <v>0</v>
      </c>
      <c r="Z137" s="104">
        <v>0</v>
      </c>
      <c r="AA137" s="105">
        <f>$Z$137*$K$137</f>
        <v>0</v>
      </c>
      <c r="AR137" s="66" t="s">
        <v>130</v>
      </c>
      <c r="AT137" s="66" t="s">
        <v>125</v>
      </c>
      <c r="AU137" s="66" t="s">
        <v>74</v>
      </c>
      <c r="AY137" s="6" t="s">
        <v>124</v>
      </c>
      <c r="BE137" s="106">
        <f>IF($U$137="základní",$N$137,0)</f>
        <v>0</v>
      </c>
      <c r="BF137" s="106">
        <f>IF($U$137="snížená",$N$137,0)</f>
        <v>0</v>
      </c>
      <c r="BG137" s="106">
        <f>IF($U$137="zákl. přenesená",$N$137,0)</f>
        <v>0</v>
      </c>
      <c r="BH137" s="106">
        <f>IF($U$137="sníž. přenesená",$N$137,0)</f>
        <v>0</v>
      </c>
      <c r="BI137" s="106">
        <f>IF($U$137="nulová",$N$137,0)</f>
        <v>0</v>
      </c>
      <c r="BJ137" s="66" t="s">
        <v>8</v>
      </c>
      <c r="BK137" s="106">
        <f>ROUND($L$137*$K$137,0)</f>
        <v>0</v>
      </c>
    </row>
    <row r="138" spans="2:51" s="6" customFormat="1" ht="15.75" customHeight="1">
      <c r="B138" s="107"/>
      <c r="E138" s="108"/>
      <c r="F138" s="178" t="s">
        <v>235</v>
      </c>
      <c r="G138" s="179"/>
      <c r="H138" s="179"/>
      <c r="I138" s="179"/>
      <c r="K138" s="110">
        <v>1920</v>
      </c>
      <c r="S138" s="107"/>
      <c r="T138" s="111"/>
      <c r="AA138" s="112"/>
      <c r="AT138" s="109" t="s">
        <v>132</v>
      </c>
      <c r="AU138" s="109" t="s">
        <v>74</v>
      </c>
      <c r="AV138" s="109" t="s">
        <v>74</v>
      </c>
      <c r="AW138" s="109" t="s">
        <v>94</v>
      </c>
      <c r="AX138" s="109" t="s">
        <v>65</v>
      </c>
      <c r="AY138" s="109" t="s">
        <v>124</v>
      </c>
    </row>
    <row r="139" spans="2:51" s="6" customFormat="1" ht="15.75" customHeight="1">
      <c r="B139" s="117"/>
      <c r="E139" s="118"/>
      <c r="F139" s="184" t="s">
        <v>194</v>
      </c>
      <c r="G139" s="185"/>
      <c r="H139" s="185"/>
      <c r="I139" s="185"/>
      <c r="K139" s="119">
        <v>1920</v>
      </c>
      <c r="S139" s="117"/>
      <c r="T139" s="120"/>
      <c r="AA139" s="121"/>
      <c r="AT139" s="118" t="s">
        <v>132</v>
      </c>
      <c r="AU139" s="118" t="s">
        <v>74</v>
      </c>
      <c r="AV139" s="118" t="s">
        <v>138</v>
      </c>
      <c r="AW139" s="118" t="s">
        <v>94</v>
      </c>
      <c r="AX139" s="118" t="s">
        <v>8</v>
      </c>
      <c r="AY139" s="118" t="s">
        <v>124</v>
      </c>
    </row>
    <row r="140" spans="2:63" s="6" customFormat="1" ht="27" customHeight="1">
      <c r="B140" s="20"/>
      <c r="C140" s="97" t="s">
        <v>236</v>
      </c>
      <c r="D140" s="97" t="s">
        <v>125</v>
      </c>
      <c r="E140" s="98" t="s">
        <v>237</v>
      </c>
      <c r="F140" s="174" t="s">
        <v>238</v>
      </c>
      <c r="G140" s="175"/>
      <c r="H140" s="175"/>
      <c r="I140" s="175"/>
      <c r="J140" s="100" t="s">
        <v>227</v>
      </c>
      <c r="K140" s="101">
        <v>26.13</v>
      </c>
      <c r="L140" s="176"/>
      <c r="M140" s="175"/>
      <c r="N140" s="177">
        <f>ROUND($L$140*$K$140,0)</f>
        <v>0</v>
      </c>
      <c r="O140" s="175"/>
      <c r="P140" s="175"/>
      <c r="Q140" s="175"/>
      <c r="R140" s="99" t="s">
        <v>129</v>
      </c>
      <c r="S140" s="20"/>
      <c r="T140" s="102"/>
      <c r="U140" s="103" t="s">
        <v>35</v>
      </c>
      <c r="X140" s="104">
        <v>0</v>
      </c>
      <c r="Y140" s="104">
        <f>$X$140*$K$140</f>
        <v>0</v>
      </c>
      <c r="Z140" s="104">
        <v>0</v>
      </c>
      <c r="AA140" s="105">
        <f>$Z$140*$K$140</f>
        <v>0</v>
      </c>
      <c r="AR140" s="66" t="s">
        <v>130</v>
      </c>
      <c r="AT140" s="66" t="s">
        <v>125</v>
      </c>
      <c r="AU140" s="66" t="s">
        <v>74</v>
      </c>
      <c r="AY140" s="6" t="s">
        <v>124</v>
      </c>
      <c r="BE140" s="106">
        <f>IF($U$140="základní",$N$140,0)</f>
        <v>0</v>
      </c>
      <c r="BF140" s="106">
        <f>IF($U$140="snížená",$N$140,0)</f>
        <v>0</v>
      </c>
      <c r="BG140" s="106">
        <f>IF($U$140="zákl. přenesená",$N$140,0)</f>
        <v>0</v>
      </c>
      <c r="BH140" s="106">
        <f>IF($U$140="sníž. přenesená",$N$140,0)</f>
        <v>0</v>
      </c>
      <c r="BI140" s="106">
        <f>IF($U$140="nulová",$N$140,0)</f>
        <v>0</v>
      </c>
      <c r="BJ140" s="66" t="s">
        <v>8</v>
      </c>
      <c r="BK140" s="106">
        <f>ROUND($L$140*$K$140,0)</f>
        <v>0</v>
      </c>
    </row>
    <row r="141" spans="2:51" s="6" customFormat="1" ht="15.75" customHeight="1">
      <c r="B141" s="107"/>
      <c r="E141" s="108"/>
      <c r="F141" s="178" t="s">
        <v>239</v>
      </c>
      <c r="G141" s="179"/>
      <c r="H141" s="179"/>
      <c r="I141" s="179"/>
      <c r="K141" s="110">
        <v>4.5</v>
      </c>
      <c r="S141" s="107"/>
      <c r="T141" s="111"/>
      <c r="AA141" s="112"/>
      <c r="AT141" s="109" t="s">
        <v>132</v>
      </c>
      <c r="AU141" s="109" t="s">
        <v>74</v>
      </c>
      <c r="AV141" s="109" t="s">
        <v>74</v>
      </c>
      <c r="AW141" s="109" t="s">
        <v>94</v>
      </c>
      <c r="AX141" s="109" t="s">
        <v>65</v>
      </c>
      <c r="AY141" s="109" t="s">
        <v>124</v>
      </c>
    </row>
    <row r="142" spans="2:51" s="6" customFormat="1" ht="15.75" customHeight="1">
      <c r="B142" s="117"/>
      <c r="E142" s="118"/>
      <c r="F142" s="184" t="s">
        <v>240</v>
      </c>
      <c r="G142" s="185"/>
      <c r="H142" s="185"/>
      <c r="I142" s="185"/>
      <c r="K142" s="119">
        <v>4.5</v>
      </c>
      <c r="S142" s="117"/>
      <c r="T142" s="120"/>
      <c r="AA142" s="121"/>
      <c r="AT142" s="118" t="s">
        <v>132</v>
      </c>
      <c r="AU142" s="118" t="s">
        <v>74</v>
      </c>
      <c r="AV142" s="118" t="s">
        <v>138</v>
      </c>
      <c r="AW142" s="118" t="s">
        <v>94</v>
      </c>
      <c r="AX142" s="118" t="s">
        <v>65</v>
      </c>
      <c r="AY142" s="118" t="s">
        <v>124</v>
      </c>
    </row>
    <row r="143" spans="2:51" s="6" customFormat="1" ht="15.75" customHeight="1">
      <c r="B143" s="107"/>
      <c r="E143" s="109"/>
      <c r="F143" s="178" t="s">
        <v>241</v>
      </c>
      <c r="G143" s="179"/>
      <c r="H143" s="179"/>
      <c r="I143" s="179"/>
      <c r="K143" s="110">
        <v>5.611</v>
      </c>
      <c r="S143" s="107"/>
      <c r="T143" s="111"/>
      <c r="AA143" s="112"/>
      <c r="AT143" s="109" t="s">
        <v>132</v>
      </c>
      <c r="AU143" s="109" t="s">
        <v>74</v>
      </c>
      <c r="AV143" s="109" t="s">
        <v>74</v>
      </c>
      <c r="AW143" s="109" t="s">
        <v>94</v>
      </c>
      <c r="AX143" s="109" t="s">
        <v>65</v>
      </c>
      <c r="AY143" s="109" t="s">
        <v>124</v>
      </c>
    </row>
    <row r="144" spans="2:51" s="6" customFormat="1" ht="15.75" customHeight="1">
      <c r="B144" s="117"/>
      <c r="E144" s="118"/>
      <c r="F144" s="184" t="s">
        <v>242</v>
      </c>
      <c r="G144" s="185"/>
      <c r="H144" s="185"/>
      <c r="I144" s="185"/>
      <c r="K144" s="119">
        <v>5.611</v>
      </c>
      <c r="S144" s="117"/>
      <c r="T144" s="120"/>
      <c r="AA144" s="121"/>
      <c r="AT144" s="118" t="s">
        <v>132</v>
      </c>
      <c r="AU144" s="118" t="s">
        <v>74</v>
      </c>
      <c r="AV144" s="118" t="s">
        <v>138</v>
      </c>
      <c r="AW144" s="118" t="s">
        <v>94</v>
      </c>
      <c r="AX144" s="118" t="s">
        <v>65</v>
      </c>
      <c r="AY144" s="118" t="s">
        <v>124</v>
      </c>
    </row>
    <row r="145" spans="2:51" s="6" customFormat="1" ht="27" customHeight="1">
      <c r="B145" s="107"/>
      <c r="E145" s="109"/>
      <c r="F145" s="178" t="s">
        <v>243</v>
      </c>
      <c r="G145" s="179"/>
      <c r="H145" s="179"/>
      <c r="I145" s="179"/>
      <c r="K145" s="110">
        <v>14.844</v>
      </c>
      <c r="S145" s="107"/>
      <c r="T145" s="111"/>
      <c r="AA145" s="112"/>
      <c r="AT145" s="109" t="s">
        <v>132</v>
      </c>
      <c r="AU145" s="109" t="s">
        <v>74</v>
      </c>
      <c r="AV145" s="109" t="s">
        <v>74</v>
      </c>
      <c r="AW145" s="109" t="s">
        <v>94</v>
      </c>
      <c r="AX145" s="109" t="s">
        <v>65</v>
      </c>
      <c r="AY145" s="109" t="s">
        <v>124</v>
      </c>
    </row>
    <row r="146" spans="2:51" s="6" customFormat="1" ht="15.75" customHeight="1">
      <c r="B146" s="107"/>
      <c r="E146" s="109"/>
      <c r="F146" s="178" t="s">
        <v>244</v>
      </c>
      <c r="G146" s="179"/>
      <c r="H146" s="179"/>
      <c r="I146" s="179"/>
      <c r="K146" s="110">
        <v>0.85</v>
      </c>
      <c r="S146" s="107"/>
      <c r="T146" s="111"/>
      <c r="AA146" s="112"/>
      <c r="AT146" s="109" t="s">
        <v>132</v>
      </c>
      <c r="AU146" s="109" t="s">
        <v>74</v>
      </c>
      <c r="AV146" s="109" t="s">
        <v>74</v>
      </c>
      <c r="AW146" s="109" t="s">
        <v>94</v>
      </c>
      <c r="AX146" s="109" t="s">
        <v>65</v>
      </c>
      <c r="AY146" s="109" t="s">
        <v>124</v>
      </c>
    </row>
    <row r="147" spans="2:51" s="6" customFormat="1" ht="15.75" customHeight="1">
      <c r="B147" s="107"/>
      <c r="E147" s="109"/>
      <c r="F147" s="178" t="s">
        <v>245</v>
      </c>
      <c r="G147" s="179"/>
      <c r="H147" s="179"/>
      <c r="I147" s="179"/>
      <c r="K147" s="110">
        <v>0.205</v>
      </c>
      <c r="S147" s="107"/>
      <c r="T147" s="111"/>
      <c r="AA147" s="112"/>
      <c r="AT147" s="109" t="s">
        <v>132</v>
      </c>
      <c r="AU147" s="109" t="s">
        <v>74</v>
      </c>
      <c r="AV147" s="109" t="s">
        <v>74</v>
      </c>
      <c r="AW147" s="109" t="s">
        <v>94</v>
      </c>
      <c r="AX147" s="109" t="s">
        <v>65</v>
      </c>
      <c r="AY147" s="109" t="s">
        <v>124</v>
      </c>
    </row>
    <row r="148" spans="2:51" s="6" customFormat="1" ht="15.75" customHeight="1">
      <c r="B148" s="107"/>
      <c r="E148" s="109"/>
      <c r="F148" s="178" t="s">
        <v>246</v>
      </c>
      <c r="G148" s="179"/>
      <c r="H148" s="179"/>
      <c r="I148" s="179"/>
      <c r="K148" s="110">
        <v>0.12</v>
      </c>
      <c r="S148" s="107"/>
      <c r="T148" s="111"/>
      <c r="AA148" s="112"/>
      <c r="AT148" s="109" t="s">
        <v>132</v>
      </c>
      <c r="AU148" s="109" t="s">
        <v>74</v>
      </c>
      <c r="AV148" s="109" t="s">
        <v>74</v>
      </c>
      <c r="AW148" s="109" t="s">
        <v>94</v>
      </c>
      <c r="AX148" s="109" t="s">
        <v>65</v>
      </c>
      <c r="AY148" s="109" t="s">
        <v>124</v>
      </c>
    </row>
    <row r="149" spans="2:51" s="6" customFormat="1" ht="15.75" customHeight="1">
      <c r="B149" s="117"/>
      <c r="E149" s="118"/>
      <c r="F149" s="184" t="s">
        <v>247</v>
      </c>
      <c r="G149" s="185"/>
      <c r="H149" s="185"/>
      <c r="I149" s="185"/>
      <c r="K149" s="119">
        <v>16.019</v>
      </c>
      <c r="S149" s="117"/>
      <c r="T149" s="120"/>
      <c r="AA149" s="121"/>
      <c r="AT149" s="118" t="s">
        <v>132</v>
      </c>
      <c r="AU149" s="118" t="s">
        <v>74</v>
      </c>
      <c r="AV149" s="118" t="s">
        <v>138</v>
      </c>
      <c r="AW149" s="118" t="s">
        <v>94</v>
      </c>
      <c r="AX149" s="118" t="s">
        <v>65</v>
      </c>
      <c r="AY149" s="118" t="s">
        <v>124</v>
      </c>
    </row>
    <row r="150" spans="2:51" s="6" customFormat="1" ht="15.75" customHeight="1">
      <c r="B150" s="122"/>
      <c r="E150" s="123"/>
      <c r="F150" s="186" t="s">
        <v>248</v>
      </c>
      <c r="G150" s="187"/>
      <c r="H150" s="187"/>
      <c r="I150" s="187"/>
      <c r="K150" s="124">
        <v>26.13</v>
      </c>
      <c r="S150" s="122"/>
      <c r="T150" s="125"/>
      <c r="AA150" s="126"/>
      <c r="AT150" s="123" t="s">
        <v>132</v>
      </c>
      <c r="AU150" s="123" t="s">
        <v>74</v>
      </c>
      <c r="AV150" s="123" t="s">
        <v>130</v>
      </c>
      <c r="AW150" s="123" t="s">
        <v>94</v>
      </c>
      <c r="AX150" s="123" t="s">
        <v>8</v>
      </c>
      <c r="AY150" s="123" t="s">
        <v>124</v>
      </c>
    </row>
    <row r="151" spans="2:63" s="6" customFormat="1" ht="27" customHeight="1">
      <c r="B151" s="20"/>
      <c r="C151" s="97" t="s">
        <v>249</v>
      </c>
      <c r="D151" s="97" t="s">
        <v>125</v>
      </c>
      <c r="E151" s="98" t="s">
        <v>250</v>
      </c>
      <c r="F151" s="174" t="s">
        <v>251</v>
      </c>
      <c r="G151" s="175"/>
      <c r="H151" s="175"/>
      <c r="I151" s="175"/>
      <c r="J151" s="100" t="s">
        <v>227</v>
      </c>
      <c r="K151" s="101">
        <v>783.9</v>
      </c>
      <c r="L151" s="176"/>
      <c r="M151" s="175"/>
      <c r="N151" s="177">
        <f>ROUND($L$151*$K$151,0)</f>
        <v>0</v>
      </c>
      <c r="O151" s="175"/>
      <c r="P151" s="175"/>
      <c r="Q151" s="175"/>
      <c r="R151" s="99" t="s">
        <v>129</v>
      </c>
      <c r="S151" s="20"/>
      <c r="T151" s="102"/>
      <c r="U151" s="103" t="s">
        <v>35</v>
      </c>
      <c r="X151" s="104">
        <v>0</v>
      </c>
      <c r="Y151" s="104">
        <f>$X$151*$K$151</f>
        <v>0</v>
      </c>
      <c r="Z151" s="104">
        <v>0</v>
      </c>
      <c r="AA151" s="105">
        <f>$Z$151*$K$151</f>
        <v>0</v>
      </c>
      <c r="AR151" s="66" t="s">
        <v>130</v>
      </c>
      <c r="AT151" s="66" t="s">
        <v>125</v>
      </c>
      <c r="AU151" s="66" t="s">
        <v>74</v>
      </c>
      <c r="AY151" s="6" t="s">
        <v>124</v>
      </c>
      <c r="BE151" s="106">
        <f>IF($U$151="základní",$N$151,0)</f>
        <v>0</v>
      </c>
      <c r="BF151" s="106">
        <f>IF($U$151="snížená",$N$151,0)</f>
        <v>0</v>
      </c>
      <c r="BG151" s="106">
        <f>IF($U$151="zákl. přenesená",$N$151,0)</f>
        <v>0</v>
      </c>
      <c r="BH151" s="106">
        <f>IF($U$151="sníž. přenesená",$N$151,0)</f>
        <v>0</v>
      </c>
      <c r="BI151" s="106">
        <f>IF($U$151="nulová",$N$151,0)</f>
        <v>0</v>
      </c>
      <c r="BJ151" s="66" t="s">
        <v>8</v>
      </c>
      <c r="BK151" s="106">
        <f>ROUND($L$151*$K$151,0)</f>
        <v>0</v>
      </c>
    </row>
    <row r="152" spans="2:51" s="6" customFormat="1" ht="15.75" customHeight="1">
      <c r="B152" s="107"/>
      <c r="E152" s="108"/>
      <c r="F152" s="178" t="s">
        <v>239</v>
      </c>
      <c r="G152" s="179"/>
      <c r="H152" s="179"/>
      <c r="I152" s="179"/>
      <c r="K152" s="110">
        <v>4.5</v>
      </c>
      <c r="S152" s="107"/>
      <c r="T152" s="111"/>
      <c r="AA152" s="112"/>
      <c r="AT152" s="109" t="s">
        <v>132</v>
      </c>
      <c r="AU152" s="109" t="s">
        <v>74</v>
      </c>
      <c r="AV152" s="109" t="s">
        <v>74</v>
      </c>
      <c r="AW152" s="109" t="s">
        <v>94</v>
      </c>
      <c r="AX152" s="109" t="s">
        <v>65</v>
      </c>
      <c r="AY152" s="109" t="s">
        <v>124</v>
      </c>
    </row>
    <row r="153" spans="2:51" s="6" customFormat="1" ht="15.75" customHeight="1">
      <c r="B153" s="117"/>
      <c r="E153" s="118"/>
      <c r="F153" s="184" t="s">
        <v>240</v>
      </c>
      <c r="G153" s="185"/>
      <c r="H153" s="185"/>
      <c r="I153" s="185"/>
      <c r="K153" s="119">
        <v>4.5</v>
      </c>
      <c r="S153" s="117"/>
      <c r="T153" s="120"/>
      <c r="AA153" s="121"/>
      <c r="AT153" s="118" t="s">
        <v>132</v>
      </c>
      <c r="AU153" s="118" t="s">
        <v>74</v>
      </c>
      <c r="AV153" s="118" t="s">
        <v>138</v>
      </c>
      <c r="AW153" s="118" t="s">
        <v>94</v>
      </c>
      <c r="AX153" s="118" t="s">
        <v>65</v>
      </c>
      <c r="AY153" s="118" t="s">
        <v>124</v>
      </c>
    </row>
    <row r="154" spans="2:51" s="6" customFormat="1" ht="15.75" customHeight="1">
      <c r="B154" s="107"/>
      <c r="E154" s="109"/>
      <c r="F154" s="178" t="s">
        <v>241</v>
      </c>
      <c r="G154" s="179"/>
      <c r="H154" s="179"/>
      <c r="I154" s="179"/>
      <c r="K154" s="110">
        <v>5.611</v>
      </c>
      <c r="S154" s="107"/>
      <c r="T154" s="111"/>
      <c r="AA154" s="112"/>
      <c r="AT154" s="109" t="s">
        <v>132</v>
      </c>
      <c r="AU154" s="109" t="s">
        <v>74</v>
      </c>
      <c r="AV154" s="109" t="s">
        <v>74</v>
      </c>
      <c r="AW154" s="109" t="s">
        <v>94</v>
      </c>
      <c r="AX154" s="109" t="s">
        <v>65</v>
      </c>
      <c r="AY154" s="109" t="s">
        <v>124</v>
      </c>
    </row>
    <row r="155" spans="2:51" s="6" customFormat="1" ht="15.75" customHeight="1">
      <c r="B155" s="117"/>
      <c r="E155" s="118"/>
      <c r="F155" s="184" t="s">
        <v>242</v>
      </c>
      <c r="G155" s="185"/>
      <c r="H155" s="185"/>
      <c r="I155" s="185"/>
      <c r="K155" s="119">
        <v>5.611</v>
      </c>
      <c r="S155" s="117"/>
      <c r="T155" s="120"/>
      <c r="AA155" s="121"/>
      <c r="AT155" s="118" t="s">
        <v>132</v>
      </c>
      <c r="AU155" s="118" t="s">
        <v>74</v>
      </c>
      <c r="AV155" s="118" t="s">
        <v>138</v>
      </c>
      <c r="AW155" s="118" t="s">
        <v>94</v>
      </c>
      <c r="AX155" s="118" t="s">
        <v>65</v>
      </c>
      <c r="AY155" s="118" t="s">
        <v>124</v>
      </c>
    </row>
    <row r="156" spans="2:51" s="6" customFormat="1" ht="27" customHeight="1">
      <c r="B156" s="107"/>
      <c r="E156" s="109"/>
      <c r="F156" s="178" t="s">
        <v>243</v>
      </c>
      <c r="G156" s="179"/>
      <c r="H156" s="179"/>
      <c r="I156" s="179"/>
      <c r="K156" s="110">
        <v>14.844</v>
      </c>
      <c r="S156" s="107"/>
      <c r="T156" s="111"/>
      <c r="AA156" s="112"/>
      <c r="AT156" s="109" t="s">
        <v>132</v>
      </c>
      <c r="AU156" s="109" t="s">
        <v>74</v>
      </c>
      <c r="AV156" s="109" t="s">
        <v>74</v>
      </c>
      <c r="AW156" s="109" t="s">
        <v>94</v>
      </c>
      <c r="AX156" s="109" t="s">
        <v>65</v>
      </c>
      <c r="AY156" s="109" t="s">
        <v>124</v>
      </c>
    </row>
    <row r="157" spans="2:51" s="6" customFormat="1" ht="15.75" customHeight="1">
      <c r="B157" s="107"/>
      <c r="E157" s="109"/>
      <c r="F157" s="178" t="s">
        <v>244</v>
      </c>
      <c r="G157" s="179"/>
      <c r="H157" s="179"/>
      <c r="I157" s="179"/>
      <c r="K157" s="110">
        <v>0.85</v>
      </c>
      <c r="S157" s="107"/>
      <c r="T157" s="111"/>
      <c r="AA157" s="112"/>
      <c r="AT157" s="109" t="s">
        <v>132</v>
      </c>
      <c r="AU157" s="109" t="s">
        <v>74</v>
      </c>
      <c r="AV157" s="109" t="s">
        <v>74</v>
      </c>
      <c r="AW157" s="109" t="s">
        <v>94</v>
      </c>
      <c r="AX157" s="109" t="s">
        <v>65</v>
      </c>
      <c r="AY157" s="109" t="s">
        <v>124</v>
      </c>
    </row>
    <row r="158" spans="2:51" s="6" customFormat="1" ht="15.75" customHeight="1">
      <c r="B158" s="107"/>
      <c r="E158" s="109"/>
      <c r="F158" s="178" t="s">
        <v>245</v>
      </c>
      <c r="G158" s="179"/>
      <c r="H158" s="179"/>
      <c r="I158" s="179"/>
      <c r="K158" s="110">
        <v>0.205</v>
      </c>
      <c r="S158" s="107"/>
      <c r="T158" s="111"/>
      <c r="AA158" s="112"/>
      <c r="AT158" s="109" t="s">
        <v>132</v>
      </c>
      <c r="AU158" s="109" t="s">
        <v>74</v>
      </c>
      <c r="AV158" s="109" t="s">
        <v>74</v>
      </c>
      <c r="AW158" s="109" t="s">
        <v>94</v>
      </c>
      <c r="AX158" s="109" t="s">
        <v>65</v>
      </c>
      <c r="AY158" s="109" t="s">
        <v>124</v>
      </c>
    </row>
    <row r="159" spans="2:51" s="6" customFormat="1" ht="15.75" customHeight="1">
      <c r="B159" s="107"/>
      <c r="E159" s="109"/>
      <c r="F159" s="178" t="s">
        <v>246</v>
      </c>
      <c r="G159" s="179"/>
      <c r="H159" s="179"/>
      <c r="I159" s="179"/>
      <c r="K159" s="110">
        <v>0.12</v>
      </c>
      <c r="S159" s="107"/>
      <c r="T159" s="111"/>
      <c r="AA159" s="112"/>
      <c r="AT159" s="109" t="s">
        <v>132</v>
      </c>
      <c r="AU159" s="109" t="s">
        <v>74</v>
      </c>
      <c r="AV159" s="109" t="s">
        <v>74</v>
      </c>
      <c r="AW159" s="109" t="s">
        <v>94</v>
      </c>
      <c r="AX159" s="109" t="s">
        <v>65</v>
      </c>
      <c r="AY159" s="109" t="s">
        <v>124</v>
      </c>
    </row>
    <row r="160" spans="2:51" s="6" customFormat="1" ht="15.75" customHeight="1">
      <c r="B160" s="117"/>
      <c r="E160" s="118"/>
      <c r="F160" s="184" t="s">
        <v>247</v>
      </c>
      <c r="G160" s="185"/>
      <c r="H160" s="185"/>
      <c r="I160" s="185"/>
      <c r="K160" s="119">
        <v>16.019</v>
      </c>
      <c r="S160" s="117"/>
      <c r="T160" s="120"/>
      <c r="AA160" s="121"/>
      <c r="AT160" s="118" t="s">
        <v>132</v>
      </c>
      <c r="AU160" s="118" t="s">
        <v>74</v>
      </c>
      <c r="AV160" s="118" t="s">
        <v>138</v>
      </c>
      <c r="AW160" s="118" t="s">
        <v>94</v>
      </c>
      <c r="AX160" s="118" t="s">
        <v>65</v>
      </c>
      <c r="AY160" s="118" t="s">
        <v>124</v>
      </c>
    </row>
    <row r="161" spans="2:51" s="6" customFormat="1" ht="15.75" customHeight="1">
      <c r="B161" s="122"/>
      <c r="E161" s="123"/>
      <c r="F161" s="186" t="s">
        <v>248</v>
      </c>
      <c r="G161" s="187"/>
      <c r="H161" s="187"/>
      <c r="I161" s="187"/>
      <c r="K161" s="124">
        <v>26.13</v>
      </c>
      <c r="S161" s="122"/>
      <c r="T161" s="125"/>
      <c r="AA161" s="126"/>
      <c r="AT161" s="123" t="s">
        <v>132</v>
      </c>
      <c r="AU161" s="123" t="s">
        <v>74</v>
      </c>
      <c r="AV161" s="123" t="s">
        <v>130</v>
      </c>
      <c r="AW161" s="123" t="s">
        <v>94</v>
      </c>
      <c r="AX161" s="123" t="s">
        <v>8</v>
      </c>
      <c r="AY161" s="123" t="s">
        <v>124</v>
      </c>
    </row>
    <row r="162" spans="2:51" s="6" customFormat="1" ht="15.75" customHeight="1">
      <c r="B162" s="107"/>
      <c r="F162" s="178" t="s">
        <v>252</v>
      </c>
      <c r="G162" s="179"/>
      <c r="H162" s="179"/>
      <c r="I162" s="179"/>
      <c r="K162" s="110">
        <v>783.9</v>
      </c>
      <c r="S162" s="107"/>
      <c r="T162" s="111"/>
      <c r="AA162" s="112"/>
      <c r="AT162" s="109" t="s">
        <v>132</v>
      </c>
      <c r="AU162" s="109" t="s">
        <v>74</v>
      </c>
      <c r="AV162" s="109" t="s">
        <v>74</v>
      </c>
      <c r="AW162" s="109" t="s">
        <v>65</v>
      </c>
      <c r="AX162" s="109" t="s">
        <v>8</v>
      </c>
      <c r="AY162" s="109" t="s">
        <v>124</v>
      </c>
    </row>
    <row r="163" spans="2:63" s="6" customFormat="1" ht="27" customHeight="1">
      <c r="B163" s="20"/>
      <c r="C163" s="97" t="s">
        <v>253</v>
      </c>
      <c r="D163" s="97" t="s">
        <v>125</v>
      </c>
      <c r="E163" s="98" t="s">
        <v>254</v>
      </c>
      <c r="F163" s="174" t="s">
        <v>255</v>
      </c>
      <c r="G163" s="175"/>
      <c r="H163" s="175"/>
      <c r="I163" s="175"/>
      <c r="J163" s="100" t="s">
        <v>227</v>
      </c>
      <c r="K163" s="101">
        <v>20.519</v>
      </c>
      <c r="L163" s="176"/>
      <c r="M163" s="175"/>
      <c r="N163" s="177">
        <f>ROUND($L$163*$K$163,0)</f>
        <v>0</v>
      </c>
      <c r="O163" s="175"/>
      <c r="P163" s="175"/>
      <c r="Q163" s="175"/>
      <c r="R163" s="99" t="s">
        <v>129</v>
      </c>
      <c r="S163" s="20"/>
      <c r="T163" s="102"/>
      <c r="U163" s="103" t="s">
        <v>35</v>
      </c>
      <c r="X163" s="104">
        <v>0</v>
      </c>
      <c r="Y163" s="104">
        <f>$X$163*$K$163</f>
        <v>0</v>
      </c>
      <c r="Z163" s="104">
        <v>0</v>
      </c>
      <c r="AA163" s="105">
        <f>$Z$163*$K$163</f>
        <v>0</v>
      </c>
      <c r="AR163" s="66" t="s">
        <v>130</v>
      </c>
      <c r="AT163" s="66" t="s">
        <v>125</v>
      </c>
      <c r="AU163" s="66" t="s">
        <v>74</v>
      </c>
      <c r="AY163" s="6" t="s">
        <v>124</v>
      </c>
      <c r="BE163" s="106">
        <f>IF($U$163="základní",$N$163,0)</f>
        <v>0</v>
      </c>
      <c r="BF163" s="106">
        <f>IF($U$163="snížená",$N$163,0)</f>
        <v>0</v>
      </c>
      <c r="BG163" s="106">
        <f>IF($U$163="zákl. přenesená",$N$163,0)</f>
        <v>0</v>
      </c>
      <c r="BH163" s="106">
        <f>IF($U$163="sníž. přenesená",$N$163,0)</f>
        <v>0</v>
      </c>
      <c r="BI163" s="106">
        <f>IF($U$163="nulová",$N$163,0)</f>
        <v>0</v>
      </c>
      <c r="BJ163" s="66" t="s">
        <v>8</v>
      </c>
      <c r="BK163" s="106">
        <f>ROUND($L$163*$K$163,0)</f>
        <v>0</v>
      </c>
    </row>
    <row r="164" spans="2:51" s="6" customFormat="1" ht="15.75" customHeight="1">
      <c r="B164" s="107"/>
      <c r="E164" s="108"/>
      <c r="F164" s="178" t="s">
        <v>239</v>
      </c>
      <c r="G164" s="179"/>
      <c r="H164" s="179"/>
      <c r="I164" s="179"/>
      <c r="K164" s="110">
        <v>4.5</v>
      </c>
      <c r="S164" s="107"/>
      <c r="T164" s="111"/>
      <c r="AA164" s="112"/>
      <c r="AT164" s="109" t="s">
        <v>132</v>
      </c>
      <c r="AU164" s="109" t="s">
        <v>74</v>
      </c>
      <c r="AV164" s="109" t="s">
        <v>74</v>
      </c>
      <c r="AW164" s="109" t="s">
        <v>94</v>
      </c>
      <c r="AX164" s="109" t="s">
        <v>65</v>
      </c>
      <c r="AY164" s="109" t="s">
        <v>124</v>
      </c>
    </row>
    <row r="165" spans="2:51" s="6" customFormat="1" ht="15.75" customHeight="1">
      <c r="B165" s="117"/>
      <c r="E165" s="118"/>
      <c r="F165" s="184" t="s">
        <v>240</v>
      </c>
      <c r="G165" s="185"/>
      <c r="H165" s="185"/>
      <c r="I165" s="185"/>
      <c r="K165" s="119">
        <v>4.5</v>
      </c>
      <c r="S165" s="117"/>
      <c r="T165" s="120"/>
      <c r="AA165" s="121"/>
      <c r="AT165" s="118" t="s">
        <v>132</v>
      </c>
      <c r="AU165" s="118" t="s">
        <v>74</v>
      </c>
      <c r="AV165" s="118" t="s">
        <v>138</v>
      </c>
      <c r="AW165" s="118" t="s">
        <v>94</v>
      </c>
      <c r="AX165" s="118" t="s">
        <v>65</v>
      </c>
      <c r="AY165" s="118" t="s">
        <v>124</v>
      </c>
    </row>
    <row r="166" spans="2:51" s="6" customFormat="1" ht="27" customHeight="1">
      <c r="B166" s="107"/>
      <c r="E166" s="109"/>
      <c r="F166" s="178" t="s">
        <v>243</v>
      </c>
      <c r="G166" s="179"/>
      <c r="H166" s="179"/>
      <c r="I166" s="179"/>
      <c r="K166" s="110">
        <v>14.844</v>
      </c>
      <c r="S166" s="107"/>
      <c r="T166" s="111"/>
      <c r="AA166" s="112"/>
      <c r="AT166" s="109" t="s">
        <v>132</v>
      </c>
      <c r="AU166" s="109" t="s">
        <v>74</v>
      </c>
      <c r="AV166" s="109" t="s">
        <v>74</v>
      </c>
      <c r="AW166" s="109" t="s">
        <v>94</v>
      </c>
      <c r="AX166" s="109" t="s">
        <v>65</v>
      </c>
      <c r="AY166" s="109" t="s">
        <v>124</v>
      </c>
    </row>
    <row r="167" spans="2:51" s="6" customFormat="1" ht="15.75" customHeight="1">
      <c r="B167" s="107"/>
      <c r="E167" s="109"/>
      <c r="F167" s="178" t="s">
        <v>244</v>
      </c>
      <c r="G167" s="179"/>
      <c r="H167" s="179"/>
      <c r="I167" s="179"/>
      <c r="K167" s="110">
        <v>0.85</v>
      </c>
      <c r="S167" s="107"/>
      <c r="T167" s="111"/>
      <c r="AA167" s="112"/>
      <c r="AT167" s="109" t="s">
        <v>132</v>
      </c>
      <c r="AU167" s="109" t="s">
        <v>74</v>
      </c>
      <c r="AV167" s="109" t="s">
        <v>74</v>
      </c>
      <c r="AW167" s="109" t="s">
        <v>94</v>
      </c>
      <c r="AX167" s="109" t="s">
        <v>65</v>
      </c>
      <c r="AY167" s="109" t="s">
        <v>124</v>
      </c>
    </row>
    <row r="168" spans="2:51" s="6" customFormat="1" ht="15.75" customHeight="1">
      <c r="B168" s="107"/>
      <c r="E168" s="109"/>
      <c r="F168" s="178" t="s">
        <v>245</v>
      </c>
      <c r="G168" s="179"/>
      <c r="H168" s="179"/>
      <c r="I168" s="179"/>
      <c r="K168" s="110">
        <v>0.205</v>
      </c>
      <c r="S168" s="107"/>
      <c r="T168" s="111"/>
      <c r="AA168" s="112"/>
      <c r="AT168" s="109" t="s">
        <v>132</v>
      </c>
      <c r="AU168" s="109" t="s">
        <v>74</v>
      </c>
      <c r="AV168" s="109" t="s">
        <v>74</v>
      </c>
      <c r="AW168" s="109" t="s">
        <v>94</v>
      </c>
      <c r="AX168" s="109" t="s">
        <v>65</v>
      </c>
      <c r="AY168" s="109" t="s">
        <v>124</v>
      </c>
    </row>
    <row r="169" spans="2:51" s="6" customFormat="1" ht="15.75" customHeight="1">
      <c r="B169" s="107"/>
      <c r="E169" s="109"/>
      <c r="F169" s="178" t="s">
        <v>246</v>
      </c>
      <c r="G169" s="179"/>
      <c r="H169" s="179"/>
      <c r="I169" s="179"/>
      <c r="K169" s="110">
        <v>0.12</v>
      </c>
      <c r="S169" s="107"/>
      <c r="T169" s="111"/>
      <c r="AA169" s="112"/>
      <c r="AT169" s="109" t="s">
        <v>132</v>
      </c>
      <c r="AU169" s="109" t="s">
        <v>74</v>
      </c>
      <c r="AV169" s="109" t="s">
        <v>74</v>
      </c>
      <c r="AW169" s="109" t="s">
        <v>94</v>
      </c>
      <c r="AX169" s="109" t="s">
        <v>65</v>
      </c>
      <c r="AY169" s="109" t="s">
        <v>124</v>
      </c>
    </row>
    <row r="170" spans="2:51" s="6" customFormat="1" ht="15.75" customHeight="1">
      <c r="B170" s="117"/>
      <c r="E170" s="118"/>
      <c r="F170" s="184" t="s">
        <v>256</v>
      </c>
      <c r="G170" s="185"/>
      <c r="H170" s="185"/>
      <c r="I170" s="185"/>
      <c r="K170" s="119">
        <v>16.019</v>
      </c>
      <c r="S170" s="117"/>
      <c r="T170" s="120"/>
      <c r="AA170" s="121"/>
      <c r="AT170" s="118" t="s">
        <v>132</v>
      </c>
      <c r="AU170" s="118" t="s">
        <v>74</v>
      </c>
      <c r="AV170" s="118" t="s">
        <v>138</v>
      </c>
      <c r="AW170" s="118" t="s">
        <v>94</v>
      </c>
      <c r="AX170" s="118" t="s">
        <v>65</v>
      </c>
      <c r="AY170" s="118" t="s">
        <v>124</v>
      </c>
    </row>
    <row r="171" spans="2:51" s="6" customFormat="1" ht="15.75" customHeight="1">
      <c r="B171" s="122"/>
      <c r="E171" s="123"/>
      <c r="F171" s="186" t="s">
        <v>248</v>
      </c>
      <c r="G171" s="187"/>
      <c r="H171" s="187"/>
      <c r="I171" s="187"/>
      <c r="K171" s="124">
        <v>20.519</v>
      </c>
      <c r="S171" s="122"/>
      <c r="T171" s="125"/>
      <c r="AA171" s="126"/>
      <c r="AT171" s="123" t="s">
        <v>132</v>
      </c>
      <c r="AU171" s="123" t="s">
        <v>74</v>
      </c>
      <c r="AV171" s="123" t="s">
        <v>130</v>
      </c>
      <c r="AW171" s="123" t="s">
        <v>94</v>
      </c>
      <c r="AX171" s="123" t="s">
        <v>8</v>
      </c>
      <c r="AY171" s="123" t="s">
        <v>124</v>
      </c>
    </row>
    <row r="172" spans="2:63" s="6" customFormat="1" ht="27" customHeight="1">
      <c r="B172" s="20"/>
      <c r="C172" s="97" t="s">
        <v>257</v>
      </c>
      <c r="D172" s="97" t="s">
        <v>125</v>
      </c>
      <c r="E172" s="98" t="s">
        <v>258</v>
      </c>
      <c r="F172" s="174" t="s">
        <v>259</v>
      </c>
      <c r="G172" s="175"/>
      <c r="H172" s="175"/>
      <c r="I172" s="175"/>
      <c r="J172" s="100" t="s">
        <v>227</v>
      </c>
      <c r="K172" s="101">
        <v>1.231</v>
      </c>
      <c r="L172" s="176"/>
      <c r="M172" s="175"/>
      <c r="N172" s="177">
        <f>ROUND($L$172*$K$172,0)</f>
        <v>0</v>
      </c>
      <c r="O172" s="175"/>
      <c r="P172" s="175"/>
      <c r="Q172" s="175"/>
      <c r="R172" s="99"/>
      <c r="S172" s="20"/>
      <c r="T172" s="102"/>
      <c r="U172" s="103" t="s">
        <v>35</v>
      </c>
      <c r="X172" s="104">
        <v>0</v>
      </c>
      <c r="Y172" s="104">
        <f>$X$172*$K$172</f>
        <v>0</v>
      </c>
      <c r="Z172" s="104">
        <v>0</v>
      </c>
      <c r="AA172" s="105">
        <f>$Z$172*$K$172</f>
        <v>0</v>
      </c>
      <c r="AR172" s="66" t="s">
        <v>130</v>
      </c>
      <c r="AT172" s="66" t="s">
        <v>125</v>
      </c>
      <c r="AU172" s="66" t="s">
        <v>74</v>
      </c>
      <c r="AY172" s="6" t="s">
        <v>124</v>
      </c>
      <c r="BE172" s="106">
        <f>IF($U$172="základní",$N$172,0)</f>
        <v>0</v>
      </c>
      <c r="BF172" s="106">
        <f>IF($U$172="snížená",$N$172,0)</f>
        <v>0</v>
      </c>
      <c r="BG172" s="106">
        <f>IF($U$172="zákl. přenesená",$N$172,0)</f>
        <v>0</v>
      </c>
      <c r="BH172" s="106">
        <f>IF($U$172="sníž. přenesená",$N$172,0)</f>
        <v>0</v>
      </c>
      <c r="BI172" s="106">
        <f>IF($U$172="nulová",$N$172,0)</f>
        <v>0</v>
      </c>
      <c r="BJ172" s="66" t="s">
        <v>8</v>
      </c>
      <c r="BK172" s="106">
        <f>ROUND($L$172*$K$172,0)</f>
        <v>0</v>
      </c>
    </row>
    <row r="173" spans="2:63" s="6" customFormat="1" ht="27" customHeight="1">
      <c r="B173" s="20"/>
      <c r="C173" s="100" t="s">
        <v>260</v>
      </c>
      <c r="D173" s="100" t="s">
        <v>125</v>
      </c>
      <c r="E173" s="98" t="s">
        <v>261</v>
      </c>
      <c r="F173" s="174" t="s">
        <v>262</v>
      </c>
      <c r="G173" s="175"/>
      <c r="H173" s="175"/>
      <c r="I173" s="175"/>
      <c r="J173" s="100" t="s">
        <v>227</v>
      </c>
      <c r="K173" s="101">
        <v>4.38</v>
      </c>
      <c r="L173" s="176"/>
      <c r="M173" s="175"/>
      <c r="N173" s="177">
        <f>ROUND($L$173*$K$173,0)</f>
        <v>0</v>
      </c>
      <c r="O173" s="175"/>
      <c r="P173" s="175"/>
      <c r="Q173" s="175"/>
      <c r="R173" s="99" t="s">
        <v>129</v>
      </c>
      <c r="S173" s="20"/>
      <c r="T173" s="102"/>
      <c r="U173" s="103" t="s">
        <v>35</v>
      </c>
      <c r="X173" s="104">
        <v>0</v>
      </c>
      <c r="Y173" s="104">
        <f>$X$173*$K$173</f>
        <v>0</v>
      </c>
      <c r="Z173" s="104">
        <v>0</v>
      </c>
      <c r="AA173" s="105">
        <f>$Z$173*$K$173</f>
        <v>0</v>
      </c>
      <c r="AR173" s="66" t="s">
        <v>130</v>
      </c>
      <c r="AT173" s="66" t="s">
        <v>125</v>
      </c>
      <c r="AU173" s="66" t="s">
        <v>74</v>
      </c>
      <c r="AY173" s="66" t="s">
        <v>124</v>
      </c>
      <c r="BE173" s="106">
        <f>IF($U$173="základní",$N$173,0)</f>
        <v>0</v>
      </c>
      <c r="BF173" s="106">
        <f>IF($U$173="snížená",$N$173,0)</f>
        <v>0</v>
      </c>
      <c r="BG173" s="106">
        <f>IF($U$173="zákl. přenesená",$N$173,0)</f>
        <v>0</v>
      </c>
      <c r="BH173" s="106">
        <f>IF($U$173="sníž. přenesená",$N$173,0)</f>
        <v>0</v>
      </c>
      <c r="BI173" s="106">
        <f>IF($U$173="nulová",$N$173,0)</f>
        <v>0</v>
      </c>
      <c r="BJ173" s="66" t="s">
        <v>8</v>
      </c>
      <c r="BK173" s="106">
        <f>ROUND($L$173*$K$173,0)</f>
        <v>0</v>
      </c>
    </row>
    <row r="174" spans="2:63" s="6" customFormat="1" ht="27" customHeight="1">
      <c r="B174" s="20"/>
      <c r="C174" s="100" t="s">
        <v>263</v>
      </c>
      <c r="D174" s="100" t="s">
        <v>125</v>
      </c>
      <c r="E174" s="98" t="s">
        <v>264</v>
      </c>
      <c r="F174" s="174" t="s">
        <v>265</v>
      </c>
      <c r="G174" s="175"/>
      <c r="H174" s="175"/>
      <c r="I174" s="175"/>
      <c r="J174" s="100" t="s">
        <v>227</v>
      </c>
      <c r="K174" s="101">
        <v>20.405</v>
      </c>
      <c r="L174" s="176"/>
      <c r="M174" s="175"/>
      <c r="N174" s="177">
        <f>ROUND($L$174*$K$174,0)</f>
        <v>0</v>
      </c>
      <c r="O174" s="175"/>
      <c r="P174" s="175"/>
      <c r="Q174" s="175"/>
      <c r="R174" s="99" t="s">
        <v>129</v>
      </c>
      <c r="S174" s="20"/>
      <c r="T174" s="102"/>
      <c r="U174" s="103" t="s">
        <v>35</v>
      </c>
      <c r="X174" s="104">
        <v>0</v>
      </c>
      <c r="Y174" s="104">
        <f>$X$174*$K$174</f>
        <v>0</v>
      </c>
      <c r="Z174" s="104">
        <v>0</v>
      </c>
      <c r="AA174" s="105">
        <f>$Z$174*$K$174</f>
        <v>0</v>
      </c>
      <c r="AR174" s="66" t="s">
        <v>130</v>
      </c>
      <c r="AT174" s="66" t="s">
        <v>125</v>
      </c>
      <c r="AU174" s="66" t="s">
        <v>74</v>
      </c>
      <c r="AY174" s="66" t="s">
        <v>124</v>
      </c>
      <c r="BE174" s="106">
        <f>IF($U$174="základní",$N$174,0)</f>
        <v>0</v>
      </c>
      <c r="BF174" s="106">
        <f>IF($U$174="snížená",$N$174,0)</f>
        <v>0</v>
      </c>
      <c r="BG174" s="106">
        <f>IF($U$174="zákl. přenesená",$N$174,0)</f>
        <v>0</v>
      </c>
      <c r="BH174" s="106">
        <f>IF($U$174="sníž. přenesená",$N$174,0)</f>
        <v>0</v>
      </c>
      <c r="BI174" s="106">
        <f>IF($U$174="nulová",$N$174,0)</f>
        <v>0</v>
      </c>
      <c r="BJ174" s="66" t="s">
        <v>8</v>
      </c>
      <c r="BK174" s="106">
        <f>ROUND($L$174*$K$174,0)</f>
        <v>0</v>
      </c>
    </row>
    <row r="175" spans="2:51" s="6" customFormat="1" ht="15.75" customHeight="1">
      <c r="B175" s="107"/>
      <c r="E175" s="108"/>
      <c r="F175" s="178" t="s">
        <v>266</v>
      </c>
      <c r="G175" s="179"/>
      <c r="H175" s="179"/>
      <c r="I175" s="179"/>
      <c r="K175" s="110">
        <v>4.386</v>
      </c>
      <c r="S175" s="107"/>
      <c r="T175" s="111"/>
      <c r="AA175" s="112"/>
      <c r="AT175" s="109" t="s">
        <v>132</v>
      </c>
      <c r="AU175" s="109" t="s">
        <v>74</v>
      </c>
      <c r="AV175" s="109" t="s">
        <v>74</v>
      </c>
      <c r="AW175" s="109" t="s">
        <v>94</v>
      </c>
      <c r="AX175" s="109" t="s">
        <v>65</v>
      </c>
      <c r="AY175" s="109" t="s">
        <v>124</v>
      </c>
    </row>
    <row r="176" spans="2:51" s="6" customFormat="1" ht="15.75" customHeight="1">
      <c r="B176" s="117"/>
      <c r="E176" s="118"/>
      <c r="F176" s="184" t="s">
        <v>267</v>
      </c>
      <c r="G176" s="185"/>
      <c r="H176" s="185"/>
      <c r="I176" s="185"/>
      <c r="K176" s="119">
        <v>4.386</v>
      </c>
      <c r="S176" s="117"/>
      <c r="T176" s="120"/>
      <c r="AA176" s="121"/>
      <c r="AT176" s="118" t="s">
        <v>132</v>
      </c>
      <c r="AU176" s="118" t="s">
        <v>74</v>
      </c>
      <c r="AV176" s="118" t="s">
        <v>138</v>
      </c>
      <c r="AW176" s="118" t="s">
        <v>94</v>
      </c>
      <c r="AX176" s="118" t="s">
        <v>65</v>
      </c>
      <c r="AY176" s="118" t="s">
        <v>124</v>
      </c>
    </row>
    <row r="177" spans="2:51" s="6" customFormat="1" ht="27" customHeight="1">
      <c r="B177" s="107"/>
      <c r="E177" s="109"/>
      <c r="F177" s="178" t="s">
        <v>243</v>
      </c>
      <c r="G177" s="179"/>
      <c r="H177" s="179"/>
      <c r="I177" s="179"/>
      <c r="K177" s="110">
        <v>14.844</v>
      </c>
      <c r="S177" s="107"/>
      <c r="T177" s="111"/>
      <c r="AA177" s="112"/>
      <c r="AT177" s="109" t="s">
        <v>132</v>
      </c>
      <c r="AU177" s="109" t="s">
        <v>74</v>
      </c>
      <c r="AV177" s="109" t="s">
        <v>74</v>
      </c>
      <c r="AW177" s="109" t="s">
        <v>94</v>
      </c>
      <c r="AX177" s="109" t="s">
        <v>65</v>
      </c>
      <c r="AY177" s="109" t="s">
        <v>124</v>
      </c>
    </row>
    <row r="178" spans="2:51" s="6" customFormat="1" ht="15.75" customHeight="1">
      <c r="B178" s="107"/>
      <c r="E178" s="109"/>
      <c r="F178" s="178" t="s">
        <v>244</v>
      </c>
      <c r="G178" s="179"/>
      <c r="H178" s="179"/>
      <c r="I178" s="179"/>
      <c r="K178" s="110">
        <v>0.85</v>
      </c>
      <c r="S178" s="107"/>
      <c r="T178" s="111"/>
      <c r="AA178" s="112"/>
      <c r="AT178" s="109" t="s">
        <v>132</v>
      </c>
      <c r="AU178" s="109" t="s">
        <v>74</v>
      </c>
      <c r="AV178" s="109" t="s">
        <v>74</v>
      </c>
      <c r="AW178" s="109" t="s">
        <v>94</v>
      </c>
      <c r="AX178" s="109" t="s">
        <v>65</v>
      </c>
      <c r="AY178" s="109" t="s">
        <v>124</v>
      </c>
    </row>
    <row r="179" spans="2:51" s="6" customFormat="1" ht="15.75" customHeight="1">
      <c r="B179" s="107"/>
      <c r="E179" s="109"/>
      <c r="F179" s="178" t="s">
        <v>245</v>
      </c>
      <c r="G179" s="179"/>
      <c r="H179" s="179"/>
      <c r="I179" s="179"/>
      <c r="K179" s="110">
        <v>0.205</v>
      </c>
      <c r="S179" s="107"/>
      <c r="T179" s="111"/>
      <c r="AA179" s="112"/>
      <c r="AT179" s="109" t="s">
        <v>132</v>
      </c>
      <c r="AU179" s="109" t="s">
        <v>74</v>
      </c>
      <c r="AV179" s="109" t="s">
        <v>74</v>
      </c>
      <c r="AW179" s="109" t="s">
        <v>94</v>
      </c>
      <c r="AX179" s="109" t="s">
        <v>65</v>
      </c>
      <c r="AY179" s="109" t="s">
        <v>124</v>
      </c>
    </row>
    <row r="180" spans="2:51" s="6" customFormat="1" ht="15.75" customHeight="1">
      <c r="B180" s="107"/>
      <c r="E180" s="109"/>
      <c r="F180" s="178" t="s">
        <v>246</v>
      </c>
      <c r="G180" s="179"/>
      <c r="H180" s="179"/>
      <c r="I180" s="179"/>
      <c r="K180" s="110">
        <v>0.12</v>
      </c>
      <c r="S180" s="107"/>
      <c r="T180" s="111"/>
      <c r="AA180" s="112"/>
      <c r="AT180" s="109" t="s">
        <v>132</v>
      </c>
      <c r="AU180" s="109" t="s">
        <v>74</v>
      </c>
      <c r="AV180" s="109" t="s">
        <v>74</v>
      </c>
      <c r="AW180" s="109" t="s">
        <v>94</v>
      </c>
      <c r="AX180" s="109" t="s">
        <v>65</v>
      </c>
      <c r="AY180" s="109" t="s">
        <v>124</v>
      </c>
    </row>
    <row r="181" spans="2:51" s="6" customFormat="1" ht="15.75" customHeight="1">
      <c r="B181" s="117"/>
      <c r="E181" s="118"/>
      <c r="F181" s="184" t="s">
        <v>268</v>
      </c>
      <c r="G181" s="185"/>
      <c r="H181" s="185"/>
      <c r="I181" s="185"/>
      <c r="K181" s="119">
        <v>16.019</v>
      </c>
      <c r="S181" s="117"/>
      <c r="T181" s="120"/>
      <c r="AA181" s="121"/>
      <c r="AT181" s="118" t="s">
        <v>132</v>
      </c>
      <c r="AU181" s="118" t="s">
        <v>74</v>
      </c>
      <c r="AV181" s="118" t="s">
        <v>138</v>
      </c>
      <c r="AW181" s="118" t="s">
        <v>94</v>
      </c>
      <c r="AX181" s="118" t="s">
        <v>65</v>
      </c>
      <c r="AY181" s="118" t="s">
        <v>124</v>
      </c>
    </row>
    <row r="182" spans="2:51" s="6" customFormat="1" ht="15.75" customHeight="1">
      <c r="B182" s="122"/>
      <c r="E182" s="123"/>
      <c r="F182" s="186" t="s">
        <v>248</v>
      </c>
      <c r="G182" s="187"/>
      <c r="H182" s="187"/>
      <c r="I182" s="187"/>
      <c r="K182" s="124">
        <v>20.405</v>
      </c>
      <c r="S182" s="122"/>
      <c r="T182" s="125"/>
      <c r="AA182" s="126"/>
      <c r="AT182" s="123" t="s">
        <v>132</v>
      </c>
      <c r="AU182" s="123" t="s">
        <v>74</v>
      </c>
      <c r="AV182" s="123" t="s">
        <v>130</v>
      </c>
      <c r="AW182" s="123" t="s">
        <v>94</v>
      </c>
      <c r="AX182" s="123" t="s">
        <v>8</v>
      </c>
      <c r="AY182" s="123" t="s">
        <v>124</v>
      </c>
    </row>
    <row r="183" spans="2:63" s="88" customFormat="1" ht="37.5" customHeight="1">
      <c r="B183" s="89"/>
      <c r="D183" s="90" t="s">
        <v>101</v>
      </c>
      <c r="N183" s="189">
        <f>$BK$183</f>
        <v>0</v>
      </c>
      <c r="O183" s="190"/>
      <c r="P183" s="190"/>
      <c r="Q183" s="190"/>
      <c r="S183" s="89"/>
      <c r="T183" s="92"/>
      <c r="W183" s="93">
        <f>$W$184+$W$198+$W$203+$W$262+$W$296+$W$301+$W$306</f>
        <v>0</v>
      </c>
      <c r="Y183" s="93">
        <f>$Y$184+$Y$198+$Y$203+$Y$262+$Y$296+$Y$301+$Y$306</f>
        <v>5.642553833124</v>
      </c>
      <c r="AA183" s="94">
        <f>$AA$184+$AA$198+$AA$203+$AA$262+$AA$296+$AA$301+$AA$306</f>
        <v>5.610905</v>
      </c>
      <c r="AR183" s="91" t="s">
        <v>74</v>
      </c>
      <c r="AT183" s="91" t="s">
        <v>64</v>
      </c>
      <c r="AU183" s="91" t="s">
        <v>65</v>
      </c>
      <c r="AY183" s="91" t="s">
        <v>124</v>
      </c>
      <c r="BK183" s="95">
        <f>$BK$184+$BK$198+$BK$203+$BK$262+$BK$296+$BK$301+$BK$306</f>
        <v>0</v>
      </c>
    </row>
    <row r="184" spans="2:63" s="88" customFormat="1" ht="21" customHeight="1">
      <c r="B184" s="89"/>
      <c r="D184" s="96" t="s">
        <v>102</v>
      </c>
      <c r="N184" s="191">
        <f>$BK$184</f>
        <v>0</v>
      </c>
      <c r="O184" s="190"/>
      <c r="P184" s="190"/>
      <c r="Q184" s="190"/>
      <c r="S184" s="89"/>
      <c r="T184" s="92"/>
      <c r="W184" s="93">
        <f>SUM($W$185:$W$197)</f>
        <v>0</v>
      </c>
      <c r="Y184" s="93">
        <f>SUM($Y$185:$Y$197)</f>
        <v>0.23966973000000003</v>
      </c>
      <c r="AA184" s="94">
        <f>SUM($AA$185:$AA$197)</f>
        <v>0</v>
      </c>
      <c r="AR184" s="91" t="s">
        <v>74</v>
      </c>
      <c r="AT184" s="91" t="s">
        <v>64</v>
      </c>
      <c r="AU184" s="91" t="s">
        <v>8</v>
      </c>
      <c r="AY184" s="91" t="s">
        <v>124</v>
      </c>
      <c r="BK184" s="95">
        <f>SUM($BK$185:$BK$197)</f>
        <v>0</v>
      </c>
    </row>
    <row r="185" spans="2:63" s="6" customFormat="1" ht="39" customHeight="1">
      <c r="B185" s="20"/>
      <c r="C185" s="97" t="s">
        <v>269</v>
      </c>
      <c r="D185" s="97" t="s">
        <v>125</v>
      </c>
      <c r="E185" s="98" t="s">
        <v>270</v>
      </c>
      <c r="F185" s="174" t="s">
        <v>271</v>
      </c>
      <c r="G185" s="175"/>
      <c r="H185" s="175"/>
      <c r="I185" s="175"/>
      <c r="J185" s="100" t="s">
        <v>186</v>
      </c>
      <c r="K185" s="101">
        <v>90</v>
      </c>
      <c r="L185" s="176"/>
      <c r="M185" s="175"/>
      <c r="N185" s="177">
        <f>ROUND($L$185*$K$185,0)</f>
        <v>0</v>
      </c>
      <c r="O185" s="175"/>
      <c r="P185" s="175"/>
      <c r="Q185" s="175"/>
      <c r="R185" s="99"/>
      <c r="S185" s="20"/>
      <c r="T185" s="102"/>
      <c r="U185" s="103" t="s">
        <v>35</v>
      </c>
      <c r="X185" s="104">
        <v>3.2997E-05</v>
      </c>
      <c r="Y185" s="104">
        <f>$X$185*$K$185</f>
        <v>0.0029697300000000003</v>
      </c>
      <c r="Z185" s="104">
        <v>0</v>
      </c>
      <c r="AA185" s="105">
        <f>$Z$185*$K$185</f>
        <v>0</v>
      </c>
      <c r="AR185" s="66" t="s">
        <v>174</v>
      </c>
      <c r="AT185" s="66" t="s">
        <v>125</v>
      </c>
      <c r="AU185" s="66" t="s">
        <v>74</v>
      </c>
      <c r="AY185" s="6" t="s">
        <v>124</v>
      </c>
      <c r="BE185" s="106">
        <f>IF($U$185="základní",$N$185,0)</f>
        <v>0</v>
      </c>
      <c r="BF185" s="106">
        <f>IF($U$185="snížená",$N$185,0)</f>
        <v>0</v>
      </c>
      <c r="BG185" s="106">
        <f>IF($U$185="zákl. přenesená",$N$185,0)</f>
        <v>0</v>
      </c>
      <c r="BH185" s="106">
        <f>IF($U$185="sníž. přenesená",$N$185,0)</f>
        <v>0</v>
      </c>
      <c r="BI185" s="106">
        <f>IF($U$185="nulová",$N$185,0)</f>
        <v>0</v>
      </c>
      <c r="BJ185" s="66" t="s">
        <v>8</v>
      </c>
      <c r="BK185" s="106">
        <f>ROUND($L$185*$K$185,0)</f>
        <v>0</v>
      </c>
    </row>
    <row r="186" spans="2:51" s="6" customFormat="1" ht="15.75" customHeight="1">
      <c r="B186" s="107"/>
      <c r="E186" s="108"/>
      <c r="F186" s="178" t="s">
        <v>272</v>
      </c>
      <c r="G186" s="179"/>
      <c r="H186" s="179"/>
      <c r="I186" s="179"/>
      <c r="K186" s="110">
        <v>90</v>
      </c>
      <c r="S186" s="107"/>
      <c r="T186" s="111"/>
      <c r="AA186" s="112"/>
      <c r="AT186" s="109" t="s">
        <v>132</v>
      </c>
      <c r="AU186" s="109" t="s">
        <v>74</v>
      </c>
      <c r="AV186" s="109" t="s">
        <v>74</v>
      </c>
      <c r="AW186" s="109" t="s">
        <v>94</v>
      </c>
      <c r="AX186" s="109" t="s">
        <v>65</v>
      </c>
      <c r="AY186" s="109" t="s">
        <v>124</v>
      </c>
    </row>
    <row r="187" spans="2:51" s="6" customFormat="1" ht="15.75" customHeight="1">
      <c r="B187" s="117"/>
      <c r="E187" s="118"/>
      <c r="F187" s="184" t="s">
        <v>194</v>
      </c>
      <c r="G187" s="185"/>
      <c r="H187" s="185"/>
      <c r="I187" s="185"/>
      <c r="K187" s="119">
        <v>90</v>
      </c>
      <c r="S187" s="117"/>
      <c r="T187" s="120"/>
      <c r="AA187" s="121"/>
      <c r="AT187" s="118" t="s">
        <v>132</v>
      </c>
      <c r="AU187" s="118" t="s">
        <v>74</v>
      </c>
      <c r="AV187" s="118" t="s">
        <v>138</v>
      </c>
      <c r="AW187" s="118" t="s">
        <v>94</v>
      </c>
      <c r="AX187" s="118" t="s">
        <v>8</v>
      </c>
      <c r="AY187" s="118" t="s">
        <v>124</v>
      </c>
    </row>
    <row r="188" spans="2:63" s="6" customFormat="1" ht="27" customHeight="1">
      <c r="B188" s="20"/>
      <c r="C188" s="113" t="s">
        <v>273</v>
      </c>
      <c r="D188" s="113" t="s">
        <v>133</v>
      </c>
      <c r="E188" s="114" t="s">
        <v>274</v>
      </c>
      <c r="F188" s="180" t="s">
        <v>275</v>
      </c>
      <c r="G188" s="181"/>
      <c r="H188" s="181"/>
      <c r="I188" s="181"/>
      <c r="J188" s="115" t="s">
        <v>186</v>
      </c>
      <c r="K188" s="116">
        <v>103.5</v>
      </c>
      <c r="L188" s="182"/>
      <c r="M188" s="181"/>
      <c r="N188" s="183">
        <f>ROUND($L$188*$K$188,0)</f>
        <v>0</v>
      </c>
      <c r="O188" s="175"/>
      <c r="P188" s="175"/>
      <c r="Q188" s="175"/>
      <c r="R188" s="99"/>
      <c r="S188" s="20"/>
      <c r="T188" s="102"/>
      <c r="U188" s="103" t="s">
        <v>35</v>
      </c>
      <c r="X188" s="104">
        <v>0.002</v>
      </c>
      <c r="Y188" s="104">
        <f>$X$188*$K$188</f>
        <v>0.20700000000000002</v>
      </c>
      <c r="Z188" s="104">
        <v>0</v>
      </c>
      <c r="AA188" s="105">
        <f>$Z$188*$K$188</f>
        <v>0</v>
      </c>
      <c r="AR188" s="66" t="s">
        <v>232</v>
      </c>
      <c r="AT188" s="66" t="s">
        <v>133</v>
      </c>
      <c r="AU188" s="66" t="s">
        <v>74</v>
      </c>
      <c r="AY188" s="6" t="s">
        <v>124</v>
      </c>
      <c r="BE188" s="106">
        <f>IF($U$188="základní",$N$188,0)</f>
        <v>0</v>
      </c>
      <c r="BF188" s="106">
        <f>IF($U$188="snížená",$N$188,0)</f>
        <v>0</v>
      </c>
      <c r="BG188" s="106">
        <f>IF($U$188="zákl. přenesená",$N$188,0)</f>
        <v>0</v>
      </c>
      <c r="BH188" s="106">
        <f>IF($U$188="sníž. přenesená",$N$188,0)</f>
        <v>0</v>
      </c>
      <c r="BI188" s="106">
        <f>IF($U$188="nulová",$N$188,0)</f>
        <v>0</v>
      </c>
      <c r="BJ188" s="66" t="s">
        <v>8</v>
      </c>
      <c r="BK188" s="106">
        <f>ROUND($L$188*$K$188,0)</f>
        <v>0</v>
      </c>
    </row>
    <row r="189" spans="2:51" s="6" customFormat="1" ht="15.75" customHeight="1">
      <c r="B189" s="107"/>
      <c r="E189" s="108"/>
      <c r="F189" s="178" t="s">
        <v>276</v>
      </c>
      <c r="G189" s="179"/>
      <c r="H189" s="179"/>
      <c r="I189" s="179"/>
      <c r="K189" s="110">
        <v>103.5</v>
      </c>
      <c r="S189" s="107"/>
      <c r="T189" s="111"/>
      <c r="AA189" s="112"/>
      <c r="AT189" s="109" t="s">
        <v>132</v>
      </c>
      <c r="AU189" s="109" t="s">
        <v>74</v>
      </c>
      <c r="AV189" s="109" t="s">
        <v>74</v>
      </c>
      <c r="AW189" s="109" t="s">
        <v>94</v>
      </c>
      <c r="AX189" s="109" t="s">
        <v>65</v>
      </c>
      <c r="AY189" s="109" t="s">
        <v>124</v>
      </c>
    </row>
    <row r="190" spans="2:51" s="6" customFormat="1" ht="15.75" customHeight="1">
      <c r="B190" s="117"/>
      <c r="E190" s="118"/>
      <c r="F190" s="184" t="s">
        <v>194</v>
      </c>
      <c r="G190" s="185"/>
      <c r="H190" s="185"/>
      <c r="I190" s="185"/>
      <c r="K190" s="119">
        <v>103.5</v>
      </c>
      <c r="S190" s="117"/>
      <c r="T190" s="120"/>
      <c r="AA190" s="121"/>
      <c r="AT190" s="118" t="s">
        <v>132</v>
      </c>
      <c r="AU190" s="118" t="s">
        <v>74</v>
      </c>
      <c r="AV190" s="118" t="s">
        <v>138</v>
      </c>
      <c r="AW190" s="118" t="s">
        <v>94</v>
      </c>
      <c r="AX190" s="118" t="s">
        <v>8</v>
      </c>
      <c r="AY190" s="118" t="s">
        <v>124</v>
      </c>
    </row>
    <row r="191" spans="2:63" s="6" customFormat="1" ht="27" customHeight="1">
      <c r="B191" s="20"/>
      <c r="C191" s="97" t="s">
        <v>277</v>
      </c>
      <c r="D191" s="97" t="s">
        <v>125</v>
      </c>
      <c r="E191" s="98" t="s">
        <v>278</v>
      </c>
      <c r="F191" s="174" t="s">
        <v>279</v>
      </c>
      <c r="G191" s="175"/>
      <c r="H191" s="175"/>
      <c r="I191" s="175"/>
      <c r="J191" s="100" t="s">
        <v>186</v>
      </c>
      <c r="K191" s="101">
        <v>90</v>
      </c>
      <c r="L191" s="176"/>
      <c r="M191" s="175"/>
      <c r="N191" s="177">
        <f>ROUND($L$191*$K$191,0)</f>
        <v>0</v>
      </c>
      <c r="O191" s="175"/>
      <c r="P191" s="175"/>
      <c r="Q191" s="175"/>
      <c r="R191" s="99" t="s">
        <v>129</v>
      </c>
      <c r="S191" s="20"/>
      <c r="T191" s="102"/>
      <c r="U191" s="103" t="s">
        <v>35</v>
      </c>
      <c r="X191" s="104">
        <v>0</v>
      </c>
      <c r="Y191" s="104">
        <f>$X$191*$K$191</f>
        <v>0</v>
      </c>
      <c r="Z191" s="104">
        <v>0</v>
      </c>
      <c r="AA191" s="105">
        <f>$Z$191*$K$191</f>
        <v>0</v>
      </c>
      <c r="AR191" s="66" t="s">
        <v>174</v>
      </c>
      <c r="AT191" s="66" t="s">
        <v>125</v>
      </c>
      <c r="AU191" s="66" t="s">
        <v>74</v>
      </c>
      <c r="AY191" s="6" t="s">
        <v>124</v>
      </c>
      <c r="BE191" s="106">
        <f>IF($U$191="základní",$N$191,0)</f>
        <v>0</v>
      </c>
      <c r="BF191" s="106">
        <f>IF($U$191="snížená",$N$191,0)</f>
        <v>0</v>
      </c>
      <c r="BG191" s="106">
        <f>IF($U$191="zákl. přenesená",$N$191,0)</f>
        <v>0</v>
      </c>
      <c r="BH191" s="106">
        <f>IF($U$191="sníž. přenesená",$N$191,0)</f>
        <v>0</v>
      </c>
      <c r="BI191" s="106">
        <f>IF($U$191="nulová",$N$191,0)</f>
        <v>0</v>
      </c>
      <c r="BJ191" s="66" t="s">
        <v>8</v>
      </c>
      <c r="BK191" s="106">
        <f>ROUND($L$191*$K$191,0)</f>
        <v>0</v>
      </c>
    </row>
    <row r="192" spans="2:51" s="6" customFormat="1" ht="15.75" customHeight="1">
      <c r="B192" s="107"/>
      <c r="E192" s="108"/>
      <c r="F192" s="178" t="s">
        <v>272</v>
      </c>
      <c r="G192" s="179"/>
      <c r="H192" s="179"/>
      <c r="I192" s="179"/>
      <c r="K192" s="110">
        <v>90</v>
      </c>
      <c r="S192" s="107"/>
      <c r="T192" s="111"/>
      <c r="AA192" s="112"/>
      <c r="AT192" s="109" t="s">
        <v>132</v>
      </c>
      <c r="AU192" s="109" t="s">
        <v>74</v>
      </c>
      <c r="AV192" s="109" t="s">
        <v>74</v>
      </c>
      <c r="AW192" s="109" t="s">
        <v>94</v>
      </c>
      <c r="AX192" s="109" t="s">
        <v>65</v>
      </c>
      <c r="AY192" s="109" t="s">
        <v>124</v>
      </c>
    </row>
    <row r="193" spans="2:51" s="6" customFormat="1" ht="15.75" customHeight="1">
      <c r="B193" s="117"/>
      <c r="E193" s="118"/>
      <c r="F193" s="184" t="s">
        <v>194</v>
      </c>
      <c r="G193" s="185"/>
      <c r="H193" s="185"/>
      <c r="I193" s="185"/>
      <c r="K193" s="119">
        <v>90</v>
      </c>
      <c r="S193" s="117"/>
      <c r="T193" s="120"/>
      <c r="AA193" s="121"/>
      <c r="AT193" s="118" t="s">
        <v>132</v>
      </c>
      <c r="AU193" s="118" t="s">
        <v>74</v>
      </c>
      <c r="AV193" s="118" t="s">
        <v>138</v>
      </c>
      <c r="AW193" s="118" t="s">
        <v>94</v>
      </c>
      <c r="AX193" s="118" t="s">
        <v>8</v>
      </c>
      <c r="AY193" s="118" t="s">
        <v>124</v>
      </c>
    </row>
    <row r="194" spans="2:63" s="6" customFormat="1" ht="27" customHeight="1">
      <c r="B194" s="20"/>
      <c r="C194" s="113" t="s">
        <v>280</v>
      </c>
      <c r="D194" s="113" t="s">
        <v>133</v>
      </c>
      <c r="E194" s="114" t="s">
        <v>281</v>
      </c>
      <c r="F194" s="180" t="s">
        <v>282</v>
      </c>
      <c r="G194" s="181"/>
      <c r="H194" s="181"/>
      <c r="I194" s="181"/>
      <c r="J194" s="115" t="s">
        <v>186</v>
      </c>
      <c r="K194" s="116">
        <v>99</v>
      </c>
      <c r="L194" s="182"/>
      <c r="M194" s="181"/>
      <c r="N194" s="183">
        <f>ROUND($L$194*$K$194,0)</f>
        <v>0</v>
      </c>
      <c r="O194" s="175"/>
      <c r="P194" s="175"/>
      <c r="Q194" s="175"/>
      <c r="R194" s="99" t="s">
        <v>129</v>
      </c>
      <c r="S194" s="20"/>
      <c r="T194" s="102"/>
      <c r="U194" s="103" t="s">
        <v>35</v>
      </c>
      <c r="X194" s="104">
        <v>0.0003</v>
      </c>
      <c r="Y194" s="104">
        <f>$X$194*$K$194</f>
        <v>0.029699999999999997</v>
      </c>
      <c r="Z194" s="104">
        <v>0</v>
      </c>
      <c r="AA194" s="105">
        <f>$Z$194*$K$194</f>
        <v>0</v>
      </c>
      <c r="AR194" s="66" t="s">
        <v>232</v>
      </c>
      <c r="AT194" s="66" t="s">
        <v>133</v>
      </c>
      <c r="AU194" s="66" t="s">
        <v>74</v>
      </c>
      <c r="AY194" s="6" t="s">
        <v>124</v>
      </c>
      <c r="BE194" s="106">
        <f>IF($U$194="základní",$N$194,0)</f>
        <v>0</v>
      </c>
      <c r="BF194" s="106">
        <f>IF($U$194="snížená",$N$194,0)</f>
        <v>0</v>
      </c>
      <c r="BG194" s="106">
        <f>IF($U$194="zákl. přenesená",$N$194,0)</f>
        <v>0</v>
      </c>
      <c r="BH194" s="106">
        <f>IF($U$194="sníž. přenesená",$N$194,0)</f>
        <v>0</v>
      </c>
      <c r="BI194" s="106">
        <f>IF($U$194="nulová",$N$194,0)</f>
        <v>0</v>
      </c>
      <c r="BJ194" s="66" t="s">
        <v>8</v>
      </c>
      <c r="BK194" s="106">
        <f>ROUND($L$194*$K$194,0)</f>
        <v>0</v>
      </c>
    </row>
    <row r="195" spans="2:51" s="6" customFormat="1" ht="15.75" customHeight="1">
      <c r="B195" s="107"/>
      <c r="E195" s="108"/>
      <c r="F195" s="178" t="s">
        <v>283</v>
      </c>
      <c r="G195" s="179"/>
      <c r="H195" s="179"/>
      <c r="I195" s="179"/>
      <c r="K195" s="110">
        <v>99</v>
      </c>
      <c r="S195" s="107"/>
      <c r="T195" s="111"/>
      <c r="AA195" s="112"/>
      <c r="AT195" s="109" t="s">
        <v>132</v>
      </c>
      <c r="AU195" s="109" t="s">
        <v>74</v>
      </c>
      <c r="AV195" s="109" t="s">
        <v>74</v>
      </c>
      <c r="AW195" s="109" t="s">
        <v>94</v>
      </c>
      <c r="AX195" s="109" t="s">
        <v>65</v>
      </c>
      <c r="AY195" s="109" t="s">
        <v>124</v>
      </c>
    </row>
    <row r="196" spans="2:51" s="6" customFormat="1" ht="15.75" customHeight="1">
      <c r="B196" s="117"/>
      <c r="E196" s="118"/>
      <c r="F196" s="184" t="s">
        <v>194</v>
      </c>
      <c r="G196" s="185"/>
      <c r="H196" s="185"/>
      <c r="I196" s="185"/>
      <c r="K196" s="119">
        <v>99</v>
      </c>
      <c r="S196" s="117"/>
      <c r="T196" s="120"/>
      <c r="AA196" s="121"/>
      <c r="AT196" s="118" t="s">
        <v>132</v>
      </c>
      <c r="AU196" s="118" t="s">
        <v>74</v>
      </c>
      <c r="AV196" s="118" t="s">
        <v>138</v>
      </c>
      <c r="AW196" s="118" t="s">
        <v>94</v>
      </c>
      <c r="AX196" s="118" t="s">
        <v>8</v>
      </c>
      <c r="AY196" s="118" t="s">
        <v>124</v>
      </c>
    </row>
    <row r="197" spans="2:63" s="6" customFormat="1" ht="27" customHeight="1">
      <c r="B197" s="20"/>
      <c r="C197" s="97" t="s">
        <v>284</v>
      </c>
      <c r="D197" s="97" t="s">
        <v>125</v>
      </c>
      <c r="E197" s="98" t="s">
        <v>285</v>
      </c>
      <c r="F197" s="174" t="s">
        <v>286</v>
      </c>
      <c r="G197" s="175"/>
      <c r="H197" s="175"/>
      <c r="I197" s="175"/>
      <c r="J197" s="100" t="s">
        <v>227</v>
      </c>
      <c r="K197" s="101">
        <v>0.24</v>
      </c>
      <c r="L197" s="176"/>
      <c r="M197" s="175"/>
      <c r="N197" s="177">
        <f>ROUND($L$197*$K$197,0)</f>
        <v>0</v>
      </c>
      <c r="O197" s="175"/>
      <c r="P197" s="175"/>
      <c r="Q197" s="175"/>
      <c r="R197" s="99" t="s">
        <v>129</v>
      </c>
      <c r="S197" s="20"/>
      <c r="T197" s="102"/>
      <c r="U197" s="103" t="s">
        <v>35</v>
      </c>
      <c r="X197" s="104">
        <v>0</v>
      </c>
      <c r="Y197" s="104">
        <f>$X$197*$K$197</f>
        <v>0</v>
      </c>
      <c r="Z197" s="104">
        <v>0</v>
      </c>
      <c r="AA197" s="105">
        <f>$Z$197*$K$197</f>
        <v>0</v>
      </c>
      <c r="AR197" s="66" t="s">
        <v>174</v>
      </c>
      <c r="AT197" s="66" t="s">
        <v>125</v>
      </c>
      <c r="AU197" s="66" t="s">
        <v>74</v>
      </c>
      <c r="AY197" s="6" t="s">
        <v>124</v>
      </c>
      <c r="BE197" s="106">
        <f>IF($U$197="základní",$N$197,0)</f>
        <v>0</v>
      </c>
      <c r="BF197" s="106">
        <f>IF($U$197="snížená",$N$197,0)</f>
        <v>0</v>
      </c>
      <c r="BG197" s="106">
        <f>IF($U$197="zákl. přenesená",$N$197,0)</f>
        <v>0</v>
      </c>
      <c r="BH197" s="106">
        <f>IF($U$197="sníž. přenesená",$N$197,0)</f>
        <v>0</v>
      </c>
      <c r="BI197" s="106">
        <f>IF($U$197="nulová",$N$197,0)</f>
        <v>0</v>
      </c>
      <c r="BJ197" s="66" t="s">
        <v>8</v>
      </c>
      <c r="BK197" s="106">
        <f>ROUND($L$197*$K$197,0)</f>
        <v>0</v>
      </c>
    </row>
    <row r="198" spans="2:63" s="88" customFormat="1" ht="30.75" customHeight="1">
      <c r="B198" s="89"/>
      <c r="D198" s="96" t="s">
        <v>103</v>
      </c>
      <c r="N198" s="191">
        <f>$BK$198</f>
        <v>0</v>
      </c>
      <c r="O198" s="190"/>
      <c r="P198" s="190"/>
      <c r="Q198" s="190"/>
      <c r="S198" s="89"/>
      <c r="T198" s="92"/>
      <c r="W198" s="93">
        <f>SUM($W$199:$W$202)</f>
        <v>0</v>
      </c>
      <c r="Y198" s="93">
        <f>SUM($Y$199:$Y$202)</f>
        <v>0</v>
      </c>
      <c r="AA198" s="94">
        <f>SUM($AA$199:$AA$202)</f>
        <v>0</v>
      </c>
      <c r="AR198" s="91" t="s">
        <v>74</v>
      </c>
      <c r="AT198" s="91" t="s">
        <v>64</v>
      </c>
      <c r="AU198" s="91" t="s">
        <v>8</v>
      </c>
      <c r="AY198" s="91" t="s">
        <v>124</v>
      </c>
      <c r="BK198" s="95">
        <f>SUM($BK$199:$BK$202)</f>
        <v>0</v>
      </c>
    </row>
    <row r="199" spans="2:63" s="6" customFormat="1" ht="27" customHeight="1">
      <c r="B199" s="20"/>
      <c r="C199" s="100" t="s">
        <v>287</v>
      </c>
      <c r="D199" s="100" t="s">
        <v>125</v>
      </c>
      <c r="E199" s="98" t="s">
        <v>288</v>
      </c>
      <c r="F199" s="174" t="s">
        <v>289</v>
      </c>
      <c r="G199" s="175"/>
      <c r="H199" s="175"/>
      <c r="I199" s="175"/>
      <c r="J199" s="100" t="s">
        <v>231</v>
      </c>
      <c r="K199" s="101">
        <v>45</v>
      </c>
      <c r="L199" s="176"/>
      <c r="M199" s="175"/>
      <c r="N199" s="177">
        <f>ROUND($L$199*$K$199,0)</f>
        <v>0</v>
      </c>
      <c r="O199" s="175"/>
      <c r="P199" s="175"/>
      <c r="Q199" s="175"/>
      <c r="R199" s="99"/>
      <c r="S199" s="20"/>
      <c r="T199" s="102"/>
      <c r="U199" s="103" t="s">
        <v>35</v>
      </c>
      <c r="X199" s="104">
        <v>0</v>
      </c>
      <c r="Y199" s="104">
        <f>$X$199*$K$199</f>
        <v>0</v>
      </c>
      <c r="Z199" s="104">
        <v>0</v>
      </c>
      <c r="AA199" s="105">
        <f>$Z$199*$K$199</f>
        <v>0</v>
      </c>
      <c r="AR199" s="66" t="s">
        <v>174</v>
      </c>
      <c r="AT199" s="66" t="s">
        <v>125</v>
      </c>
      <c r="AU199" s="66" t="s">
        <v>74</v>
      </c>
      <c r="AY199" s="66" t="s">
        <v>124</v>
      </c>
      <c r="BE199" s="106">
        <f>IF($U$199="základní",$N$199,0)</f>
        <v>0</v>
      </c>
      <c r="BF199" s="106">
        <f>IF($U$199="snížená",$N$199,0)</f>
        <v>0</v>
      </c>
      <c r="BG199" s="106">
        <f>IF($U$199="zákl. přenesená",$N$199,0)</f>
        <v>0</v>
      </c>
      <c r="BH199" s="106">
        <f>IF($U$199="sníž. přenesená",$N$199,0)</f>
        <v>0</v>
      </c>
      <c r="BI199" s="106">
        <f>IF($U$199="nulová",$N$199,0)</f>
        <v>0</v>
      </c>
      <c r="BJ199" s="66" t="s">
        <v>8</v>
      </c>
      <c r="BK199" s="106">
        <f>ROUND($L$199*$K$199,0)</f>
        <v>0</v>
      </c>
    </row>
    <row r="200" spans="2:51" s="6" customFormat="1" ht="27" customHeight="1">
      <c r="B200" s="107"/>
      <c r="E200" s="108"/>
      <c r="F200" s="178" t="s">
        <v>290</v>
      </c>
      <c r="G200" s="179"/>
      <c r="H200" s="179"/>
      <c r="I200" s="179"/>
      <c r="K200" s="110">
        <v>45</v>
      </c>
      <c r="S200" s="107"/>
      <c r="T200" s="111"/>
      <c r="AA200" s="112"/>
      <c r="AT200" s="109" t="s">
        <v>132</v>
      </c>
      <c r="AU200" s="109" t="s">
        <v>74</v>
      </c>
      <c r="AV200" s="109" t="s">
        <v>74</v>
      </c>
      <c r="AW200" s="109" t="s">
        <v>94</v>
      </c>
      <c r="AX200" s="109" t="s">
        <v>8</v>
      </c>
      <c r="AY200" s="109" t="s">
        <v>124</v>
      </c>
    </row>
    <row r="201" spans="2:63" s="6" customFormat="1" ht="27" customHeight="1">
      <c r="B201" s="20"/>
      <c r="C201" s="97" t="s">
        <v>291</v>
      </c>
      <c r="D201" s="97" t="s">
        <v>125</v>
      </c>
      <c r="E201" s="98" t="s">
        <v>292</v>
      </c>
      <c r="F201" s="174" t="s">
        <v>293</v>
      </c>
      <c r="G201" s="175"/>
      <c r="H201" s="175"/>
      <c r="I201" s="175"/>
      <c r="J201" s="100" t="s">
        <v>231</v>
      </c>
      <c r="K201" s="101">
        <v>45</v>
      </c>
      <c r="L201" s="176"/>
      <c r="M201" s="175"/>
      <c r="N201" s="177">
        <f>ROUND($L$201*$K$201,0)</f>
        <v>0</v>
      </c>
      <c r="O201" s="175"/>
      <c r="P201" s="175"/>
      <c r="Q201" s="175"/>
      <c r="R201" s="99"/>
      <c r="S201" s="20"/>
      <c r="T201" s="102"/>
      <c r="U201" s="103" t="s">
        <v>35</v>
      </c>
      <c r="X201" s="104">
        <v>0</v>
      </c>
      <c r="Y201" s="104">
        <f>$X$201*$K$201</f>
        <v>0</v>
      </c>
      <c r="Z201" s="104">
        <v>0</v>
      </c>
      <c r="AA201" s="105">
        <f>$Z$201*$K$201</f>
        <v>0</v>
      </c>
      <c r="AR201" s="66" t="s">
        <v>174</v>
      </c>
      <c r="AT201" s="66" t="s">
        <v>125</v>
      </c>
      <c r="AU201" s="66" t="s">
        <v>74</v>
      </c>
      <c r="AY201" s="6" t="s">
        <v>124</v>
      </c>
      <c r="BE201" s="106">
        <f>IF($U$201="základní",$N$201,0)</f>
        <v>0</v>
      </c>
      <c r="BF201" s="106">
        <f>IF($U$201="snížená",$N$201,0)</f>
        <v>0</v>
      </c>
      <c r="BG201" s="106">
        <f>IF($U$201="zákl. přenesená",$N$201,0)</f>
        <v>0</v>
      </c>
      <c r="BH201" s="106">
        <f>IF($U$201="sníž. přenesená",$N$201,0)</f>
        <v>0</v>
      </c>
      <c r="BI201" s="106">
        <f>IF($U$201="nulová",$N$201,0)</f>
        <v>0</v>
      </c>
      <c r="BJ201" s="66" t="s">
        <v>8</v>
      </c>
      <c r="BK201" s="106">
        <f>ROUND($L$201*$K$201,0)</f>
        <v>0</v>
      </c>
    </row>
    <row r="202" spans="2:51" s="6" customFormat="1" ht="27" customHeight="1">
      <c r="B202" s="107"/>
      <c r="E202" s="108"/>
      <c r="F202" s="178" t="s">
        <v>290</v>
      </c>
      <c r="G202" s="179"/>
      <c r="H202" s="179"/>
      <c r="I202" s="179"/>
      <c r="K202" s="110">
        <v>45</v>
      </c>
      <c r="S202" s="107"/>
      <c r="T202" s="111"/>
      <c r="AA202" s="112"/>
      <c r="AT202" s="109" t="s">
        <v>132</v>
      </c>
      <c r="AU202" s="109" t="s">
        <v>74</v>
      </c>
      <c r="AV202" s="109" t="s">
        <v>74</v>
      </c>
      <c r="AW202" s="109" t="s">
        <v>94</v>
      </c>
      <c r="AX202" s="109" t="s">
        <v>8</v>
      </c>
      <c r="AY202" s="109" t="s">
        <v>124</v>
      </c>
    </row>
    <row r="203" spans="2:63" s="88" customFormat="1" ht="30.75" customHeight="1">
      <c r="B203" s="89"/>
      <c r="D203" s="96" t="s">
        <v>104</v>
      </c>
      <c r="N203" s="191">
        <f>$BK$203</f>
        <v>0</v>
      </c>
      <c r="O203" s="190"/>
      <c r="P203" s="190"/>
      <c r="Q203" s="190"/>
      <c r="S203" s="89"/>
      <c r="T203" s="92"/>
      <c r="W203" s="93">
        <f>SUM($W$204:$W$261)</f>
        <v>0</v>
      </c>
      <c r="Y203" s="93">
        <f>SUM($Y$204:$Y$261)</f>
        <v>4.180527760624001</v>
      </c>
      <c r="AA203" s="94">
        <f>SUM($AA$204:$AA$261)</f>
        <v>4.379536</v>
      </c>
      <c r="AR203" s="91" t="s">
        <v>74</v>
      </c>
      <c r="AT203" s="91" t="s">
        <v>64</v>
      </c>
      <c r="AU203" s="91" t="s">
        <v>8</v>
      </c>
      <c r="AY203" s="91" t="s">
        <v>124</v>
      </c>
      <c r="BK203" s="95">
        <f>SUM($BK$204:$BK$261)</f>
        <v>0</v>
      </c>
    </row>
    <row r="204" spans="2:63" s="6" customFormat="1" ht="27" customHeight="1">
      <c r="B204" s="20"/>
      <c r="C204" s="97" t="s">
        <v>294</v>
      </c>
      <c r="D204" s="97" t="s">
        <v>125</v>
      </c>
      <c r="E204" s="98" t="s">
        <v>295</v>
      </c>
      <c r="F204" s="174" t="s">
        <v>296</v>
      </c>
      <c r="G204" s="175"/>
      <c r="H204" s="175"/>
      <c r="I204" s="175"/>
      <c r="J204" s="100" t="s">
        <v>128</v>
      </c>
      <c r="K204" s="101">
        <v>6.516</v>
      </c>
      <c r="L204" s="176"/>
      <c r="M204" s="175"/>
      <c r="N204" s="177">
        <f>ROUND($L$204*$K$204,0)</f>
        <v>0</v>
      </c>
      <c r="O204" s="175"/>
      <c r="P204" s="175"/>
      <c r="Q204" s="175"/>
      <c r="R204" s="99" t="s">
        <v>129</v>
      </c>
      <c r="S204" s="20"/>
      <c r="T204" s="102"/>
      <c r="U204" s="103" t="s">
        <v>35</v>
      </c>
      <c r="X204" s="104">
        <v>0.00189</v>
      </c>
      <c r="Y204" s="104">
        <f>$X$204*$K$204</f>
        <v>0.01231524</v>
      </c>
      <c r="Z204" s="104">
        <v>0</v>
      </c>
      <c r="AA204" s="105">
        <f>$Z$204*$K$204</f>
        <v>0</v>
      </c>
      <c r="AR204" s="66" t="s">
        <v>174</v>
      </c>
      <c r="AT204" s="66" t="s">
        <v>125</v>
      </c>
      <c r="AU204" s="66" t="s">
        <v>74</v>
      </c>
      <c r="AY204" s="6" t="s">
        <v>124</v>
      </c>
      <c r="BE204" s="106">
        <f>IF($U$204="základní",$N$204,0)</f>
        <v>0</v>
      </c>
      <c r="BF204" s="106">
        <f>IF($U$204="snížená",$N$204,0)</f>
        <v>0</v>
      </c>
      <c r="BG204" s="106">
        <f>IF($U$204="zákl. přenesená",$N$204,0)</f>
        <v>0</v>
      </c>
      <c r="BH204" s="106">
        <f>IF($U$204="sníž. přenesená",$N$204,0)</f>
        <v>0</v>
      </c>
      <c r="BI204" s="106">
        <f>IF($U$204="nulová",$N$204,0)</f>
        <v>0</v>
      </c>
      <c r="BJ204" s="66" t="s">
        <v>8</v>
      </c>
      <c r="BK204" s="106">
        <f>ROUND($L$204*$K$204,0)</f>
        <v>0</v>
      </c>
    </row>
    <row r="205" spans="2:51" s="6" customFormat="1" ht="15.75" customHeight="1">
      <c r="B205" s="107"/>
      <c r="E205" s="108"/>
      <c r="F205" s="178" t="s">
        <v>297</v>
      </c>
      <c r="G205" s="179"/>
      <c r="H205" s="179"/>
      <c r="I205" s="179"/>
      <c r="K205" s="110">
        <v>0.788</v>
      </c>
      <c r="S205" s="107"/>
      <c r="T205" s="111"/>
      <c r="AA205" s="112"/>
      <c r="AT205" s="109" t="s">
        <v>132</v>
      </c>
      <c r="AU205" s="109" t="s">
        <v>74</v>
      </c>
      <c r="AV205" s="109" t="s">
        <v>74</v>
      </c>
      <c r="AW205" s="109" t="s">
        <v>94</v>
      </c>
      <c r="AX205" s="109" t="s">
        <v>65</v>
      </c>
      <c r="AY205" s="109" t="s">
        <v>124</v>
      </c>
    </row>
    <row r="206" spans="2:51" s="6" customFormat="1" ht="15.75" customHeight="1">
      <c r="B206" s="107"/>
      <c r="E206" s="109"/>
      <c r="F206" s="178" t="s">
        <v>298</v>
      </c>
      <c r="G206" s="179"/>
      <c r="H206" s="179"/>
      <c r="I206" s="179"/>
      <c r="K206" s="110">
        <v>0.72</v>
      </c>
      <c r="S206" s="107"/>
      <c r="T206" s="111"/>
      <c r="AA206" s="112"/>
      <c r="AT206" s="109" t="s">
        <v>132</v>
      </c>
      <c r="AU206" s="109" t="s">
        <v>74</v>
      </c>
      <c r="AV206" s="109" t="s">
        <v>74</v>
      </c>
      <c r="AW206" s="109" t="s">
        <v>94</v>
      </c>
      <c r="AX206" s="109" t="s">
        <v>65</v>
      </c>
      <c r="AY206" s="109" t="s">
        <v>124</v>
      </c>
    </row>
    <row r="207" spans="2:51" s="6" customFormat="1" ht="15.75" customHeight="1">
      <c r="B207" s="107"/>
      <c r="E207" s="109"/>
      <c r="F207" s="178" t="s">
        <v>299</v>
      </c>
      <c r="G207" s="179"/>
      <c r="H207" s="179"/>
      <c r="I207" s="179"/>
      <c r="K207" s="110">
        <v>0.506</v>
      </c>
      <c r="S207" s="107"/>
      <c r="T207" s="111"/>
      <c r="AA207" s="112"/>
      <c r="AT207" s="109" t="s">
        <v>132</v>
      </c>
      <c r="AU207" s="109" t="s">
        <v>74</v>
      </c>
      <c r="AV207" s="109" t="s">
        <v>74</v>
      </c>
      <c r="AW207" s="109" t="s">
        <v>94</v>
      </c>
      <c r="AX207" s="109" t="s">
        <v>65</v>
      </c>
      <c r="AY207" s="109" t="s">
        <v>124</v>
      </c>
    </row>
    <row r="208" spans="2:51" s="6" customFormat="1" ht="15.75" customHeight="1">
      <c r="B208" s="107"/>
      <c r="E208" s="109"/>
      <c r="F208" s="178" t="s">
        <v>300</v>
      </c>
      <c r="G208" s="179"/>
      <c r="H208" s="179"/>
      <c r="I208" s="179"/>
      <c r="K208" s="110">
        <v>1.08</v>
      </c>
      <c r="S208" s="107"/>
      <c r="T208" s="111"/>
      <c r="AA208" s="112"/>
      <c r="AT208" s="109" t="s">
        <v>132</v>
      </c>
      <c r="AU208" s="109" t="s">
        <v>74</v>
      </c>
      <c r="AV208" s="109" t="s">
        <v>74</v>
      </c>
      <c r="AW208" s="109" t="s">
        <v>94</v>
      </c>
      <c r="AX208" s="109" t="s">
        <v>65</v>
      </c>
      <c r="AY208" s="109" t="s">
        <v>124</v>
      </c>
    </row>
    <row r="209" spans="2:51" s="6" customFormat="1" ht="15.75" customHeight="1">
      <c r="B209" s="107"/>
      <c r="E209" s="109"/>
      <c r="F209" s="178" t="s">
        <v>301</v>
      </c>
      <c r="G209" s="179"/>
      <c r="H209" s="179"/>
      <c r="I209" s="179"/>
      <c r="K209" s="110">
        <v>0.494</v>
      </c>
      <c r="S209" s="107"/>
      <c r="T209" s="111"/>
      <c r="AA209" s="112"/>
      <c r="AT209" s="109" t="s">
        <v>132</v>
      </c>
      <c r="AU209" s="109" t="s">
        <v>74</v>
      </c>
      <c r="AV209" s="109" t="s">
        <v>74</v>
      </c>
      <c r="AW209" s="109" t="s">
        <v>94</v>
      </c>
      <c r="AX209" s="109" t="s">
        <v>65</v>
      </c>
      <c r="AY209" s="109" t="s">
        <v>124</v>
      </c>
    </row>
    <row r="210" spans="2:51" s="6" customFormat="1" ht="15.75" customHeight="1">
      <c r="B210" s="107"/>
      <c r="E210" s="109"/>
      <c r="F210" s="178" t="s">
        <v>302</v>
      </c>
      <c r="G210" s="179"/>
      <c r="H210" s="179"/>
      <c r="I210" s="179"/>
      <c r="K210" s="110">
        <v>2.928</v>
      </c>
      <c r="S210" s="107"/>
      <c r="T210" s="111"/>
      <c r="AA210" s="112"/>
      <c r="AT210" s="109" t="s">
        <v>132</v>
      </c>
      <c r="AU210" s="109" t="s">
        <v>74</v>
      </c>
      <c r="AV210" s="109" t="s">
        <v>74</v>
      </c>
      <c r="AW210" s="109" t="s">
        <v>94</v>
      </c>
      <c r="AX210" s="109" t="s">
        <v>65</v>
      </c>
      <c r="AY210" s="109" t="s">
        <v>124</v>
      </c>
    </row>
    <row r="211" spans="2:51" s="6" customFormat="1" ht="15.75" customHeight="1">
      <c r="B211" s="117"/>
      <c r="E211" s="118"/>
      <c r="F211" s="184" t="s">
        <v>194</v>
      </c>
      <c r="G211" s="185"/>
      <c r="H211" s="185"/>
      <c r="I211" s="185"/>
      <c r="K211" s="119">
        <v>6.516</v>
      </c>
      <c r="S211" s="117"/>
      <c r="T211" s="120"/>
      <c r="AA211" s="121"/>
      <c r="AT211" s="118" t="s">
        <v>132</v>
      </c>
      <c r="AU211" s="118" t="s">
        <v>74</v>
      </c>
      <c r="AV211" s="118" t="s">
        <v>138</v>
      </c>
      <c r="AW211" s="118" t="s">
        <v>94</v>
      </c>
      <c r="AX211" s="118" t="s">
        <v>8</v>
      </c>
      <c r="AY211" s="118" t="s">
        <v>124</v>
      </c>
    </row>
    <row r="212" spans="2:63" s="6" customFormat="1" ht="15.75" customHeight="1">
      <c r="B212" s="20"/>
      <c r="C212" s="97" t="s">
        <v>303</v>
      </c>
      <c r="D212" s="97" t="s">
        <v>125</v>
      </c>
      <c r="E212" s="98" t="s">
        <v>304</v>
      </c>
      <c r="F212" s="174" t="s">
        <v>305</v>
      </c>
      <c r="G212" s="175"/>
      <c r="H212" s="175"/>
      <c r="I212" s="175"/>
      <c r="J212" s="100" t="s">
        <v>306</v>
      </c>
      <c r="K212" s="101">
        <v>140</v>
      </c>
      <c r="L212" s="176"/>
      <c r="M212" s="175"/>
      <c r="N212" s="177">
        <f>ROUND($L$212*$K$212,0)</f>
        <v>0</v>
      </c>
      <c r="O212" s="175"/>
      <c r="P212" s="175"/>
      <c r="Q212" s="175"/>
      <c r="R212" s="99" t="s">
        <v>129</v>
      </c>
      <c r="S212" s="20"/>
      <c r="T212" s="102"/>
      <c r="U212" s="103" t="s">
        <v>35</v>
      </c>
      <c r="X212" s="104">
        <v>0</v>
      </c>
      <c r="Y212" s="104">
        <f>$X$212*$K$212</f>
        <v>0</v>
      </c>
      <c r="Z212" s="104">
        <v>0</v>
      </c>
      <c r="AA212" s="105">
        <f>$Z$212*$K$212</f>
        <v>0</v>
      </c>
      <c r="AR212" s="66" t="s">
        <v>174</v>
      </c>
      <c r="AT212" s="66" t="s">
        <v>125</v>
      </c>
      <c r="AU212" s="66" t="s">
        <v>74</v>
      </c>
      <c r="AY212" s="6" t="s">
        <v>124</v>
      </c>
      <c r="BE212" s="106">
        <f>IF($U$212="základní",$N$212,0)</f>
        <v>0</v>
      </c>
      <c r="BF212" s="106">
        <f>IF($U$212="snížená",$N$212,0)</f>
        <v>0</v>
      </c>
      <c r="BG212" s="106">
        <f>IF($U$212="zákl. přenesená",$N$212,0)</f>
        <v>0</v>
      </c>
      <c r="BH212" s="106">
        <f>IF($U$212="sníž. přenesená",$N$212,0)</f>
        <v>0</v>
      </c>
      <c r="BI212" s="106">
        <f>IF($U$212="nulová",$N$212,0)</f>
        <v>0</v>
      </c>
      <c r="BJ212" s="66" t="s">
        <v>8</v>
      </c>
      <c r="BK212" s="106">
        <f>ROUND($L$212*$K$212,0)</f>
        <v>0</v>
      </c>
    </row>
    <row r="213" spans="2:51" s="6" customFormat="1" ht="15.75" customHeight="1">
      <c r="B213" s="107"/>
      <c r="E213" s="108"/>
      <c r="F213" s="178" t="s">
        <v>307</v>
      </c>
      <c r="G213" s="179"/>
      <c r="H213" s="179"/>
      <c r="I213" s="179"/>
      <c r="K213" s="110">
        <v>100</v>
      </c>
      <c r="S213" s="107"/>
      <c r="T213" s="111"/>
      <c r="AA213" s="112"/>
      <c r="AT213" s="109" t="s">
        <v>132</v>
      </c>
      <c r="AU213" s="109" t="s">
        <v>74</v>
      </c>
      <c r="AV213" s="109" t="s">
        <v>74</v>
      </c>
      <c r="AW213" s="109" t="s">
        <v>94</v>
      </c>
      <c r="AX213" s="109" t="s">
        <v>65</v>
      </c>
      <c r="AY213" s="109" t="s">
        <v>124</v>
      </c>
    </row>
    <row r="214" spans="2:51" s="6" customFormat="1" ht="15.75" customHeight="1">
      <c r="B214" s="107"/>
      <c r="E214" s="109"/>
      <c r="F214" s="178" t="s">
        <v>308</v>
      </c>
      <c r="G214" s="179"/>
      <c r="H214" s="179"/>
      <c r="I214" s="179"/>
      <c r="K214" s="110">
        <v>24</v>
      </c>
      <c r="S214" s="107"/>
      <c r="T214" s="111"/>
      <c r="AA214" s="112"/>
      <c r="AT214" s="109" t="s">
        <v>132</v>
      </c>
      <c r="AU214" s="109" t="s">
        <v>74</v>
      </c>
      <c r="AV214" s="109" t="s">
        <v>74</v>
      </c>
      <c r="AW214" s="109" t="s">
        <v>94</v>
      </c>
      <c r="AX214" s="109" t="s">
        <v>65</v>
      </c>
      <c r="AY214" s="109" t="s">
        <v>124</v>
      </c>
    </row>
    <row r="215" spans="2:51" s="6" customFormat="1" ht="15.75" customHeight="1">
      <c r="B215" s="107"/>
      <c r="E215" s="109"/>
      <c r="F215" s="178" t="s">
        <v>309</v>
      </c>
      <c r="G215" s="179"/>
      <c r="H215" s="179"/>
      <c r="I215" s="179"/>
      <c r="K215" s="110">
        <v>16</v>
      </c>
      <c r="S215" s="107"/>
      <c r="T215" s="111"/>
      <c r="AA215" s="112"/>
      <c r="AT215" s="109" t="s">
        <v>132</v>
      </c>
      <c r="AU215" s="109" t="s">
        <v>74</v>
      </c>
      <c r="AV215" s="109" t="s">
        <v>74</v>
      </c>
      <c r="AW215" s="109" t="s">
        <v>94</v>
      </c>
      <c r="AX215" s="109" t="s">
        <v>65</v>
      </c>
      <c r="AY215" s="109" t="s">
        <v>124</v>
      </c>
    </row>
    <row r="216" spans="2:51" s="6" customFormat="1" ht="15.75" customHeight="1">
      <c r="B216" s="117"/>
      <c r="E216" s="118"/>
      <c r="F216" s="184" t="s">
        <v>194</v>
      </c>
      <c r="G216" s="185"/>
      <c r="H216" s="185"/>
      <c r="I216" s="185"/>
      <c r="K216" s="119">
        <v>140</v>
      </c>
      <c r="S216" s="117"/>
      <c r="T216" s="120"/>
      <c r="AA216" s="121"/>
      <c r="AT216" s="118" t="s">
        <v>132</v>
      </c>
      <c r="AU216" s="118" t="s">
        <v>74</v>
      </c>
      <c r="AV216" s="118" t="s">
        <v>138</v>
      </c>
      <c r="AW216" s="118" t="s">
        <v>94</v>
      </c>
      <c r="AX216" s="118" t="s">
        <v>8</v>
      </c>
      <c r="AY216" s="118" t="s">
        <v>124</v>
      </c>
    </row>
    <row r="217" spans="2:63" s="6" customFormat="1" ht="15.75" customHeight="1">
      <c r="B217" s="20"/>
      <c r="C217" s="113" t="s">
        <v>310</v>
      </c>
      <c r="D217" s="113" t="s">
        <v>133</v>
      </c>
      <c r="E217" s="114" t="s">
        <v>311</v>
      </c>
      <c r="F217" s="180" t="s">
        <v>312</v>
      </c>
      <c r="G217" s="181"/>
      <c r="H217" s="181"/>
      <c r="I217" s="181"/>
      <c r="J217" s="115" t="s">
        <v>306</v>
      </c>
      <c r="K217" s="116">
        <v>140</v>
      </c>
      <c r="L217" s="182"/>
      <c r="M217" s="181"/>
      <c r="N217" s="183">
        <f>ROUND($L$217*$K$217,0)</f>
        <v>0</v>
      </c>
      <c r="O217" s="175"/>
      <c r="P217" s="175"/>
      <c r="Q217" s="175"/>
      <c r="R217" s="99"/>
      <c r="S217" s="20"/>
      <c r="T217" s="102"/>
      <c r="U217" s="103" t="s">
        <v>35</v>
      </c>
      <c r="X217" s="104">
        <v>0.001</v>
      </c>
      <c r="Y217" s="104">
        <f>$X$217*$K$217</f>
        <v>0.14</v>
      </c>
      <c r="Z217" s="104">
        <v>0</v>
      </c>
      <c r="AA217" s="105">
        <f>$Z$217*$K$217</f>
        <v>0</v>
      </c>
      <c r="AR217" s="66" t="s">
        <v>232</v>
      </c>
      <c r="AT217" s="66" t="s">
        <v>133</v>
      </c>
      <c r="AU217" s="66" t="s">
        <v>74</v>
      </c>
      <c r="AY217" s="6" t="s">
        <v>124</v>
      </c>
      <c r="BE217" s="106">
        <f>IF($U$217="základní",$N$217,0)</f>
        <v>0</v>
      </c>
      <c r="BF217" s="106">
        <f>IF($U$217="snížená",$N$217,0)</f>
        <v>0</v>
      </c>
      <c r="BG217" s="106">
        <f>IF($U$217="zákl. přenesená",$N$217,0)</f>
        <v>0</v>
      </c>
      <c r="BH217" s="106">
        <f>IF($U$217="sníž. přenesená",$N$217,0)</f>
        <v>0</v>
      </c>
      <c r="BI217" s="106">
        <f>IF($U$217="nulová",$N$217,0)</f>
        <v>0</v>
      </c>
      <c r="BJ217" s="66" t="s">
        <v>8</v>
      </c>
      <c r="BK217" s="106">
        <f>ROUND($L$217*$K$217,0)</f>
        <v>0</v>
      </c>
    </row>
    <row r="218" spans="2:51" s="6" customFormat="1" ht="15.75" customHeight="1">
      <c r="B218" s="107"/>
      <c r="E218" s="108"/>
      <c r="F218" s="178" t="s">
        <v>307</v>
      </c>
      <c r="G218" s="179"/>
      <c r="H218" s="179"/>
      <c r="I218" s="179"/>
      <c r="K218" s="110">
        <v>100</v>
      </c>
      <c r="S218" s="107"/>
      <c r="T218" s="111"/>
      <c r="AA218" s="112"/>
      <c r="AT218" s="109" t="s">
        <v>132</v>
      </c>
      <c r="AU218" s="109" t="s">
        <v>74</v>
      </c>
      <c r="AV218" s="109" t="s">
        <v>74</v>
      </c>
      <c r="AW218" s="109" t="s">
        <v>94</v>
      </c>
      <c r="AX218" s="109" t="s">
        <v>65</v>
      </c>
      <c r="AY218" s="109" t="s">
        <v>124</v>
      </c>
    </row>
    <row r="219" spans="2:51" s="6" customFormat="1" ht="15.75" customHeight="1">
      <c r="B219" s="107"/>
      <c r="E219" s="109"/>
      <c r="F219" s="178" t="s">
        <v>308</v>
      </c>
      <c r="G219" s="179"/>
      <c r="H219" s="179"/>
      <c r="I219" s="179"/>
      <c r="K219" s="110">
        <v>24</v>
      </c>
      <c r="S219" s="107"/>
      <c r="T219" s="111"/>
      <c r="AA219" s="112"/>
      <c r="AT219" s="109" t="s">
        <v>132</v>
      </c>
      <c r="AU219" s="109" t="s">
        <v>74</v>
      </c>
      <c r="AV219" s="109" t="s">
        <v>74</v>
      </c>
      <c r="AW219" s="109" t="s">
        <v>94</v>
      </c>
      <c r="AX219" s="109" t="s">
        <v>65</v>
      </c>
      <c r="AY219" s="109" t="s">
        <v>124</v>
      </c>
    </row>
    <row r="220" spans="2:51" s="6" customFormat="1" ht="15.75" customHeight="1">
      <c r="B220" s="107"/>
      <c r="E220" s="109"/>
      <c r="F220" s="178" t="s">
        <v>309</v>
      </c>
      <c r="G220" s="179"/>
      <c r="H220" s="179"/>
      <c r="I220" s="179"/>
      <c r="K220" s="110">
        <v>16</v>
      </c>
      <c r="S220" s="107"/>
      <c r="T220" s="111"/>
      <c r="AA220" s="112"/>
      <c r="AT220" s="109" t="s">
        <v>132</v>
      </c>
      <c r="AU220" s="109" t="s">
        <v>74</v>
      </c>
      <c r="AV220" s="109" t="s">
        <v>74</v>
      </c>
      <c r="AW220" s="109" t="s">
        <v>94</v>
      </c>
      <c r="AX220" s="109" t="s">
        <v>65</v>
      </c>
      <c r="AY220" s="109" t="s">
        <v>124</v>
      </c>
    </row>
    <row r="221" spans="2:51" s="6" customFormat="1" ht="15.75" customHeight="1">
      <c r="B221" s="117"/>
      <c r="E221" s="118"/>
      <c r="F221" s="184" t="s">
        <v>194</v>
      </c>
      <c r="G221" s="185"/>
      <c r="H221" s="185"/>
      <c r="I221" s="185"/>
      <c r="K221" s="119">
        <v>140</v>
      </c>
      <c r="S221" s="117"/>
      <c r="T221" s="120"/>
      <c r="AA221" s="121"/>
      <c r="AT221" s="118" t="s">
        <v>132</v>
      </c>
      <c r="AU221" s="118" t="s">
        <v>74</v>
      </c>
      <c r="AV221" s="118" t="s">
        <v>138</v>
      </c>
      <c r="AW221" s="118" t="s">
        <v>94</v>
      </c>
      <c r="AX221" s="118" t="s">
        <v>8</v>
      </c>
      <c r="AY221" s="118" t="s">
        <v>124</v>
      </c>
    </row>
    <row r="222" spans="2:63" s="6" customFormat="1" ht="27" customHeight="1">
      <c r="B222" s="20"/>
      <c r="C222" s="97" t="s">
        <v>313</v>
      </c>
      <c r="D222" s="97" t="s">
        <v>125</v>
      </c>
      <c r="E222" s="98" t="s">
        <v>314</v>
      </c>
      <c r="F222" s="174" t="s">
        <v>315</v>
      </c>
      <c r="G222" s="175"/>
      <c r="H222" s="175"/>
      <c r="I222" s="175"/>
      <c r="J222" s="100" t="s">
        <v>231</v>
      </c>
      <c r="K222" s="101">
        <v>97.5</v>
      </c>
      <c r="L222" s="176"/>
      <c r="M222" s="175"/>
      <c r="N222" s="177">
        <f>ROUND($L$222*$K$222,0)</f>
        <v>0</v>
      </c>
      <c r="O222" s="175"/>
      <c r="P222" s="175"/>
      <c r="Q222" s="175"/>
      <c r="R222" s="99" t="s">
        <v>129</v>
      </c>
      <c r="S222" s="20"/>
      <c r="T222" s="102"/>
      <c r="U222" s="103" t="s">
        <v>35</v>
      </c>
      <c r="X222" s="104">
        <v>0</v>
      </c>
      <c r="Y222" s="104">
        <f>$X$222*$K$222</f>
        <v>0</v>
      </c>
      <c r="Z222" s="104">
        <v>0.01232</v>
      </c>
      <c r="AA222" s="105">
        <f>$Z$222*$K$222</f>
        <v>1.2012</v>
      </c>
      <c r="AR222" s="66" t="s">
        <v>174</v>
      </c>
      <c r="AT222" s="66" t="s">
        <v>125</v>
      </c>
      <c r="AU222" s="66" t="s">
        <v>74</v>
      </c>
      <c r="AY222" s="6" t="s">
        <v>124</v>
      </c>
      <c r="BE222" s="106">
        <f>IF($U$222="základní",$N$222,0)</f>
        <v>0</v>
      </c>
      <c r="BF222" s="106">
        <f>IF($U$222="snížená",$N$222,0)</f>
        <v>0</v>
      </c>
      <c r="BG222" s="106">
        <f>IF($U$222="zákl. přenesená",$N$222,0)</f>
        <v>0</v>
      </c>
      <c r="BH222" s="106">
        <f>IF($U$222="sníž. přenesená",$N$222,0)</f>
        <v>0</v>
      </c>
      <c r="BI222" s="106">
        <f>IF($U$222="nulová",$N$222,0)</f>
        <v>0</v>
      </c>
      <c r="BJ222" s="66" t="s">
        <v>8</v>
      </c>
      <c r="BK222" s="106">
        <f>ROUND($L$222*$K$222,0)</f>
        <v>0</v>
      </c>
    </row>
    <row r="223" spans="2:51" s="6" customFormat="1" ht="15.75" customHeight="1">
      <c r="B223" s="107"/>
      <c r="E223" s="108"/>
      <c r="F223" s="178" t="s">
        <v>316</v>
      </c>
      <c r="G223" s="179"/>
      <c r="H223" s="179"/>
      <c r="I223" s="179"/>
      <c r="K223" s="110">
        <v>52.5</v>
      </c>
      <c r="S223" s="107"/>
      <c r="T223" s="111"/>
      <c r="AA223" s="112"/>
      <c r="AT223" s="109" t="s">
        <v>132</v>
      </c>
      <c r="AU223" s="109" t="s">
        <v>74</v>
      </c>
      <c r="AV223" s="109" t="s">
        <v>74</v>
      </c>
      <c r="AW223" s="109" t="s">
        <v>94</v>
      </c>
      <c r="AX223" s="109" t="s">
        <v>65</v>
      </c>
      <c r="AY223" s="109" t="s">
        <v>124</v>
      </c>
    </row>
    <row r="224" spans="2:51" s="6" customFormat="1" ht="15.75" customHeight="1">
      <c r="B224" s="107"/>
      <c r="E224" s="109"/>
      <c r="F224" s="178" t="s">
        <v>317</v>
      </c>
      <c r="G224" s="179"/>
      <c r="H224" s="179"/>
      <c r="I224" s="179"/>
      <c r="K224" s="110">
        <v>45</v>
      </c>
      <c r="S224" s="107"/>
      <c r="T224" s="111"/>
      <c r="AA224" s="112"/>
      <c r="AT224" s="109" t="s">
        <v>132</v>
      </c>
      <c r="AU224" s="109" t="s">
        <v>74</v>
      </c>
      <c r="AV224" s="109" t="s">
        <v>74</v>
      </c>
      <c r="AW224" s="109" t="s">
        <v>94</v>
      </c>
      <c r="AX224" s="109" t="s">
        <v>65</v>
      </c>
      <c r="AY224" s="109" t="s">
        <v>124</v>
      </c>
    </row>
    <row r="225" spans="2:51" s="6" customFormat="1" ht="15.75" customHeight="1">
      <c r="B225" s="117"/>
      <c r="E225" s="118"/>
      <c r="F225" s="184" t="s">
        <v>194</v>
      </c>
      <c r="G225" s="185"/>
      <c r="H225" s="185"/>
      <c r="I225" s="185"/>
      <c r="K225" s="119">
        <v>97.5</v>
      </c>
      <c r="S225" s="117"/>
      <c r="T225" s="120"/>
      <c r="AA225" s="121"/>
      <c r="AT225" s="118" t="s">
        <v>132</v>
      </c>
      <c r="AU225" s="118" t="s">
        <v>74</v>
      </c>
      <c r="AV225" s="118" t="s">
        <v>138</v>
      </c>
      <c r="AW225" s="118" t="s">
        <v>94</v>
      </c>
      <c r="AX225" s="118" t="s">
        <v>8</v>
      </c>
      <c r="AY225" s="118" t="s">
        <v>124</v>
      </c>
    </row>
    <row r="226" spans="2:63" s="6" customFormat="1" ht="27" customHeight="1">
      <c r="B226" s="20"/>
      <c r="C226" s="97" t="s">
        <v>318</v>
      </c>
      <c r="D226" s="97" t="s">
        <v>125</v>
      </c>
      <c r="E226" s="98" t="s">
        <v>319</v>
      </c>
      <c r="F226" s="174" t="s">
        <v>320</v>
      </c>
      <c r="G226" s="175"/>
      <c r="H226" s="175"/>
      <c r="I226" s="175"/>
      <c r="J226" s="100" t="s">
        <v>231</v>
      </c>
      <c r="K226" s="101">
        <v>24.8</v>
      </c>
      <c r="L226" s="176"/>
      <c r="M226" s="175"/>
      <c r="N226" s="177">
        <f>ROUND($L$226*$K$226,0)</f>
        <v>0</v>
      </c>
      <c r="O226" s="175"/>
      <c r="P226" s="175"/>
      <c r="Q226" s="175"/>
      <c r="R226" s="99" t="s">
        <v>129</v>
      </c>
      <c r="S226" s="20"/>
      <c r="T226" s="102"/>
      <c r="U226" s="103" t="s">
        <v>35</v>
      </c>
      <c r="X226" s="104">
        <v>0</v>
      </c>
      <c r="Y226" s="104">
        <f>$X$226*$K$226</f>
        <v>0</v>
      </c>
      <c r="Z226" s="104">
        <v>0.01232</v>
      </c>
      <c r="AA226" s="105">
        <f>$Z$226*$K$226</f>
        <v>0.305536</v>
      </c>
      <c r="AR226" s="66" t="s">
        <v>174</v>
      </c>
      <c r="AT226" s="66" t="s">
        <v>125</v>
      </c>
      <c r="AU226" s="66" t="s">
        <v>74</v>
      </c>
      <c r="AY226" s="6" t="s">
        <v>124</v>
      </c>
      <c r="BE226" s="106">
        <f>IF($U$226="základní",$N$226,0)</f>
        <v>0</v>
      </c>
      <c r="BF226" s="106">
        <f>IF($U$226="snížená",$N$226,0)</f>
        <v>0</v>
      </c>
      <c r="BG226" s="106">
        <f>IF($U$226="zákl. přenesená",$N$226,0)</f>
        <v>0</v>
      </c>
      <c r="BH226" s="106">
        <f>IF($U$226="sníž. přenesená",$N$226,0)</f>
        <v>0</v>
      </c>
      <c r="BI226" s="106">
        <f>IF($U$226="nulová",$N$226,0)</f>
        <v>0</v>
      </c>
      <c r="BJ226" s="66" t="s">
        <v>8</v>
      </c>
      <c r="BK226" s="106">
        <f>ROUND($L$226*$K$226,0)</f>
        <v>0</v>
      </c>
    </row>
    <row r="227" spans="2:51" s="6" customFormat="1" ht="15.75" customHeight="1">
      <c r="B227" s="107"/>
      <c r="E227" s="108"/>
      <c r="F227" s="178" t="s">
        <v>321</v>
      </c>
      <c r="G227" s="179"/>
      <c r="H227" s="179"/>
      <c r="I227" s="179"/>
      <c r="K227" s="110">
        <v>24.8</v>
      </c>
      <c r="S227" s="107"/>
      <c r="T227" s="111"/>
      <c r="AA227" s="112"/>
      <c r="AT227" s="109" t="s">
        <v>132</v>
      </c>
      <c r="AU227" s="109" t="s">
        <v>74</v>
      </c>
      <c r="AV227" s="109" t="s">
        <v>74</v>
      </c>
      <c r="AW227" s="109" t="s">
        <v>94</v>
      </c>
      <c r="AX227" s="109" t="s">
        <v>65</v>
      </c>
      <c r="AY227" s="109" t="s">
        <v>124</v>
      </c>
    </row>
    <row r="228" spans="2:51" s="6" customFormat="1" ht="15.75" customHeight="1">
      <c r="B228" s="117"/>
      <c r="E228" s="118"/>
      <c r="F228" s="184" t="s">
        <v>194</v>
      </c>
      <c r="G228" s="185"/>
      <c r="H228" s="185"/>
      <c r="I228" s="185"/>
      <c r="K228" s="119">
        <v>24.8</v>
      </c>
      <c r="S228" s="117"/>
      <c r="T228" s="120"/>
      <c r="AA228" s="121"/>
      <c r="AT228" s="118" t="s">
        <v>132</v>
      </c>
      <c r="AU228" s="118" t="s">
        <v>74</v>
      </c>
      <c r="AV228" s="118" t="s">
        <v>138</v>
      </c>
      <c r="AW228" s="118" t="s">
        <v>94</v>
      </c>
      <c r="AX228" s="118" t="s">
        <v>8</v>
      </c>
      <c r="AY228" s="118" t="s">
        <v>124</v>
      </c>
    </row>
    <row r="229" spans="2:63" s="6" customFormat="1" ht="27" customHeight="1">
      <c r="B229" s="20"/>
      <c r="C229" s="97" t="s">
        <v>322</v>
      </c>
      <c r="D229" s="97" t="s">
        <v>125</v>
      </c>
      <c r="E229" s="98" t="s">
        <v>323</v>
      </c>
      <c r="F229" s="174" t="s">
        <v>324</v>
      </c>
      <c r="G229" s="175"/>
      <c r="H229" s="175"/>
      <c r="I229" s="175"/>
      <c r="J229" s="100" t="s">
        <v>231</v>
      </c>
      <c r="K229" s="101">
        <v>45</v>
      </c>
      <c r="L229" s="176"/>
      <c r="M229" s="175"/>
      <c r="N229" s="177">
        <f>ROUND($L$229*$K$229,0)</f>
        <v>0</v>
      </c>
      <c r="O229" s="175"/>
      <c r="P229" s="175"/>
      <c r="Q229" s="175"/>
      <c r="R229" s="99" t="s">
        <v>129</v>
      </c>
      <c r="S229" s="20"/>
      <c r="T229" s="102"/>
      <c r="U229" s="103" t="s">
        <v>35</v>
      </c>
      <c r="X229" s="104">
        <v>0</v>
      </c>
      <c r="Y229" s="104">
        <f>$X$229*$K$229</f>
        <v>0</v>
      </c>
      <c r="Z229" s="104">
        <v>0.01584</v>
      </c>
      <c r="AA229" s="105">
        <f>$Z$229*$K$229</f>
        <v>0.7128</v>
      </c>
      <c r="AR229" s="66" t="s">
        <v>174</v>
      </c>
      <c r="AT229" s="66" t="s">
        <v>125</v>
      </c>
      <c r="AU229" s="66" t="s">
        <v>74</v>
      </c>
      <c r="AY229" s="6" t="s">
        <v>124</v>
      </c>
      <c r="BE229" s="106">
        <f>IF($U$229="základní",$N$229,0)</f>
        <v>0</v>
      </c>
      <c r="BF229" s="106">
        <f>IF($U$229="snížená",$N$229,0)</f>
        <v>0</v>
      </c>
      <c r="BG229" s="106">
        <f>IF($U$229="zákl. přenesená",$N$229,0)</f>
        <v>0</v>
      </c>
      <c r="BH229" s="106">
        <f>IF($U$229="sníž. přenesená",$N$229,0)</f>
        <v>0</v>
      </c>
      <c r="BI229" s="106">
        <f>IF($U$229="nulová",$N$229,0)</f>
        <v>0</v>
      </c>
      <c r="BJ229" s="66" t="s">
        <v>8</v>
      </c>
      <c r="BK229" s="106">
        <f>ROUND($L$229*$K$229,0)</f>
        <v>0</v>
      </c>
    </row>
    <row r="230" spans="2:51" s="6" customFormat="1" ht="15.75" customHeight="1">
      <c r="B230" s="107"/>
      <c r="E230" s="108"/>
      <c r="F230" s="178" t="s">
        <v>325</v>
      </c>
      <c r="G230" s="179"/>
      <c r="H230" s="179"/>
      <c r="I230" s="179"/>
      <c r="K230" s="110">
        <v>45</v>
      </c>
      <c r="S230" s="107"/>
      <c r="T230" s="111"/>
      <c r="AA230" s="112"/>
      <c r="AT230" s="109" t="s">
        <v>132</v>
      </c>
      <c r="AU230" s="109" t="s">
        <v>74</v>
      </c>
      <c r="AV230" s="109" t="s">
        <v>74</v>
      </c>
      <c r="AW230" s="109" t="s">
        <v>94</v>
      </c>
      <c r="AX230" s="109" t="s">
        <v>65</v>
      </c>
      <c r="AY230" s="109" t="s">
        <v>124</v>
      </c>
    </row>
    <row r="231" spans="2:51" s="6" customFormat="1" ht="15.75" customHeight="1">
      <c r="B231" s="117"/>
      <c r="E231" s="118"/>
      <c r="F231" s="184" t="s">
        <v>194</v>
      </c>
      <c r="G231" s="185"/>
      <c r="H231" s="185"/>
      <c r="I231" s="185"/>
      <c r="K231" s="119">
        <v>45</v>
      </c>
      <c r="S231" s="117"/>
      <c r="T231" s="120"/>
      <c r="AA231" s="121"/>
      <c r="AT231" s="118" t="s">
        <v>132</v>
      </c>
      <c r="AU231" s="118" t="s">
        <v>74</v>
      </c>
      <c r="AV231" s="118" t="s">
        <v>138</v>
      </c>
      <c r="AW231" s="118" t="s">
        <v>94</v>
      </c>
      <c r="AX231" s="118" t="s">
        <v>8</v>
      </c>
      <c r="AY231" s="118" t="s">
        <v>124</v>
      </c>
    </row>
    <row r="232" spans="2:63" s="6" customFormat="1" ht="27" customHeight="1">
      <c r="B232" s="20"/>
      <c r="C232" s="97" t="s">
        <v>326</v>
      </c>
      <c r="D232" s="97" t="s">
        <v>125</v>
      </c>
      <c r="E232" s="98" t="s">
        <v>327</v>
      </c>
      <c r="F232" s="174" t="s">
        <v>328</v>
      </c>
      <c r="G232" s="175"/>
      <c r="H232" s="175"/>
      <c r="I232" s="175"/>
      <c r="J232" s="100" t="s">
        <v>231</v>
      </c>
      <c r="K232" s="101">
        <v>10</v>
      </c>
      <c r="L232" s="176"/>
      <c r="M232" s="175"/>
      <c r="N232" s="177">
        <f>ROUND($L$232*$K$232,0)</f>
        <v>0</v>
      </c>
      <c r="O232" s="175"/>
      <c r="P232" s="175"/>
      <c r="Q232" s="175"/>
      <c r="R232" s="99" t="s">
        <v>129</v>
      </c>
      <c r="S232" s="20"/>
      <c r="T232" s="102"/>
      <c r="U232" s="103" t="s">
        <v>35</v>
      </c>
      <c r="X232" s="104">
        <v>0</v>
      </c>
      <c r="Y232" s="104">
        <f>$X$232*$K$232</f>
        <v>0</v>
      </c>
      <c r="Z232" s="104">
        <v>0.033</v>
      </c>
      <c r="AA232" s="105">
        <f>$Z$232*$K$232</f>
        <v>0.33</v>
      </c>
      <c r="AR232" s="66" t="s">
        <v>174</v>
      </c>
      <c r="AT232" s="66" t="s">
        <v>125</v>
      </c>
      <c r="AU232" s="66" t="s">
        <v>74</v>
      </c>
      <c r="AY232" s="6" t="s">
        <v>124</v>
      </c>
      <c r="BE232" s="106">
        <f>IF($U$232="základní",$N$232,0)</f>
        <v>0</v>
      </c>
      <c r="BF232" s="106">
        <f>IF($U$232="snížená",$N$232,0)</f>
        <v>0</v>
      </c>
      <c r="BG232" s="106">
        <f>IF($U$232="zákl. přenesená",$N$232,0)</f>
        <v>0</v>
      </c>
      <c r="BH232" s="106">
        <f>IF($U$232="sníž. přenesená",$N$232,0)</f>
        <v>0</v>
      </c>
      <c r="BI232" s="106">
        <f>IF($U$232="nulová",$N$232,0)</f>
        <v>0</v>
      </c>
      <c r="BJ232" s="66" t="s">
        <v>8</v>
      </c>
      <c r="BK232" s="106">
        <f>ROUND($L$232*$K$232,0)</f>
        <v>0</v>
      </c>
    </row>
    <row r="233" spans="2:51" s="6" customFormat="1" ht="15.75" customHeight="1">
      <c r="B233" s="107"/>
      <c r="E233" s="108"/>
      <c r="F233" s="178" t="s">
        <v>329</v>
      </c>
      <c r="G233" s="179"/>
      <c r="H233" s="179"/>
      <c r="I233" s="179"/>
      <c r="K233" s="110">
        <v>10</v>
      </c>
      <c r="S233" s="107"/>
      <c r="T233" s="111"/>
      <c r="AA233" s="112"/>
      <c r="AT233" s="109" t="s">
        <v>132</v>
      </c>
      <c r="AU233" s="109" t="s">
        <v>74</v>
      </c>
      <c r="AV233" s="109" t="s">
        <v>74</v>
      </c>
      <c r="AW233" s="109" t="s">
        <v>94</v>
      </c>
      <c r="AX233" s="109" t="s">
        <v>65</v>
      </c>
      <c r="AY233" s="109" t="s">
        <v>124</v>
      </c>
    </row>
    <row r="234" spans="2:51" s="6" customFormat="1" ht="15.75" customHeight="1">
      <c r="B234" s="117"/>
      <c r="E234" s="118"/>
      <c r="F234" s="184" t="s">
        <v>194</v>
      </c>
      <c r="G234" s="185"/>
      <c r="H234" s="185"/>
      <c r="I234" s="185"/>
      <c r="K234" s="119">
        <v>10</v>
      </c>
      <c r="S234" s="117"/>
      <c r="T234" s="120"/>
      <c r="AA234" s="121"/>
      <c r="AT234" s="118" t="s">
        <v>132</v>
      </c>
      <c r="AU234" s="118" t="s">
        <v>74</v>
      </c>
      <c r="AV234" s="118" t="s">
        <v>138</v>
      </c>
      <c r="AW234" s="118" t="s">
        <v>94</v>
      </c>
      <c r="AX234" s="118" t="s">
        <v>8</v>
      </c>
      <c r="AY234" s="118" t="s">
        <v>124</v>
      </c>
    </row>
    <row r="235" spans="2:63" s="6" customFormat="1" ht="27" customHeight="1">
      <c r="B235" s="20"/>
      <c r="C235" s="97" t="s">
        <v>330</v>
      </c>
      <c r="D235" s="97" t="s">
        <v>125</v>
      </c>
      <c r="E235" s="98" t="s">
        <v>331</v>
      </c>
      <c r="F235" s="174" t="s">
        <v>332</v>
      </c>
      <c r="G235" s="175"/>
      <c r="H235" s="175"/>
      <c r="I235" s="175"/>
      <c r="J235" s="100" t="s">
        <v>231</v>
      </c>
      <c r="K235" s="101">
        <v>122.3</v>
      </c>
      <c r="L235" s="176"/>
      <c r="M235" s="175"/>
      <c r="N235" s="177">
        <f>ROUND($L$235*$K$235,0)</f>
        <v>0</v>
      </c>
      <c r="O235" s="175"/>
      <c r="P235" s="175"/>
      <c r="Q235" s="175"/>
      <c r="R235" s="99" t="s">
        <v>129</v>
      </c>
      <c r="S235" s="20"/>
      <c r="T235" s="102"/>
      <c r="U235" s="103" t="s">
        <v>35</v>
      </c>
      <c r="X235" s="104">
        <v>8.2E-05</v>
      </c>
      <c r="Y235" s="104">
        <f>$X$235*$K$235</f>
        <v>0.0100286</v>
      </c>
      <c r="Z235" s="104">
        <v>0</v>
      </c>
      <c r="AA235" s="105">
        <f>$Z$235*$K$235</f>
        <v>0</v>
      </c>
      <c r="AR235" s="66" t="s">
        <v>174</v>
      </c>
      <c r="AT235" s="66" t="s">
        <v>125</v>
      </c>
      <c r="AU235" s="66" t="s">
        <v>74</v>
      </c>
      <c r="AY235" s="6" t="s">
        <v>124</v>
      </c>
      <c r="BE235" s="106">
        <f>IF($U$235="základní",$N$235,0)</f>
        <v>0</v>
      </c>
      <c r="BF235" s="106">
        <f>IF($U$235="snížená",$N$235,0)</f>
        <v>0</v>
      </c>
      <c r="BG235" s="106">
        <f>IF($U$235="zákl. přenesená",$N$235,0)</f>
        <v>0</v>
      </c>
      <c r="BH235" s="106">
        <f>IF($U$235="sníž. přenesená",$N$235,0)</f>
        <v>0</v>
      </c>
      <c r="BI235" s="106">
        <f>IF($U$235="nulová",$N$235,0)</f>
        <v>0</v>
      </c>
      <c r="BJ235" s="66" t="s">
        <v>8</v>
      </c>
      <c r="BK235" s="106">
        <f>ROUND($L$235*$K$235,0)</f>
        <v>0</v>
      </c>
    </row>
    <row r="236" spans="2:51" s="6" customFormat="1" ht="15.75" customHeight="1">
      <c r="B236" s="107"/>
      <c r="E236" s="108"/>
      <c r="F236" s="178" t="s">
        <v>316</v>
      </c>
      <c r="G236" s="179"/>
      <c r="H236" s="179"/>
      <c r="I236" s="179"/>
      <c r="K236" s="110">
        <v>52.5</v>
      </c>
      <c r="S236" s="107"/>
      <c r="T236" s="111"/>
      <c r="AA236" s="112"/>
      <c r="AT236" s="109" t="s">
        <v>132</v>
      </c>
      <c r="AU236" s="109" t="s">
        <v>74</v>
      </c>
      <c r="AV236" s="109" t="s">
        <v>74</v>
      </c>
      <c r="AW236" s="109" t="s">
        <v>94</v>
      </c>
      <c r="AX236" s="109" t="s">
        <v>65</v>
      </c>
      <c r="AY236" s="109" t="s">
        <v>124</v>
      </c>
    </row>
    <row r="237" spans="2:51" s="6" customFormat="1" ht="15.75" customHeight="1">
      <c r="B237" s="107"/>
      <c r="E237" s="109"/>
      <c r="F237" s="178" t="s">
        <v>317</v>
      </c>
      <c r="G237" s="179"/>
      <c r="H237" s="179"/>
      <c r="I237" s="179"/>
      <c r="K237" s="110">
        <v>45</v>
      </c>
      <c r="S237" s="107"/>
      <c r="T237" s="111"/>
      <c r="AA237" s="112"/>
      <c r="AT237" s="109" t="s">
        <v>132</v>
      </c>
      <c r="AU237" s="109" t="s">
        <v>74</v>
      </c>
      <c r="AV237" s="109" t="s">
        <v>74</v>
      </c>
      <c r="AW237" s="109" t="s">
        <v>94</v>
      </c>
      <c r="AX237" s="109" t="s">
        <v>65</v>
      </c>
      <c r="AY237" s="109" t="s">
        <v>124</v>
      </c>
    </row>
    <row r="238" spans="2:51" s="6" customFormat="1" ht="15.75" customHeight="1">
      <c r="B238" s="107"/>
      <c r="E238" s="109"/>
      <c r="F238" s="178" t="s">
        <v>321</v>
      </c>
      <c r="G238" s="179"/>
      <c r="H238" s="179"/>
      <c r="I238" s="179"/>
      <c r="K238" s="110">
        <v>24.8</v>
      </c>
      <c r="S238" s="107"/>
      <c r="T238" s="111"/>
      <c r="AA238" s="112"/>
      <c r="AT238" s="109" t="s">
        <v>132</v>
      </c>
      <c r="AU238" s="109" t="s">
        <v>74</v>
      </c>
      <c r="AV238" s="109" t="s">
        <v>74</v>
      </c>
      <c r="AW238" s="109" t="s">
        <v>94</v>
      </c>
      <c r="AX238" s="109" t="s">
        <v>65</v>
      </c>
      <c r="AY238" s="109" t="s">
        <v>124</v>
      </c>
    </row>
    <row r="239" spans="2:51" s="6" customFormat="1" ht="15.75" customHeight="1">
      <c r="B239" s="117"/>
      <c r="E239" s="118"/>
      <c r="F239" s="184" t="s">
        <v>194</v>
      </c>
      <c r="G239" s="185"/>
      <c r="H239" s="185"/>
      <c r="I239" s="185"/>
      <c r="K239" s="119">
        <v>122.3</v>
      </c>
      <c r="S239" s="117"/>
      <c r="T239" s="120"/>
      <c r="AA239" s="121"/>
      <c r="AT239" s="118" t="s">
        <v>132</v>
      </c>
      <c r="AU239" s="118" t="s">
        <v>74</v>
      </c>
      <c r="AV239" s="118" t="s">
        <v>138</v>
      </c>
      <c r="AW239" s="118" t="s">
        <v>94</v>
      </c>
      <c r="AX239" s="118" t="s">
        <v>8</v>
      </c>
      <c r="AY239" s="118" t="s">
        <v>124</v>
      </c>
    </row>
    <row r="240" spans="2:63" s="6" customFormat="1" ht="27" customHeight="1">
      <c r="B240" s="20"/>
      <c r="C240" s="97" t="s">
        <v>333</v>
      </c>
      <c r="D240" s="97" t="s">
        <v>125</v>
      </c>
      <c r="E240" s="98" t="s">
        <v>334</v>
      </c>
      <c r="F240" s="174" t="s">
        <v>335</v>
      </c>
      <c r="G240" s="175"/>
      <c r="H240" s="175"/>
      <c r="I240" s="175"/>
      <c r="J240" s="100" t="s">
        <v>231</v>
      </c>
      <c r="K240" s="101">
        <v>45</v>
      </c>
      <c r="L240" s="176"/>
      <c r="M240" s="175"/>
      <c r="N240" s="177">
        <f>ROUND($L$240*$K$240,0)</f>
        <v>0</v>
      </c>
      <c r="O240" s="175"/>
      <c r="P240" s="175"/>
      <c r="Q240" s="175"/>
      <c r="R240" s="99" t="s">
        <v>129</v>
      </c>
      <c r="S240" s="20"/>
      <c r="T240" s="102"/>
      <c r="U240" s="103" t="s">
        <v>35</v>
      </c>
      <c r="X240" s="104">
        <v>9.2E-05</v>
      </c>
      <c r="Y240" s="104">
        <f>$X$240*$K$240</f>
        <v>0.00414</v>
      </c>
      <c r="Z240" s="104">
        <v>0</v>
      </c>
      <c r="AA240" s="105">
        <f>$Z$240*$K$240</f>
        <v>0</v>
      </c>
      <c r="AR240" s="66" t="s">
        <v>174</v>
      </c>
      <c r="AT240" s="66" t="s">
        <v>125</v>
      </c>
      <c r="AU240" s="66" t="s">
        <v>74</v>
      </c>
      <c r="AY240" s="6" t="s">
        <v>124</v>
      </c>
      <c r="BE240" s="106">
        <f>IF($U$240="základní",$N$240,0)</f>
        <v>0</v>
      </c>
      <c r="BF240" s="106">
        <f>IF($U$240="snížená",$N$240,0)</f>
        <v>0</v>
      </c>
      <c r="BG240" s="106">
        <f>IF($U$240="zákl. přenesená",$N$240,0)</f>
        <v>0</v>
      </c>
      <c r="BH240" s="106">
        <f>IF($U$240="sníž. přenesená",$N$240,0)</f>
        <v>0</v>
      </c>
      <c r="BI240" s="106">
        <f>IF($U$240="nulová",$N$240,0)</f>
        <v>0</v>
      </c>
      <c r="BJ240" s="66" t="s">
        <v>8</v>
      </c>
      <c r="BK240" s="106">
        <f>ROUND($L$240*$K$240,0)</f>
        <v>0</v>
      </c>
    </row>
    <row r="241" spans="2:51" s="6" customFormat="1" ht="15.75" customHeight="1">
      <c r="B241" s="107"/>
      <c r="E241" s="108"/>
      <c r="F241" s="178" t="s">
        <v>325</v>
      </c>
      <c r="G241" s="179"/>
      <c r="H241" s="179"/>
      <c r="I241" s="179"/>
      <c r="K241" s="110">
        <v>45</v>
      </c>
      <c r="S241" s="107"/>
      <c r="T241" s="111"/>
      <c r="AA241" s="112"/>
      <c r="AT241" s="109" t="s">
        <v>132</v>
      </c>
      <c r="AU241" s="109" t="s">
        <v>74</v>
      </c>
      <c r="AV241" s="109" t="s">
        <v>74</v>
      </c>
      <c r="AW241" s="109" t="s">
        <v>94</v>
      </c>
      <c r="AX241" s="109" t="s">
        <v>65</v>
      </c>
      <c r="AY241" s="109" t="s">
        <v>124</v>
      </c>
    </row>
    <row r="242" spans="2:51" s="6" customFormat="1" ht="15.75" customHeight="1">
      <c r="B242" s="117"/>
      <c r="E242" s="118"/>
      <c r="F242" s="184" t="s">
        <v>194</v>
      </c>
      <c r="G242" s="185"/>
      <c r="H242" s="185"/>
      <c r="I242" s="185"/>
      <c r="K242" s="119">
        <v>45</v>
      </c>
      <c r="S242" s="117"/>
      <c r="T242" s="120"/>
      <c r="AA242" s="121"/>
      <c r="AT242" s="118" t="s">
        <v>132</v>
      </c>
      <c r="AU242" s="118" t="s">
        <v>74</v>
      </c>
      <c r="AV242" s="118" t="s">
        <v>138</v>
      </c>
      <c r="AW242" s="118" t="s">
        <v>94</v>
      </c>
      <c r="AX242" s="118" t="s">
        <v>8</v>
      </c>
      <c r="AY242" s="118" t="s">
        <v>124</v>
      </c>
    </row>
    <row r="243" spans="2:63" s="6" customFormat="1" ht="27" customHeight="1">
      <c r="B243" s="20"/>
      <c r="C243" s="97" t="s">
        <v>336</v>
      </c>
      <c r="D243" s="97" t="s">
        <v>125</v>
      </c>
      <c r="E243" s="98" t="s">
        <v>337</v>
      </c>
      <c r="F243" s="174" t="s">
        <v>338</v>
      </c>
      <c r="G243" s="175"/>
      <c r="H243" s="175"/>
      <c r="I243" s="175"/>
      <c r="J243" s="100" t="s">
        <v>231</v>
      </c>
      <c r="K243" s="101">
        <v>10</v>
      </c>
      <c r="L243" s="176"/>
      <c r="M243" s="175"/>
      <c r="N243" s="177">
        <f>ROUND($L$243*$K$243,0)</f>
        <v>0</v>
      </c>
      <c r="O243" s="175"/>
      <c r="P243" s="175"/>
      <c r="Q243" s="175"/>
      <c r="R243" s="99" t="s">
        <v>129</v>
      </c>
      <c r="S243" s="20"/>
      <c r="T243" s="102"/>
      <c r="U243" s="103" t="s">
        <v>35</v>
      </c>
      <c r="X243" s="104">
        <v>0.000102</v>
      </c>
      <c r="Y243" s="104">
        <f>$X$243*$K$243</f>
        <v>0.00102</v>
      </c>
      <c r="Z243" s="104">
        <v>0</v>
      </c>
      <c r="AA243" s="105">
        <f>$Z$243*$K$243</f>
        <v>0</v>
      </c>
      <c r="AR243" s="66" t="s">
        <v>174</v>
      </c>
      <c r="AT243" s="66" t="s">
        <v>125</v>
      </c>
      <c r="AU243" s="66" t="s">
        <v>74</v>
      </c>
      <c r="AY243" s="6" t="s">
        <v>124</v>
      </c>
      <c r="BE243" s="106">
        <f>IF($U$243="základní",$N$243,0)</f>
        <v>0</v>
      </c>
      <c r="BF243" s="106">
        <f>IF($U$243="snížená",$N$243,0)</f>
        <v>0</v>
      </c>
      <c r="BG243" s="106">
        <f>IF($U$243="zákl. přenesená",$N$243,0)</f>
        <v>0</v>
      </c>
      <c r="BH243" s="106">
        <f>IF($U$243="sníž. přenesená",$N$243,0)</f>
        <v>0</v>
      </c>
      <c r="BI243" s="106">
        <f>IF($U$243="nulová",$N$243,0)</f>
        <v>0</v>
      </c>
      <c r="BJ243" s="66" t="s">
        <v>8</v>
      </c>
      <c r="BK243" s="106">
        <f>ROUND($L$243*$K$243,0)</f>
        <v>0</v>
      </c>
    </row>
    <row r="244" spans="2:51" s="6" customFormat="1" ht="15.75" customHeight="1">
      <c r="B244" s="107"/>
      <c r="E244" s="108"/>
      <c r="F244" s="178" t="s">
        <v>329</v>
      </c>
      <c r="G244" s="179"/>
      <c r="H244" s="179"/>
      <c r="I244" s="179"/>
      <c r="K244" s="110">
        <v>10</v>
      </c>
      <c r="S244" s="107"/>
      <c r="T244" s="111"/>
      <c r="AA244" s="112"/>
      <c r="AT244" s="109" t="s">
        <v>132</v>
      </c>
      <c r="AU244" s="109" t="s">
        <v>74</v>
      </c>
      <c r="AV244" s="109" t="s">
        <v>74</v>
      </c>
      <c r="AW244" s="109" t="s">
        <v>94</v>
      </c>
      <c r="AX244" s="109" t="s">
        <v>65</v>
      </c>
      <c r="AY244" s="109" t="s">
        <v>124</v>
      </c>
    </row>
    <row r="245" spans="2:51" s="6" customFormat="1" ht="15.75" customHeight="1">
      <c r="B245" s="117"/>
      <c r="E245" s="118"/>
      <c r="F245" s="184" t="s">
        <v>194</v>
      </c>
      <c r="G245" s="185"/>
      <c r="H245" s="185"/>
      <c r="I245" s="185"/>
      <c r="K245" s="119">
        <v>10</v>
      </c>
      <c r="S245" s="117"/>
      <c r="T245" s="120"/>
      <c r="AA245" s="121"/>
      <c r="AT245" s="118" t="s">
        <v>132</v>
      </c>
      <c r="AU245" s="118" t="s">
        <v>74</v>
      </c>
      <c r="AV245" s="118" t="s">
        <v>138</v>
      </c>
      <c r="AW245" s="118" t="s">
        <v>94</v>
      </c>
      <c r="AX245" s="118" t="s">
        <v>8</v>
      </c>
      <c r="AY245" s="118" t="s">
        <v>124</v>
      </c>
    </row>
    <row r="246" spans="2:63" s="6" customFormat="1" ht="15.75" customHeight="1">
      <c r="B246" s="20"/>
      <c r="C246" s="113" t="s">
        <v>339</v>
      </c>
      <c r="D246" s="113" t="s">
        <v>133</v>
      </c>
      <c r="E246" s="114" t="s">
        <v>340</v>
      </c>
      <c r="F246" s="180" t="s">
        <v>341</v>
      </c>
      <c r="G246" s="181"/>
      <c r="H246" s="181"/>
      <c r="I246" s="181"/>
      <c r="J246" s="115" t="s">
        <v>128</v>
      </c>
      <c r="K246" s="116">
        <v>3.946</v>
      </c>
      <c r="L246" s="182"/>
      <c r="M246" s="181"/>
      <c r="N246" s="183">
        <f>ROUND($L$246*$K$246,0)</f>
        <v>0</v>
      </c>
      <c r="O246" s="175"/>
      <c r="P246" s="175"/>
      <c r="Q246" s="175"/>
      <c r="R246" s="99" t="s">
        <v>129</v>
      </c>
      <c r="S246" s="20"/>
      <c r="T246" s="102"/>
      <c r="U246" s="103" t="s">
        <v>35</v>
      </c>
      <c r="X246" s="104">
        <v>0.55</v>
      </c>
      <c r="Y246" s="104">
        <f>$X$246*$K$246</f>
        <v>2.1703</v>
      </c>
      <c r="Z246" s="104">
        <v>0</v>
      </c>
      <c r="AA246" s="105">
        <f>$Z$246*$K$246</f>
        <v>0</v>
      </c>
      <c r="AR246" s="66" t="s">
        <v>232</v>
      </c>
      <c r="AT246" s="66" t="s">
        <v>133</v>
      </c>
      <c r="AU246" s="66" t="s">
        <v>74</v>
      </c>
      <c r="AY246" s="6" t="s">
        <v>124</v>
      </c>
      <c r="BE246" s="106">
        <f>IF($U$246="základní",$N$246,0)</f>
        <v>0</v>
      </c>
      <c r="BF246" s="106">
        <f>IF($U$246="snížená",$N$246,0)</f>
        <v>0</v>
      </c>
      <c r="BG246" s="106">
        <f>IF($U$246="zákl. přenesená",$N$246,0)</f>
        <v>0</v>
      </c>
      <c r="BH246" s="106">
        <f>IF($U$246="sníž. přenesená",$N$246,0)</f>
        <v>0</v>
      </c>
      <c r="BI246" s="106">
        <f>IF($U$246="nulová",$N$246,0)</f>
        <v>0</v>
      </c>
      <c r="BJ246" s="66" t="s">
        <v>8</v>
      </c>
      <c r="BK246" s="106">
        <f>ROUND($L$246*$K$246,0)</f>
        <v>0</v>
      </c>
    </row>
    <row r="247" spans="2:51" s="6" customFormat="1" ht="27" customHeight="1">
      <c r="B247" s="107"/>
      <c r="E247" s="108"/>
      <c r="F247" s="178" t="s">
        <v>342</v>
      </c>
      <c r="G247" s="179"/>
      <c r="H247" s="179"/>
      <c r="I247" s="179"/>
      <c r="K247" s="110">
        <v>0.866</v>
      </c>
      <c r="S247" s="107"/>
      <c r="T247" s="111"/>
      <c r="AA247" s="112"/>
      <c r="AT247" s="109" t="s">
        <v>132</v>
      </c>
      <c r="AU247" s="109" t="s">
        <v>74</v>
      </c>
      <c r="AV247" s="109" t="s">
        <v>74</v>
      </c>
      <c r="AW247" s="109" t="s">
        <v>94</v>
      </c>
      <c r="AX247" s="109" t="s">
        <v>65</v>
      </c>
      <c r="AY247" s="109" t="s">
        <v>124</v>
      </c>
    </row>
    <row r="248" spans="2:51" s="6" customFormat="1" ht="27" customHeight="1">
      <c r="B248" s="107"/>
      <c r="E248" s="109"/>
      <c r="F248" s="178" t="s">
        <v>343</v>
      </c>
      <c r="G248" s="179"/>
      <c r="H248" s="179"/>
      <c r="I248" s="179"/>
      <c r="K248" s="110">
        <v>0.792</v>
      </c>
      <c r="S248" s="107"/>
      <c r="T248" s="111"/>
      <c r="AA248" s="112"/>
      <c r="AT248" s="109" t="s">
        <v>132</v>
      </c>
      <c r="AU248" s="109" t="s">
        <v>74</v>
      </c>
      <c r="AV248" s="109" t="s">
        <v>74</v>
      </c>
      <c r="AW248" s="109" t="s">
        <v>94</v>
      </c>
      <c r="AX248" s="109" t="s">
        <v>65</v>
      </c>
      <c r="AY248" s="109" t="s">
        <v>124</v>
      </c>
    </row>
    <row r="249" spans="2:51" s="6" customFormat="1" ht="27" customHeight="1">
      <c r="B249" s="107"/>
      <c r="E249" s="109"/>
      <c r="F249" s="178" t="s">
        <v>344</v>
      </c>
      <c r="G249" s="179"/>
      <c r="H249" s="179"/>
      <c r="I249" s="179"/>
      <c r="K249" s="110">
        <v>0.557</v>
      </c>
      <c r="S249" s="107"/>
      <c r="T249" s="111"/>
      <c r="AA249" s="112"/>
      <c r="AT249" s="109" t="s">
        <v>132</v>
      </c>
      <c r="AU249" s="109" t="s">
        <v>74</v>
      </c>
      <c r="AV249" s="109" t="s">
        <v>74</v>
      </c>
      <c r="AW249" s="109" t="s">
        <v>94</v>
      </c>
      <c r="AX249" s="109" t="s">
        <v>65</v>
      </c>
      <c r="AY249" s="109" t="s">
        <v>124</v>
      </c>
    </row>
    <row r="250" spans="2:51" s="6" customFormat="1" ht="27" customHeight="1">
      <c r="B250" s="107"/>
      <c r="E250" s="109"/>
      <c r="F250" s="178" t="s">
        <v>345</v>
      </c>
      <c r="G250" s="179"/>
      <c r="H250" s="179"/>
      <c r="I250" s="179"/>
      <c r="K250" s="110">
        <v>1.188</v>
      </c>
      <c r="S250" s="107"/>
      <c r="T250" s="111"/>
      <c r="AA250" s="112"/>
      <c r="AT250" s="109" t="s">
        <v>132</v>
      </c>
      <c r="AU250" s="109" t="s">
        <v>74</v>
      </c>
      <c r="AV250" s="109" t="s">
        <v>74</v>
      </c>
      <c r="AW250" s="109" t="s">
        <v>94</v>
      </c>
      <c r="AX250" s="109" t="s">
        <v>65</v>
      </c>
      <c r="AY250" s="109" t="s">
        <v>124</v>
      </c>
    </row>
    <row r="251" spans="2:51" s="6" customFormat="1" ht="27" customHeight="1">
      <c r="B251" s="107"/>
      <c r="E251" s="109"/>
      <c r="F251" s="178" t="s">
        <v>346</v>
      </c>
      <c r="G251" s="179"/>
      <c r="H251" s="179"/>
      <c r="I251" s="179"/>
      <c r="K251" s="110">
        <v>0.543</v>
      </c>
      <c r="S251" s="107"/>
      <c r="T251" s="111"/>
      <c r="AA251" s="112"/>
      <c r="AT251" s="109" t="s">
        <v>132</v>
      </c>
      <c r="AU251" s="109" t="s">
        <v>74</v>
      </c>
      <c r="AV251" s="109" t="s">
        <v>74</v>
      </c>
      <c r="AW251" s="109" t="s">
        <v>94</v>
      </c>
      <c r="AX251" s="109" t="s">
        <v>65</v>
      </c>
      <c r="AY251" s="109" t="s">
        <v>124</v>
      </c>
    </row>
    <row r="252" spans="2:51" s="6" customFormat="1" ht="15.75" customHeight="1">
      <c r="B252" s="117"/>
      <c r="E252" s="118"/>
      <c r="F252" s="184" t="s">
        <v>194</v>
      </c>
      <c r="G252" s="185"/>
      <c r="H252" s="185"/>
      <c r="I252" s="185"/>
      <c r="K252" s="119">
        <v>3.946</v>
      </c>
      <c r="S252" s="117"/>
      <c r="T252" s="120"/>
      <c r="AA252" s="121"/>
      <c r="AT252" s="118" t="s">
        <v>132</v>
      </c>
      <c r="AU252" s="118" t="s">
        <v>74</v>
      </c>
      <c r="AV252" s="118" t="s">
        <v>138</v>
      </c>
      <c r="AW252" s="118" t="s">
        <v>94</v>
      </c>
      <c r="AX252" s="118" t="s">
        <v>8</v>
      </c>
      <c r="AY252" s="118" t="s">
        <v>124</v>
      </c>
    </row>
    <row r="253" spans="2:63" s="6" customFormat="1" ht="27" customHeight="1">
      <c r="B253" s="20"/>
      <c r="C253" s="97" t="s">
        <v>347</v>
      </c>
      <c r="D253" s="97" t="s">
        <v>125</v>
      </c>
      <c r="E253" s="98" t="s">
        <v>348</v>
      </c>
      <c r="F253" s="174" t="s">
        <v>349</v>
      </c>
      <c r="G253" s="175"/>
      <c r="H253" s="175"/>
      <c r="I253" s="175"/>
      <c r="J253" s="100" t="s">
        <v>186</v>
      </c>
      <c r="K253" s="101">
        <v>122</v>
      </c>
      <c r="L253" s="176"/>
      <c r="M253" s="175"/>
      <c r="N253" s="177">
        <f>ROUND($L$253*$K$253,0)</f>
        <v>0</v>
      </c>
      <c r="O253" s="175"/>
      <c r="P253" s="175"/>
      <c r="Q253" s="175"/>
      <c r="R253" s="99" t="s">
        <v>129</v>
      </c>
      <c r="S253" s="20"/>
      <c r="T253" s="102"/>
      <c r="U253" s="103" t="s">
        <v>35</v>
      </c>
      <c r="X253" s="104">
        <v>0</v>
      </c>
      <c r="Y253" s="104">
        <f>$X$253*$K$253</f>
        <v>0</v>
      </c>
      <c r="Z253" s="104">
        <v>0</v>
      </c>
      <c r="AA253" s="105">
        <f>$Z$253*$K$253</f>
        <v>0</v>
      </c>
      <c r="AR253" s="66" t="s">
        <v>174</v>
      </c>
      <c r="AT253" s="66" t="s">
        <v>125</v>
      </c>
      <c r="AU253" s="66" t="s">
        <v>74</v>
      </c>
      <c r="AY253" s="6" t="s">
        <v>124</v>
      </c>
      <c r="BE253" s="106">
        <f>IF($U$253="základní",$N$253,0)</f>
        <v>0</v>
      </c>
      <c r="BF253" s="106">
        <f>IF($U$253="snížená",$N$253,0)</f>
        <v>0</v>
      </c>
      <c r="BG253" s="106">
        <f>IF($U$253="zákl. přenesená",$N$253,0)</f>
        <v>0</v>
      </c>
      <c r="BH253" s="106">
        <f>IF($U$253="sníž. přenesená",$N$253,0)</f>
        <v>0</v>
      </c>
      <c r="BI253" s="106">
        <f>IF($U$253="nulová",$N$253,0)</f>
        <v>0</v>
      </c>
      <c r="BJ253" s="66" t="s">
        <v>8</v>
      </c>
      <c r="BK253" s="106">
        <f>ROUND($L$253*$K$253,0)</f>
        <v>0</v>
      </c>
    </row>
    <row r="254" spans="2:51" s="6" customFormat="1" ht="15.75" customHeight="1">
      <c r="B254" s="107"/>
      <c r="E254" s="108"/>
      <c r="F254" s="178" t="s">
        <v>350</v>
      </c>
      <c r="G254" s="179"/>
      <c r="H254" s="179"/>
      <c r="I254" s="179"/>
      <c r="K254" s="110">
        <v>122</v>
      </c>
      <c r="S254" s="107"/>
      <c r="T254" s="111"/>
      <c r="AA254" s="112"/>
      <c r="AT254" s="109" t="s">
        <v>132</v>
      </c>
      <c r="AU254" s="109" t="s">
        <v>74</v>
      </c>
      <c r="AV254" s="109" t="s">
        <v>74</v>
      </c>
      <c r="AW254" s="109" t="s">
        <v>94</v>
      </c>
      <c r="AX254" s="109" t="s">
        <v>8</v>
      </c>
      <c r="AY254" s="109" t="s">
        <v>124</v>
      </c>
    </row>
    <row r="255" spans="2:63" s="6" customFormat="1" ht="15.75" customHeight="1">
      <c r="B255" s="20"/>
      <c r="C255" s="97" t="s">
        <v>351</v>
      </c>
      <c r="D255" s="97" t="s">
        <v>125</v>
      </c>
      <c r="E255" s="98" t="s">
        <v>352</v>
      </c>
      <c r="F255" s="174" t="s">
        <v>353</v>
      </c>
      <c r="G255" s="175"/>
      <c r="H255" s="175"/>
      <c r="I255" s="175"/>
      <c r="J255" s="100" t="s">
        <v>186</v>
      </c>
      <c r="K255" s="101">
        <v>122</v>
      </c>
      <c r="L255" s="176"/>
      <c r="M255" s="175"/>
      <c r="N255" s="177">
        <f>ROUND($L$255*$K$255,0)</f>
        <v>0</v>
      </c>
      <c r="O255" s="175"/>
      <c r="P255" s="175"/>
      <c r="Q255" s="175"/>
      <c r="R255" s="99" t="s">
        <v>129</v>
      </c>
      <c r="S255" s="20"/>
      <c r="T255" s="102"/>
      <c r="U255" s="103" t="s">
        <v>35</v>
      </c>
      <c r="X255" s="104">
        <v>0</v>
      </c>
      <c r="Y255" s="104">
        <f>$X$255*$K$255</f>
        <v>0</v>
      </c>
      <c r="Z255" s="104">
        <v>0.015</v>
      </c>
      <c r="AA255" s="105">
        <f>$Z$255*$K$255</f>
        <v>1.8299999999999998</v>
      </c>
      <c r="AR255" s="66" t="s">
        <v>174</v>
      </c>
      <c r="AT255" s="66" t="s">
        <v>125</v>
      </c>
      <c r="AU255" s="66" t="s">
        <v>74</v>
      </c>
      <c r="AY255" s="6" t="s">
        <v>124</v>
      </c>
      <c r="BE255" s="106">
        <f>IF($U$255="základní",$N$255,0)</f>
        <v>0</v>
      </c>
      <c r="BF255" s="106">
        <f>IF($U$255="snížená",$N$255,0)</f>
        <v>0</v>
      </c>
      <c r="BG255" s="106">
        <f>IF($U$255="zákl. přenesená",$N$255,0)</f>
        <v>0</v>
      </c>
      <c r="BH255" s="106">
        <f>IF($U$255="sníž. přenesená",$N$255,0)</f>
        <v>0</v>
      </c>
      <c r="BI255" s="106">
        <f>IF($U$255="nulová",$N$255,0)</f>
        <v>0</v>
      </c>
      <c r="BJ255" s="66" t="s">
        <v>8</v>
      </c>
      <c r="BK255" s="106">
        <f>ROUND($L$255*$K$255,0)</f>
        <v>0</v>
      </c>
    </row>
    <row r="256" spans="2:51" s="6" customFormat="1" ht="15.75" customHeight="1">
      <c r="B256" s="107"/>
      <c r="E256" s="108"/>
      <c r="F256" s="178" t="s">
        <v>354</v>
      </c>
      <c r="G256" s="179"/>
      <c r="H256" s="179"/>
      <c r="I256" s="179"/>
      <c r="K256" s="110">
        <v>122</v>
      </c>
      <c r="S256" s="107"/>
      <c r="T256" s="111"/>
      <c r="AA256" s="112"/>
      <c r="AT256" s="109" t="s">
        <v>132</v>
      </c>
      <c r="AU256" s="109" t="s">
        <v>74</v>
      </c>
      <c r="AV256" s="109" t="s">
        <v>74</v>
      </c>
      <c r="AW256" s="109" t="s">
        <v>94</v>
      </c>
      <c r="AX256" s="109" t="s">
        <v>8</v>
      </c>
      <c r="AY256" s="109" t="s">
        <v>124</v>
      </c>
    </row>
    <row r="257" spans="2:63" s="6" customFormat="1" ht="27" customHeight="1">
      <c r="B257" s="20"/>
      <c r="C257" s="97" t="s">
        <v>355</v>
      </c>
      <c r="D257" s="97" t="s">
        <v>125</v>
      </c>
      <c r="E257" s="98" t="s">
        <v>356</v>
      </c>
      <c r="F257" s="174" t="s">
        <v>357</v>
      </c>
      <c r="G257" s="175"/>
      <c r="H257" s="175"/>
      <c r="I257" s="175"/>
      <c r="J257" s="100" t="s">
        <v>128</v>
      </c>
      <c r="K257" s="101">
        <v>2.928</v>
      </c>
      <c r="L257" s="176"/>
      <c r="M257" s="175"/>
      <c r="N257" s="177">
        <f>ROUND($L$257*$K$257,0)</f>
        <v>0</v>
      </c>
      <c r="O257" s="175"/>
      <c r="P257" s="175"/>
      <c r="Q257" s="175"/>
      <c r="R257" s="99" t="s">
        <v>129</v>
      </c>
      <c r="S257" s="20"/>
      <c r="T257" s="102"/>
      <c r="U257" s="103" t="s">
        <v>35</v>
      </c>
      <c r="X257" s="104">
        <v>0.024308033</v>
      </c>
      <c r="Y257" s="104">
        <f>$X$257*$K$257</f>
        <v>0.07117392062399999</v>
      </c>
      <c r="Z257" s="104">
        <v>0</v>
      </c>
      <c r="AA257" s="105">
        <f>$Z$257*$K$257</f>
        <v>0</v>
      </c>
      <c r="AR257" s="66" t="s">
        <v>174</v>
      </c>
      <c r="AT257" s="66" t="s">
        <v>125</v>
      </c>
      <c r="AU257" s="66" t="s">
        <v>74</v>
      </c>
      <c r="AY257" s="6" t="s">
        <v>124</v>
      </c>
      <c r="BE257" s="106">
        <f>IF($U$257="základní",$N$257,0)</f>
        <v>0</v>
      </c>
      <c r="BF257" s="106">
        <f>IF($U$257="snížená",$N$257,0)</f>
        <v>0</v>
      </c>
      <c r="BG257" s="106">
        <f>IF($U$257="zákl. přenesená",$N$257,0)</f>
        <v>0</v>
      </c>
      <c r="BH257" s="106">
        <f>IF($U$257="sníž. přenesená",$N$257,0)</f>
        <v>0</v>
      </c>
      <c r="BI257" s="106">
        <f>IF($U$257="nulová",$N$257,0)</f>
        <v>0</v>
      </c>
      <c r="BJ257" s="66" t="s">
        <v>8</v>
      </c>
      <c r="BK257" s="106">
        <f>ROUND($L$257*$K$257,0)</f>
        <v>0</v>
      </c>
    </row>
    <row r="258" spans="2:51" s="6" customFormat="1" ht="15.75" customHeight="1">
      <c r="B258" s="107"/>
      <c r="E258" s="108"/>
      <c r="F258" s="178" t="s">
        <v>358</v>
      </c>
      <c r="G258" s="179"/>
      <c r="H258" s="179"/>
      <c r="I258" s="179"/>
      <c r="K258" s="110">
        <v>2.928</v>
      </c>
      <c r="S258" s="107"/>
      <c r="T258" s="111"/>
      <c r="AA258" s="112"/>
      <c r="AT258" s="109" t="s">
        <v>132</v>
      </c>
      <c r="AU258" s="109" t="s">
        <v>74</v>
      </c>
      <c r="AV258" s="109" t="s">
        <v>74</v>
      </c>
      <c r="AW258" s="109" t="s">
        <v>94</v>
      </c>
      <c r="AX258" s="109" t="s">
        <v>8</v>
      </c>
      <c r="AY258" s="109" t="s">
        <v>124</v>
      </c>
    </row>
    <row r="259" spans="2:63" s="6" customFormat="1" ht="15.75" customHeight="1">
      <c r="B259" s="20"/>
      <c r="C259" s="113" t="s">
        <v>359</v>
      </c>
      <c r="D259" s="113" t="s">
        <v>133</v>
      </c>
      <c r="E259" s="114" t="s">
        <v>360</v>
      </c>
      <c r="F259" s="180" t="s">
        <v>361</v>
      </c>
      <c r="G259" s="181"/>
      <c r="H259" s="181"/>
      <c r="I259" s="181"/>
      <c r="J259" s="115" t="s">
        <v>128</v>
      </c>
      <c r="K259" s="116">
        <v>3.221</v>
      </c>
      <c r="L259" s="182"/>
      <c r="M259" s="181"/>
      <c r="N259" s="183">
        <f>ROUND($L$259*$K$259,0)</f>
        <v>0</v>
      </c>
      <c r="O259" s="175"/>
      <c r="P259" s="175"/>
      <c r="Q259" s="175"/>
      <c r="R259" s="99" t="s">
        <v>129</v>
      </c>
      <c r="S259" s="20"/>
      <c r="T259" s="102"/>
      <c r="U259" s="103" t="s">
        <v>35</v>
      </c>
      <c r="X259" s="104">
        <v>0.55</v>
      </c>
      <c r="Y259" s="104">
        <f>$X$259*$K$259</f>
        <v>1.7715500000000002</v>
      </c>
      <c r="Z259" s="104">
        <v>0</v>
      </c>
      <c r="AA259" s="105">
        <f>$Z$259*$K$259</f>
        <v>0</v>
      </c>
      <c r="AR259" s="66" t="s">
        <v>232</v>
      </c>
      <c r="AT259" s="66" t="s">
        <v>133</v>
      </c>
      <c r="AU259" s="66" t="s">
        <v>74</v>
      </c>
      <c r="AY259" s="6" t="s">
        <v>124</v>
      </c>
      <c r="BE259" s="106">
        <f>IF($U$259="základní",$N$259,0)</f>
        <v>0</v>
      </c>
      <c r="BF259" s="106">
        <f>IF($U$259="snížená",$N$259,0)</f>
        <v>0</v>
      </c>
      <c r="BG259" s="106">
        <f>IF($U$259="zákl. přenesená",$N$259,0)</f>
        <v>0</v>
      </c>
      <c r="BH259" s="106">
        <f>IF($U$259="sníž. přenesená",$N$259,0)</f>
        <v>0</v>
      </c>
      <c r="BI259" s="106">
        <f>IF($U$259="nulová",$N$259,0)</f>
        <v>0</v>
      </c>
      <c r="BJ259" s="66" t="s">
        <v>8</v>
      </c>
      <c r="BK259" s="106">
        <f>ROUND($L$259*$K$259,0)</f>
        <v>0</v>
      </c>
    </row>
    <row r="260" spans="2:51" s="6" customFormat="1" ht="27" customHeight="1">
      <c r="B260" s="107"/>
      <c r="E260" s="108"/>
      <c r="F260" s="178" t="s">
        <v>362</v>
      </c>
      <c r="G260" s="179"/>
      <c r="H260" s="179"/>
      <c r="I260" s="179"/>
      <c r="K260" s="110">
        <v>3.221</v>
      </c>
      <c r="S260" s="107"/>
      <c r="T260" s="111"/>
      <c r="AA260" s="112"/>
      <c r="AT260" s="109" t="s">
        <v>132</v>
      </c>
      <c r="AU260" s="109" t="s">
        <v>74</v>
      </c>
      <c r="AV260" s="109" t="s">
        <v>74</v>
      </c>
      <c r="AW260" s="109" t="s">
        <v>94</v>
      </c>
      <c r="AX260" s="109" t="s">
        <v>8</v>
      </c>
      <c r="AY260" s="109" t="s">
        <v>124</v>
      </c>
    </row>
    <row r="261" spans="2:63" s="6" customFormat="1" ht="27" customHeight="1">
      <c r="B261" s="20"/>
      <c r="C261" s="97" t="s">
        <v>363</v>
      </c>
      <c r="D261" s="97" t="s">
        <v>125</v>
      </c>
      <c r="E261" s="98" t="s">
        <v>364</v>
      </c>
      <c r="F261" s="174" t="s">
        <v>365</v>
      </c>
      <c r="G261" s="175"/>
      <c r="H261" s="175"/>
      <c r="I261" s="175"/>
      <c r="J261" s="100" t="s">
        <v>227</v>
      </c>
      <c r="K261" s="101">
        <v>4.181</v>
      </c>
      <c r="L261" s="176"/>
      <c r="M261" s="175"/>
      <c r="N261" s="177">
        <f>ROUND($L$261*$K$261,0)</f>
        <v>0</v>
      </c>
      <c r="O261" s="175"/>
      <c r="P261" s="175"/>
      <c r="Q261" s="175"/>
      <c r="R261" s="99" t="s">
        <v>129</v>
      </c>
      <c r="S261" s="20"/>
      <c r="T261" s="102"/>
      <c r="U261" s="103" t="s">
        <v>35</v>
      </c>
      <c r="X261" s="104">
        <v>0</v>
      </c>
      <c r="Y261" s="104">
        <f>$X$261*$K$261</f>
        <v>0</v>
      </c>
      <c r="Z261" s="104">
        <v>0</v>
      </c>
      <c r="AA261" s="105">
        <f>$Z$261*$K$261</f>
        <v>0</v>
      </c>
      <c r="AR261" s="66" t="s">
        <v>174</v>
      </c>
      <c r="AT261" s="66" t="s">
        <v>125</v>
      </c>
      <c r="AU261" s="66" t="s">
        <v>74</v>
      </c>
      <c r="AY261" s="6" t="s">
        <v>124</v>
      </c>
      <c r="BE261" s="106">
        <f>IF($U$261="základní",$N$261,0)</f>
        <v>0</v>
      </c>
      <c r="BF261" s="106">
        <f>IF($U$261="snížená",$N$261,0)</f>
        <v>0</v>
      </c>
      <c r="BG261" s="106">
        <f>IF($U$261="zákl. přenesená",$N$261,0)</f>
        <v>0</v>
      </c>
      <c r="BH261" s="106">
        <f>IF($U$261="sníž. přenesená",$N$261,0)</f>
        <v>0</v>
      </c>
      <c r="BI261" s="106">
        <f>IF($U$261="nulová",$N$261,0)</f>
        <v>0</v>
      </c>
      <c r="BJ261" s="66" t="s">
        <v>8</v>
      </c>
      <c r="BK261" s="106">
        <f>ROUND($L$261*$K$261,0)</f>
        <v>0</v>
      </c>
    </row>
    <row r="262" spans="2:63" s="88" customFormat="1" ht="30.75" customHeight="1">
      <c r="B262" s="89"/>
      <c r="D262" s="96" t="s">
        <v>105</v>
      </c>
      <c r="N262" s="191">
        <f>$BK$262</f>
        <v>0</v>
      </c>
      <c r="O262" s="190"/>
      <c r="P262" s="190"/>
      <c r="Q262" s="190"/>
      <c r="S262" s="89"/>
      <c r="T262" s="92"/>
      <c r="W262" s="93">
        <f>SUM($W$263:$W$295)</f>
        <v>0</v>
      </c>
      <c r="Y262" s="93">
        <f>SUM($Y$263:$Y$295)</f>
        <v>0.8833563424999997</v>
      </c>
      <c r="AA262" s="94">
        <f>SUM($AA$263:$AA$295)</f>
        <v>1.2313690000000002</v>
      </c>
      <c r="AR262" s="91" t="s">
        <v>74</v>
      </c>
      <c r="AT262" s="91" t="s">
        <v>64</v>
      </c>
      <c r="AU262" s="91" t="s">
        <v>8</v>
      </c>
      <c r="AY262" s="91" t="s">
        <v>124</v>
      </c>
      <c r="BK262" s="95">
        <f>SUM($BK$263:$BK$295)</f>
        <v>0</v>
      </c>
    </row>
    <row r="263" spans="2:63" s="6" customFormat="1" ht="27" customHeight="1">
      <c r="B263" s="20"/>
      <c r="C263" s="100" t="s">
        <v>366</v>
      </c>
      <c r="D263" s="100" t="s">
        <v>125</v>
      </c>
      <c r="E263" s="98" t="s">
        <v>367</v>
      </c>
      <c r="F263" s="174" t="s">
        <v>368</v>
      </c>
      <c r="G263" s="175"/>
      <c r="H263" s="175"/>
      <c r="I263" s="175"/>
      <c r="J263" s="100" t="s">
        <v>186</v>
      </c>
      <c r="K263" s="101">
        <v>49.8</v>
      </c>
      <c r="L263" s="176"/>
      <c r="M263" s="175"/>
      <c r="N263" s="177">
        <f>ROUND($L$263*$K$263,0)</f>
        <v>0</v>
      </c>
      <c r="O263" s="175"/>
      <c r="P263" s="175"/>
      <c r="Q263" s="175"/>
      <c r="R263" s="99" t="s">
        <v>129</v>
      </c>
      <c r="S263" s="20"/>
      <c r="T263" s="102"/>
      <c r="U263" s="103" t="s">
        <v>35</v>
      </c>
      <c r="X263" s="104">
        <v>0.0073644</v>
      </c>
      <c r="Y263" s="104">
        <f>$X$263*$K$263</f>
        <v>0.36674712</v>
      </c>
      <c r="Z263" s="104">
        <v>0</v>
      </c>
      <c r="AA263" s="105">
        <f>$Z$263*$K$263</f>
        <v>0</v>
      </c>
      <c r="AR263" s="66" t="s">
        <v>174</v>
      </c>
      <c r="AT263" s="66" t="s">
        <v>125</v>
      </c>
      <c r="AU263" s="66" t="s">
        <v>74</v>
      </c>
      <c r="AY263" s="66" t="s">
        <v>124</v>
      </c>
      <c r="BE263" s="106">
        <f>IF($U$263="základní",$N$263,0)</f>
        <v>0</v>
      </c>
      <c r="BF263" s="106">
        <f>IF($U$263="snížená",$N$263,0)</f>
        <v>0</v>
      </c>
      <c r="BG263" s="106">
        <f>IF($U$263="zákl. přenesená",$N$263,0)</f>
        <v>0</v>
      </c>
      <c r="BH263" s="106">
        <f>IF($U$263="sníž. přenesená",$N$263,0)</f>
        <v>0</v>
      </c>
      <c r="BI263" s="106">
        <f>IF($U$263="nulová",$N$263,0)</f>
        <v>0</v>
      </c>
      <c r="BJ263" s="66" t="s">
        <v>8</v>
      </c>
      <c r="BK263" s="106">
        <f>ROUND($L$263*$K$263,0)</f>
        <v>0</v>
      </c>
    </row>
    <row r="264" spans="2:51" s="6" customFormat="1" ht="15.75" customHeight="1">
      <c r="B264" s="107"/>
      <c r="E264" s="108"/>
      <c r="F264" s="178" t="s">
        <v>369</v>
      </c>
      <c r="G264" s="179"/>
      <c r="H264" s="179"/>
      <c r="I264" s="179"/>
      <c r="K264" s="110">
        <v>30.6</v>
      </c>
      <c r="S264" s="107"/>
      <c r="T264" s="111"/>
      <c r="AA264" s="112"/>
      <c r="AT264" s="109" t="s">
        <v>132</v>
      </c>
      <c r="AU264" s="109" t="s">
        <v>74</v>
      </c>
      <c r="AV264" s="109" t="s">
        <v>74</v>
      </c>
      <c r="AW264" s="109" t="s">
        <v>94</v>
      </c>
      <c r="AX264" s="109" t="s">
        <v>65</v>
      </c>
      <c r="AY264" s="109" t="s">
        <v>124</v>
      </c>
    </row>
    <row r="265" spans="2:51" s="6" customFormat="1" ht="15.75" customHeight="1">
      <c r="B265" s="107"/>
      <c r="E265" s="109"/>
      <c r="F265" s="178" t="s">
        <v>370</v>
      </c>
      <c r="G265" s="179"/>
      <c r="H265" s="179"/>
      <c r="I265" s="179"/>
      <c r="K265" s="110">
        <v>19.2</v>
      </c>
      <c r="S265" s="107"/>
      <c r="T265" s="111"/>
      <c r="AA265" s="112"/>
      <c r="AT265" s="109" t="s">
        <v>132</v>
      </c>
      <c r="AU265" s="109" t="s">
        <v>74</v>
      </c>
      <c r="AV265" s="109" t="s">
        <v>74</v>
      </c>
      <c r="AW265" s="109" t="s">
        <v>94</v>
      </c>
      <c r="AX265" s="109" t="s">
        <v>65</v>
      </c>
      <c r="AY265" s="109" t="s">
        <v>124</v>
      </c>
    </row>
    <row r="266" spans="2:51" s="6" customFormat="1" ht="15.75" customHeight="1">
      <c r="B266" s="117"/>
      <c r="E266" s="118"/>
      <c r="F266" s="184" t="s">
        <v>194</v>
      </c>
      <c r="G266" s="185"/>
      <c r="H266" s="185"/>
      <c r="I266" s="185"/>
      <c r="K266" s="119">
        <v>49.8</v>
      </c>
      <c r="S266" s="117"/>
      <c r="T266" s="120"/>
      <c r="AA266" s="121"/>
      <c r="AT266" s="118" t="s">
        <v>132</v>
      </c>
      <c r="AU266" s="118" t="s">
        <v>74</v>
      </c>
      <c r="AV266" s="118" t="s">
        <v>138</v>
      </c>
      <c r="AW266" s="118" t="s">
        <v>94</v>
      </c>
      <c r="AX266" s="118" t="s">
        <v>8</v>
      </c>
      <c r="AY266" s="118" t="s">
        <v>124</v>
      </c>
    </row>
    <row r="267" spans="2:63" s="6" customFormat="1" ht="27" customHeight="1">
      <c r="B267" s="20"/>
      <c r="C267" s="97" t="s">
        <v>371</v>
      </c>
      <c r="D267" s="97" t="s">
        <v>125</v>
      </c>
      <c r="E267" s="98" t="s">
        <v>372</v>
      </c>
      <c r="F267" s="174" t="s">
        <v>373</v>
      </c>
      <c r="G267" s="175"/>
      <c r="H267" s="175"/>
      <c r="I267" s="175"/>
      <c r="J267" s="100" t="s">
        <v>186</v>
      </c>
      <c r="K267" s="101">
        <v>147.9</v>
      </c>
      <c r="L267" s="176"/>
      <c r="M267" s="175"/>
      <c r="N267" s="177">
        <f>ROUND($L$267*$K$267,0)</f>
        <v>0</v>
      </c>
      <c r="O267" s="175"/>
      <c r="P267" s="175"/>
      <c r="Q267" s="175"/>
      <c r="R267" s="99" t="s">
        <v>129</v>
      </c>
      <c r="S267" s="20"/>
      <c r="T267" s="102"/>
      <c r="U267" s="103" t="s">
        <v>35</v>
      </c>
      <c r="X267" s="104">
        <v>0</v>
      </c>
      <c r="Y267" s="104">
        <f>$X$267*$K$267</f>
        <v>0</v>
      </c>
      <c r="Z267" s="104">
        <v>0.00751</v>
      </c>
      <c r="AA267" s="105">
        <f>$Z$267*$K$267</f>
        <v>1.110729</v>
      </c>
      <c r="AR267" s="66" t="s">
        <v>174</v>
      </c>
      <c r="AT267" s="66" t="s">
        <v>125</v>
      </c>
      <c r="AU267" s="66" t="s">
        <v>74</v>
      </c>
      <c r="AY267" s="6" t="s">
        <v>124</v>
      </c>
      <c r="BE267" s="106">
        <f>IF($U$267="základní",$N$267,0)</f>
        <v>0</v>
      </c>
      <c r="BF267" s="106">
        <f>IF($U$267="snížená",$N$267,0)</f>
        <v>0</v>
      </c>
      <c r="BG267" s="106">
        <f>IF($U$267="zákl. přenesená",$N$267,0)</f>
        <v>0</v>
      </c>
      <c r="BH267" s="106">
        <f>IF($U$267="sníž. přenesená",$N$267,0)</f>
        <v>0</v>
      </c>
      <c r="BI267" s="106">
        <f>IF($U$267="nulová",$N$267,0)</f>
        <v>0</v>
      </c>
      <c r="BJ267" s="66" t="s">
        <v>8</v>
      </c>
      <c r="BK267" s="106">
        <f>ROUND($L$267*$K$267,0)</f>
        <v>0</v>
      </c>
    </row>
    <row r="268" spans="2:51" s="6" customFormat="1" ht="15.75" customHeight="1">
      <c r="B268" s="107"/>
      <c r="E268" s="108"/>
      <c r="F268" s="178" t="s">
        <v>374</v>
      </c>
      <c r="G268" s="179"/>
      <c r="H268" s="179"/>
      <c r="I268" s="179"/>
      <c r="K268" s="110">
        <v>67.5</v>
      </c>
      <c r="S268" s="107"/>
      <c r="T268" s="111"/>
      <c r="AA268" s="112"/>
      <c r="AT268" s="109" t="s">
        <v>132</v>
      </c>
      <c r="AU268" s="109" t="s">
        <v>74</v>
      </c>
      <c r="AV268" s="109" t="s">
        <v>74</v>
      </c>
      <c r="AW268" s="109" t="s">
        <v>94</v>
      </c>
      <c r="AX268" s="109" t="s">
        <v>65</v>
      </c>
      <c r="AY268" s="109" t="s">
        <v>124</v>
      </c>
    </row>
    <row r="269" spans="2:51" s="6" customFormat="1" ht="15.75" customHeight="1">
      <c r="B269" s="107"/>
      <c r="E269" s="109"/>
      <c r="F269" s="178" t="s">
        <v>375</v>
      </c>
      <c r="G269" s="179"/>
      <c r="H269" s="179"/>
      <c r="I269" s="179"/>
      <c r="K269" s="110">
        <v>30.6</v>
      </c>
      <c r="S269" s="107"/>
      <c r="T269" s="111"/>
      <c r="AA269" s="112"/>
      <c r="AT269" s="109" t="s">
        <v>132</v>
      </c>
      <c r="AU269" s="109" t="s">
        <v>74</v>
      </c>
      <c r="AV269" s="109" t="s">
        <v>74</v>
      </c>
      <c r="AW269" s="109" t="s">
        <v>94</v>
      </c>
      <c r="AX269" s="109" t="s">
        <v>65</v>
      </c>
      <c r="AY269" s="109" t="s">
        <v>124</v>
      </c>
    </row>
    <row r="270" spans="2:51" s="6" customFormat="1" ht="15.75" customHeight="1">
      <c r="B270" s="107"/>
      <c r="E270" s="109"/>
      <c r="F270" s="178" t="s">
        <v>376</v>
      </c>
      <c r="G270" s="179"/>
      <c r="H270" s="179"/>
      <c r="I270" s="179"/>
      <c r="K270" s="110">
        <v>30.6</v>
      </c>
      <c r="S270" s="107"/>
      <c r="T270" s="111"/>
      <c r="AA270" s="112"/>
      <c r="AT270" s="109" t="s">
        <v>132</v>
      </c>
      <c r="AU270" s="109" t="s">
        <v>74</v>
      </c>
      <c r="AV270" s="109" t="s">
        <v>74</v>
      </c>
      <c r="AW270" s="109" t="s">
        <v>94</v>
      </c>
      <c r="AX270" s="109" t="s">
        <v>65</v>
      </c>
      <c r="AY270" s="109" t="s">
        <v>124</v>
      </c>
    </row>
    <row r="271" spans="2:51" s="6" customFormat="1" ht="15.75" customHeight="1">
      <c r="B271" s="107"/>
      <c r="E271" s="109"/>
      <c r="F271" s="178" t="s">
        <v>377</v>
      </c>
      <c r="G271" s="179"/>
      <c r="H271" s="179"/>
      <c r="I271" s="179"/>
      <c r="K271" s="110">
        <v>19.2</v>
      </c>
      <c r="S271" s="107"/>
      <c r="T271" s="111"/>
      <c r="AA271" s="112"/>
      <c r="AT271" s="109" t="s">
        <v>132</v>
      </c>
      <c r="AU271" s="109" t="s">
        <v>74</v>
      </c>
      <c r="AV271" s="109" t="s">
        <v>74</v>
      </c>
      <c r="AW271" s="109" t="s">
        <v>94</v>
      </c>
      <c r="AX271" s="109" t="s">
        <v>65</v>
      </c>
      <c r="AY271" s="109" t="s">
        <v>124</v>
      </c>
    </row>
    <row r="272" spans="2:51" s="6" customFormat="1" ht="15.75" customHeight="1">
      <c r="B272" s="117"/>
      <c r="E272" s="118"/>
      <c r="F272" s="184" t="s">
        <v>194</v>
      </c>
      <c r="G272" s="185"/>
      <c r="H272" s="185"/>
      <c r="I272" s="185"/>
      <c r="K272" s="119">
        <v>147.9</v>
      </c>
      <c r="S272" s="117"/>
      <c r="T272" s="120"/>
      <c r="AA272" s="121"/>
      <c r="AT272" s="118" t="s">
        <v>132</v>
      </c>
      <c r="AU272" s="118" t="s">
        <v>74</v>
      </c>
      <c r="AV272" s="118" t="s">
        <v>138</v>
      </c>
      <c r="AW272" s="118" t="s">
        <v>94</v>
      </c>
      <c r="AX272" s="118" t="s">
        <v>8</v>
      </c>
      <c r="AY272" s="118" t="s">
        <v>124</v>
      </c>
    </row>
    <row r="273" spans="2:63" s="6" customFormat="1" ht="15.75" customHeight="1">
      <c r="B273" s="20"/>
      <c r="C273" s="97" t="s">
        <v>378</v>
      </c>
      <c r="D273" s="97" t="s">
        <v>125</v>
      </c>
      <c r="E273" s="98" t="s">
        <v>379</v>
      </c>
      <c r="F273" s="174" t="s">
        <v>380</v>
      </c>
      <c r="G273" s="175"/>
      <c r="H273" s="175"/>
      <c r="I273" s="175"/>
      <c r="J273" s="100" t="s">
        <v>306</v>
      </c>
      <c r="K273" s="101">
        <v>13</v>
      </c>
      <c r="L273" s="176"/>
      <c r="M273" s="175"/>
      <c r="N273" s="177">
        <f>ROUND($L$273*$K$273,0)</f>
        <v>0</v>
      </c>
      <c r="O273" s="175"/>
      <c r="P273" s="175"/>
      <c r="Q273" s="175"/>
      <c r="R273" s="99"/>
      <c r="S273" s="20"/>
      <c r="T273" s="102"/>
      <c r="U273" s="103" t="s">
        <v>35</v>
      </c>
      <c r="X273" s="104">
        <v>0.00226226</v>
      </c>
      <c r="Y273" s="104">
        <f>$X$273*$K$273</f>
        <v>0.02940938</v>
      </c>
      <c r="Z273" s="104">
        <v>0</v>
      </c>
      <c r="AA273" s="105">
        <f>$Z$273*$K$273</f>
        <v>0</v>
      </c>
      <c r="AR273" s="66" t="s">
        <v>174</v>
      </c>
      <c r="AT273" s="66" t="s">
        <v>125</v>
      </c>
      <c r="AU273" s="66" t="s">
        <v>74</v>
      </c>
      <c r="AY273" s="6" t="s">
        <v>124</v>
      </c>
      <c r="BE273" s="106">
        <f>IF($U$273="základní",$N$273,0)</f>
        <v>0</v>
      </c>
      <c r="BF273" s="106">
        <f>IF($U$273="snížená",$N$273,0)</f>
        <v>0</v>
      </c>
      <c r="BG273" s="106">
        <f>IF($U$273="zákl. přenesená",$N$273,0)</f>
        <v>0</v>
      </c>
      <c r="BH273" s="106">
        <f>IF($U$273="sníž. přenesená",$N$273,0)</f>
        <v>0</v>
      </c>
      <c r="BI273" s="106">
        <f>IF($U$273="nulová",$N$273,0)</f>
        <v>0</v>
      </c>
      <c r="BJ273" s="66" t="s">
        <v>8</v>
      </c>
      <c r="BK273" s="106">
        <f>ROUND($L$273*$K$273,0)</f>
        <v>0</v>
      </c>
    </row>
    <row r="274" spans="2:51" s="6" customFormat="1" ht="15.75" customHeight="1">
      <c r="B274" s="107"/>
      <c r="E274" s="108"/>
      <c r="F274" s="178" t="s">
        <v>381</v>
      </c>
      <c r="G274" s="179"/>
      <c r="H274" s="179"/>
      <c r="I274" s="179"/>
      <c r="K274" s="110">
        <v>13</v>
      </c>
      <c r="S274" s="107"/>
      <c r="T274" s="111"/>
      <c r="AA274" s="112"/>
      <c r="AT274" s="109" t="s">
        <v>132</v>
      </c>
      <c r="AU274" s="109" t="s">
        <v>74</v>
      </c>
      <c r="AV274" s="109" t="s">
        <v>74</v>
      </c>
      <c r="AW274" s="109" t="s">
        <v>94</v>
      </c>
      <c r="AX274" s="109" t="s">
        <v>8</v>
      </c>
      <c r="AY274" s="109" t="s">
        <v>124</v>
      </c>
    </row>
    <row r="275" spans="2:63" s="6" customFormat="1" ht="15.75" customHeight="1">
      <c r="B275" s="20"/>
      <c r="C275" s="97" t="s">
        <v>382</v>
      </c>
      <c r="D275" s="97" t="s">
        <v>125</v>
      </c>
      <c r="E275" s="98" t="s">
        <v>383</v>
      </c>
      <c r="F275" s="174" t="s">
        <v>384</v>
      </c>
      <c r="G275" s="175"/>
      <c r="H275" s="175"/>
      <c r="I275" s="175"/>
      <c r="J275" s="100" t="s">
        <v>231</v>
      </c>
      <c r="K275" s="101">
        <v>35</v>
      </c>
      <c r="L275" s="176"/>
      <c r="M275" s="175"/>
      <c r="N275" s="177">
        <f>ROUND($L$275*$K$275,0)</f>
        <v>0</v>
      </c>
      <c r="O275" s="175"/>
      <c r="P275" s="175"/>
      <c r="Q275" s="175"/>
      <c r="R275" s="99"/>
      <c r="S275" s="20"/>
      <c r="T275" s="102"/>
      <c r="U275" s="103" t="s">
        <v>35</v>
      </c>
      <c r="X275" s="104">
        <v>0.00388128</v>
      </c>
      <c r="Y275" s="104">
        <f>$X$275*$K$275</f>
        <v>0.1358448</v>
      </c>
      <c r="Z275" s="104">
        <v>0</v>
      </c>
      <c r="AA275" s="105">
        <f>$Z$275*$K$275</f>
        <v>0</v>
      </c>
      <c r="AR275" s="66" t="s">
        <v>174</v>
      </c>
      <c r="AT275" s="66" t="s">
        <v>125</v>
      </c>
      <c r="AU275" s="66" t="s">
        <v>74</v>
      </c>
      <c r="AY275" s="6" t="s">
        <v>124</v>
      </c>
      <c r="BE275" s="106">
        <f>IF($U$275="základní",$N$275,0)</f>
        <v>0</v>
      </c>
      <c r="BF275" s="106">
        <f>IF($U$275="snížená",$N$275,0)</f>
        <v>0</v>
      </c>
      <c r="BG275" s="106">
        <f>IF($U$275="zákl. přenesená",$N$275,0)</f>
        <v>0</v>
      </c>
      <c r="BH275" s="106">
        <f>IF($U$275="sníž. přenesená",$N$275,0)</f>
        <v>0</v>
      </c>
      <c r="BI275" s="106">
        <f>IF($U$275="nulová",$N$275,0)</f>
        <v>0</v>
      </c>
      <c r="BJ275" s="66" t="s">
        <v>8</v>
      </c>
      <c r="BK275" s="106">
        <f>ROUND($L$275*$K$275,0)</f>
        <v>0</v>
      </c>
    </row>
    <row r="276" spans="2:63" s="6" customFormat="1" ht="15.75" customHeight="1">
      <c r="B276" s="20"/>
      <c r="C276" s="100" t="s">
        <v>385</v>
      </c>
      <c r="D276" s="100" t="s">
        <v>125</v>
      </c>
      <c r="E276" s="98" t="s">
        <v>386</v>
      </c>
      <c r="F276" s="174" t="s">
        <v>387</v>
      </c>
      <c r="G276" s="175"/>
      <c r="H276" s="175"/>
      <c r="I276" s="175"/>
      <c r="J276" s="100" t="s">
        <v>306</v>
      </c>
      <c r="K276" s="101">
        <v>32</v>
      </c>
      <c r="L276" s="176"/>
      <c r="M276" s="175"/>
      <c r="N276" s="177">
        <f>ROUND($L$276*$K$276,0)</f>
        <v>0</v>
      </c>
      <c r="O276" s="175"/>
      <c r="P276" s="175"/>
      <c r="Q276" s="175"/>
      <c r="R276" s="99"/>
      <c r="S276" s="20"/>
      <c r="T276" s="102"/>
      <c r="U276" s="103" t="s">
        <v>35</v>
      </c>
      <c r="X276" s="104">
        <v>1E-06</v>
      </c>
      <c r="Y276" s="104">
        <f>$X$276*$K$276</f>
        <v>3.2E-05</v>
      </c>
      <c r="Z276" s="104">
        <v>0</v>
      </c>
      <c r="AA276" s="105">
        <f>$Z$276*$K$276</f>
        <v>0</v>
      </c>
      <c r="AR276" s="66" t="s">
        <v>174</v>
      </c>
      <c r="AT276" s="66" t="s">
        <v>125</v>
      </c>
      <c r="AU276" s="66" t="s">
        <v>74</v>
      </c>
      <c r="AY276" s="66" t="s">
        <v>124</v>
      </c>
      <c r="BE276" s="106">
        <f>IF($U$276="základní",$N$276,0)</f>
        <v>0</v>
      </c>
      <c r="BF276" s="106">
        <f>IF($U$276="snížená",$N$276,0)</f>
        <v>0</v>
      </c>
      <c r="BG276" s="106">
        <f>IF($U$276="zákl. přenesená",$N$276,0)</f>
        <v>0</v>
      </c>
      <c r="BH276" s="106">
        <f>IF($U$276="sníž. přenesená",$N$276,0)</f>
        <v>0</v>
      </c>
      <c r="BI276" s="106">
        <f>IF($U$276="nulová",$N$276,0)</f>
        <v>0</v>
      </c>
      <c r="BJ276" s="66" t="s">
        <v>8</v>
      </c>
      <c r="BK276" s="106">
        <f>ROUND($L$276*$K$276,0)</f>
        <v>0</v>
      </c>
    </row>
    <row r="277" spans="2:51" s="6" customFormat="1" ht="15.75" customHeight="1">
      <c r="B277" s="107"/>
      <c r="E277" s="108"/>
      <c r="F277" s="178" t="s">
        <v>388</v>
      </c>
      <c r="G277" s="179"/>
      <c r="H277" s="179"/>
      <c r="I277" s="179"/>
      <c r="K277" s="110">
        <v>16</v>
      </c>
      <c r="S277" s="107"/>
      <c r="T277" s="111"/>
      <c r="AA277" s="112"/>
      <c r="AT277" s="109" t="s">
        <v>132</v>
      </c>
      <c r="AU277" s="109" t="s">
        <v>74</v>
      </c>
      <c r="AV277" s="109" t="s">
        <v>74</v>
      </c>
      <c r="AW277" s="109" t="s">
        <v>94</v>
      </c>
      <c r="AX277" s="109" t="s">
        <v>65</v>
      </c>
      <c r="AY277" s="109" t="s">
        <v>124</v>
      </c>
    </row>
    <row r="278" spans="2:51" s="6" customFormat="1" ht="15.75" customHeight="1">
      <c r="B278" s="107"/>
      <c r="E278" s="109"/>
      <c r="F278" s="178" t="s">
        <v>389</v>
      </c>
      <c r="G278" s="179"/>
      <c r="H278" s="179"/>
      <c r="I278" s="179"/>
      <c r="K278" s="110">
        <v>16</v>
      </c>
      <c r="S278" s="107"/>
      <c r="T278" s="111"/>
      <c r="AA278" s="112"/>
      <c r="AT278" s="109" t="s">
        <v>132</v>
      </c>
      <c r="AU278" s="109" t="s">
        <v>74</v>
      </c>
      <c r="AV278" s="109" t="s">
        <v>74</v>
      </c>
      <c r="AW278" s="109" t="s">
        <v>94</v>
      </c>
      <c r="AX278" s="109" t="s">
        <v>65</v>
      </c>
      <c r="AY278" s="109" t="s">
        <v>124</v>
      </c>
    </row>
    <row r="279" spans="2:51" s="6" customFormat="1" ht="15.75" customHeight="1">
      <c r="B279" s="117"/>
      <c r="E279" s="118"/>
      <c r="F279" s="184" t="s">
        <v>194</v>
      </c>
      <c r="G279" s="185"/>
      <c r="H279" s="185"/>
      <c r="I279" s="185"/>
      <c r="K279" s="119">
        <v>32</v>
      </c>
      <c r="S279" s="117"/>
      <c r="T279" s="120"/>
      <c r="AA279" s="121"/>
      <c r="AT279" s="118" t="s">
        <v>132</v>
      </c>
      <c r="AU279" s="118" t="s">
        <v>74</v>
      </c>
      <c r="AV279" s="118" t="s">
        <v>138</v>
      </c>
      <c r="AW279" s="118" t="s">
        <v>94</v>
      </c>
      <c r="AX279" s="118" t="s">
        <v>8</v>
      </c>
      <c r="AY279" s="118" t="s">
        <v>124</v>
      </c>
    </row>
    <row r="280" spans="2:63" s="6" customFormat="1" ht="15.75" customHeight="1">
      <c r="B280" s="20"/>
      <c r="C280" s="113" t="s">
        <v>390</v>
      </c>
      <c r="D280" s="113" t="s">
        <v>133</v>
      </c>
      <c r="E280" s="114" t="s">
        <v>391</v>
      </c>
      <c r="F280" s="180" t="s">
        <v>392</v>
      </c>
      <c r="G280" s="181"/>
      <c r="H280" s="181"/>
      <c r="I280" s="181"/>
      <c r="J280" s="115" t="s">
        <v>306</v>
      </c>
      <c r="K280" s="116">
        <v>16</v>
      </c>
      <c r="L280" s="182"/>
      <c r="M280" s="181"/>
      <c r="N280" s="183">
        <f>ROUND($L$280*$K$280,0)</f>
        <v>0</v>
      </c>
      <c r="O280" s="175"/>
      <c r="P280" s="175"/>
      <c r="Q280" s="175"/>
      <c r="R280" s="99"/>
      <c r="S280" s="20"/>
      <c r="T280" s="102"/>
      <c r="U280" s="103" t="s">
        <v>35</v>
      </c>
      <c r="X280" s="104">
        <v>0.00104</v>
      </c>
      <c r="Y280" s="104">
        <f>$X$280*$K$280</f>
        <v>0.01664</v>
      </c>
      <c r="Z280" s="104">
        <v>0</v>
      </c>
      <c r="AA280" s="105">
        <f>$Z$280*$K$280</f>
        <v>0</v>
      </c>
      <c r="AR280" s="66" t="s">
        <v>232</v>
      </c>
      <c r="AT280" s="66" t="s">
        <v>133</v>
      </c>
      <c r="AU280" s="66" t="s">
        <v>74</v>
      </c>
      <c r="AY280" s="6" t="s">
        <v>124</v>
      </c>
      <c r="BE280" s="106">
        <f>IF($U$280="základní",$N$280,0)</f>
        <v>0</v>
      </c>
      <c r="BF280" s="106">
        <f>IF($U$280="snížená",$N$280,0)</f>
        <v>0</v>
      </c>
      <c r="BG280" s="106">
        <f>IF($U$280="zákl. přenesená",$N$280,0)</f>
        <v>0</v>
      </c>
      <c r="BH280" s="106">
        <f>IF($U$280="sníž. přenesená",$N$280,0)</f>
        <v>0</v>
      </c>
      <c r="BI280" s="106">
        <f>IF($U$280="nulová",$N$280,0)</f>
        <v>0</v>
      </c>
      <c r="BJ280" s="66" t="s">
        <v>8</v>
      </c>
      <c r="BK280" s="106">
        <f>ROUND($L$280*$K$280,0)</f>
        <v>0</v>
      </c>
    </row>
    <row r="281" spans="2:51" s="6" customFormat="1" ht="15.75" customHeight="1">
      <c r="B281" s="107"/>
      <c r="E281" s="108"/>
      <c r="F281" s="178" t="s">
        <v>388</v>
      </c>
      <c r="G281" s="179"/>
      <c r="H281" s="179"/>
      <c r="I281" s="179"/>
      <c r="K281" s="110">
        <v>16</v>
      </c>
      <c r="S281" s="107"/>
      <c r="T281" s="111"/>
      <c r="AA281" s="112"/>
      <c r="AT281" s="109" t="s">
        <v>132</v>
      </c>
      <c r="AU281" s="109" t="s">
        <v>74</v>
      </c>
      <c r="AV281" s="109" t="s">
        <v>74</v>
      </c>
      <c r="AW281" s="109" t="s">
        <v>94</v>
      </c>
      <c r="AX281" s="109" t="s">
        <v>8</v>
      </c>
      <c r="AY281" s="109" t="s">
        <v>124</v>
      </c>
    </row>
    <row r="282" spans="2:63" s="6" customFormat="1" ht="15.75" customHeight="1">
      <c r="B282" s="20"/>
      <c r="C282" s="113" t="s">
        <v>393</v>
      </c>
      <c r="D282" s="113" t="s">
        <v>133</v>
      </c>
      <c r="E282" s="114" t="s">
        <v>394</v>
      </c>
      <c r="F282" s="180" t="s">
        <v>395</v>
      </c>
      <c r="G282" s="181"/>
      <c r="H282" s="181"/>
      <c r="I282" s="181"/>
      <c r="J282" s="115" t="s">
        <v>306</v>
      </c>
      <c r="K282" s="116">
        <v>16</v>
      </c>
      <c r="L282" s="182"/>
      <c r="M282" s="181"/>
      <c r="N282" s="183">
        <f>ROUND($L$282*$K$282,0)</f>
        <v>0</v>
      </c>
      <c r="O282" s="175"/>
      <c r="P282" s="175"/>
      <c r="Q282" s="175"/>
      <c r="R282" s="99"/>
      <c r="S282" s="20"/>
      <c r="T282" s="102"/>
      <c r="U282" s="103" t="s">
        <v>35</v>
      </c>
      <c r="X282" s="104">
        <v>0.00104</v>
      </c>
      <c r="Y282" s="104">
        <f>$X$282*$K$282</f>
        <v>0.01664</v>
      </c>
      <c r="Z282" s="104">
        <v>0</v>
      </c>
      <c r="AA282" s="105">
        <f>$Z$282*$K$282</f>
        <v>0</v>
      </c>
      <c r="AR282" s="66" t="s">
        <v>232</v>
      </c>
      <c r="AT282" s="66" t="s">
        <v>133</v>
      </c>
      <c r="AU282" s="66" t="s">
        <v>74</v>
      </c>
      <c r="AY282" s="6" t="s">
        <v>124</v>
      </c>
      <c r="BE282" s="106">
        <f>IF($U$282="základní",$N$282,0)</f>
        <v>0</v>
      </c>
      <c r="BF282" s="106">
        <f>IF($U$282="snížená",$N$282,0)</f>
        <v>0</v>
      </c>
      <c r="BG282" s="106">
        <f>IF($U$282="zákl. přenesená",$N$282,0)</f>
        <v>0</v>
      </c>
      <c r="BH282" s="106">
        <f>IF($U$282="sníž. přenesená",$N$282,0)</f>
        <v>0</v>
      </c>
      <c r="BI282" s="106">
        <f>IF($U$282="nulová",$N$282,0)</f>
        <v>0</v>
      </c>
      <c r="BJ282" s="66" t="s">
        <v>8</v>
      </c>
      <c r="BK282" s="106">
        <f>ROUND($L$282*$K$282,0)</f>
        <v>0</v>
      </c>
    </row>
    <row r="283" spans="2:51" s="6" customFormat="1" ht="15.75" customHeight="1">
      <c r="B283" s="107"/>
      <c r="E283" s="108"/>
      <c r="F283" s="178" t="s">
        <v>389</v>
      </c>
      <c r="G283" s="179"/>
      <c r="H283" s="179"/>
      <c r="I283" s="179"/>
      <c r="K283" s="110">
        <v>16</v>
      </c>
      <c r="S283" s="107"/>
      <c r="T283" s="111"/>
      <c r="AA283" s="112"/>
      <c r="AT283" s="109" t="s">
        <v>132</v>
      </c>
      <c r="AU283" s="109" t="s">
        <v>74</v>
      </c>
      <c r="AV283" s="109" t="s">
        <v>74</v>
      </c>
      <c r="AW283" s="109" t="s">
        <v>94</v>
      </c>
      <c r="AX283" s="109" t="s">
        <v>8</v>
      </c>
      <c r="AY283" s="109" t="s">
        <v>124</v>
      </c>
    </row>
    <row r="284" spans="2:63" s="6" customFormat="1" ht="15.75" customHeight="1">
      <c r="B284" s="20"/>
      <c r="C284" s="97" t="s">
        <v>396</v>
      </c>
      <c r="D284" s="97" t="s">
        <v>125</v>
      </c>
      <c r="E284" s="98" t="s">
        <v>397</v>
      </c>
      <c r="F284" s="174" t="s">
        <v>398</v>
      </c>
      <c r="G284" s="175"/>
      <c r="H284" s="175"/>
      <c r="I284" s="175"/>
      <c r="J284" s="100" t="s">
        <v>306</v>
      </c>
      <c r="K284" s="101">
        <v>29</v>
      </c>
      <c r="L284" s="176"/>
      <c r="M284" s="175"/>
      <c r="N284" s="177">
        <f>ROUND($L$284*$K$284,0)</f>
        <v>0</v>
      </c>
      <c r="O284" s="175"/>
      <c r="P284" s="175"/>
      <c r="Q284" s="175"/>
      <c r="R284" s="99"/>
      <c r="S284" s="20"/>
      <c r="T284" s="102"/>
      <c r="U284" s="103" t="s">
        <v>35</v>
      </c>
      <c r="X284" s="104">
        <v>0</v>
      </c>
      <c r="Y284" s="104">
        <f>$X$284*$K$284</f>
        <v>0</v>
      </c>
      <c r="Z284" s="104">
        <v>0.00416</v>
      </c>
      <c r="AA284" s="105">
        <f>$Z$284*$K$284</f>
        <v>0.12063999999999998</v>
      </c>
      <c r="AR284" s="66" t="s">
        <v>174</v>
      </c>
      <c r="AT284" s="66" t="s">
        <v>125</v>
      </c>
      <c r="AU284" s="66" t="s">
        <v>74</v>
      </c>
      <c r="AY284" s="6" t="s">
        <v>124</v>
      </c>
      <c r="BE284" s="106">
        <f>IF($U$284="základní",$N$284,0)</f>
        <v>0</v>
      </c>
      <c r="BF284" s="106">
        <f>IF($U$284="snížená",$N$284,0)</f>
        <v>0</v>
      </c>
      <c r="BG284" s="106">
        <f>IF($U$284="zákl. přenesená",$N$284,0)</f>
        <v>0</v>
      </c>
      <c r="BH284" s="106">
        <f>IF($U$284="sníž. přenesená",$N$284,0)</f>
        <v>0</v>
      </c>
      <c r="BI284" s="106">
        <f>IF($U$284="nulová",$N$284,0)</f>
        <v>0</v>
      </c>
      <c r="BJ284" s="66" t="s">
        <v>8</v>
      </c>
      <c r="BK284" s="106">
        <f>ROUND($L$284*$K$284,0)</f>
        <v>0</v>
      </c>
    </row>
    <row r="285" spans="2:51" s="6" customFormat="1" ht="15.75" customHeight="1">
      <c r="B285" s="107"/>
      <c r="E285" s="108"/>
      <c r="F285" s="178" t="s">
        <v>399</v>
      </c>
      <c r="G285" s="179"/>
      <c r="H285" s="179"/>
      <c r="I285" s="179"/>
      <c r="K285" s="110">
        <v>16</v>
      </c>
      <c r="S285" s="107"/>
      <c r="T285" s="111"/>
      <c r="AA285" s="112"/>
      <c r="AT285" s="109" t="s">
        <v>132</v>
      </c>
      <c r="AU285" s="109" t="s">
        <v>74</v>
      </c>
      <c r="AV285" s="109" t="s">
        <v>74</v>
      </c>
      <c r="AW285" s="109" t="s">
        <v>94</v>
      </c>
      <c r="AX285" s="109" t="s">
        <v>65</v>
      </c>
      <c r="AY285" s="109" t="s">
        <v>124</v>
      </c>
    </row>
    <row r="286" spans="2:51" s="6" customFormat="1" ht="15.75" customHeight="1">
      <c r="B286" s="107"/>
      <c r="E286" s="109"/>
      <c r="F286" s="178" t="s">
        <v>400</v>
      </c>
      <c r="G286" s="179"/>
      <c r="H286" s="179"/>
      <c r="I286" s="179"/>
      <c r="K286" s="110">
        <v>13</v>
      </c>
      <c r="S286" s="107"/>
      <c r="T286" s="111"/>
      <c r="AA286" s="112"/>
      <c r="AT286" s="109" t="s">
        <v>132</v>
      </c>
      <c r="AU286" s="109" t="s">
        <v>74</v>
      </c>
      <c r="AV286" s="109" t="s">
        <v>74</v>
      </c>
      <c r="AW286" s="109" t="s">
        <v>94</v>
      </c>
      <c r="AX286" s="109" t="s">
        <v>65</v>
      </c>
      <c r="AY286" s="109" t="s">
        <v>124</v>
      </c>
    </row>
    <row r="287" spans="2:51" s="6" customFormat="1" ht="15.75" customHeight="1">
      <c r="B287" s="117"/>
      <c r="E287" s="118"/>
      <c r="F287" s="184" t="s">
        <v>194</v>
      </c>
      <c r="G287" s="185"/>
      <c r="H287" s="185"/>
      <c r="I287" s="185"/>
      <c r="K287" s="119">
        <v>29</v>
      </c>
      <c r="S287" s="117"/>
      <c r="T287" s="120"/>
      <c r="AA287" s="121"/>
      <c r="AT287" s="118" t="s">
        <v>132</v>
      </c>
      <c r="AU287" s="118" t="s">
        <v>74</v>
      </c>
      <c r="AV287" s="118" t="s">
        <v>138</v>
      </c>
      <c r="AW287" s="118" t="s">
        <v>94</v>
      </c>
      <c r="AX287" s="118" t="s">
        <v>8</v>
      </c>
      <c r="AY287" s="118" t="s">
        <v>124</v>
      </c>
    </row>
    <row r="288" spans="2:63" s="6" customFormat="1" ht="15.75" customHeight="1">
      <c r="B288" s="20"/>
      <c r="C288" s="97" t="s">
        <v>401</v>
      </c>
      <c r="D288" s="97" t="s">
        <v>125</v>
      </c>
      <c r="E288" s="98" t="s">
        <v>402</v>
      </c>
      <c r="F288" s="174" t="s">
        <v>403</v>
      </c>
      <c r="G288" s="175"/>
      <c r="H288" s="175"/>
      <c r="I288" s="175"/>
      <c r="J288" s="100" t="s">
        <v>231</v>
      </c>
      <c r="K288" s="101">
        <v>5</v>
      </c>
      <c r="L288" s="176"/>
      <c r="M288" s="175"/>
      <c r="N288" s="177">
        <f>ROUND($L$288*$K$288,0)</f>
        <v>0</v>
      </c>
      <c r="O288" s="175"/>
      <c r="P288" s="175"/>
      <c r="Q288" s="175"/>
      <c r="R288" s="99" t="s">
        <v>129</v>
      </c>
      <c r="S288" s="20"/>
      <c r="T288" s="102"/>
      <c r="U288" s="103" t="s">
        <v>35</v>
      </c>
      <c r="X288" s="104">
        <v>0.0039419266</v>
      </c>
      <c r="Y288" s="104">
        <f>$X$288*$K$288</f>
        <v>0.019709633</v>
      </c>
      <c r="Z288" s="104">
        <v>0</v>
      </c>
      <c r="AA288" s="105">
        <f>$Z$288*$K$288</f>
        <v>0</v>
      </c>
      <c r="AR288" s="66" t="s">
        <v>174</v>
      </c>
      <c r="AT288" s="66" t="s">
        <v>125</v>
      </c>
      <c r="AU288" s="66" t="s">
        <v>74</v>
      </c>
      <c r="AY288" s="6" t="s">
        <v>124</v>
      </c>
      <c r="BE288" s="106">
        <f>IF($U$288="základní",$N$288,0)</f>
        <v>0</v>
      </c>
      <c r="BF288" s="106">
        <f>IF($U$288="snížená",$N$288,0)</f>
        <v>0</v>
      </c>
      <c r="BG288" s="106">
        <f>IF($U$288="zákl. přenesená",$N$288,0)</f>
        <v>0</v>
      </c>
      <c r="BH288" s="106">
        <f>IF($U$288="sníž. přenesená",$N$288,0)</f>
        <v>0</v>
      </c>
      <c r="BI288" s="106">
        <f>IF($U$288="nulová",$N$288,0)</f>
        <v>0</v>
      </c>
      <c r="BJ288" s="66" t="s">
        <v>8</v>
      </c>
      <c r="BK288" s="106">
        <f>ROUND($L$288*$K$288,0)</f>
        <v>0</v>
      </c>
    </row>
    <row r="289" spans="2:63" s="6" customFormat="1" ht="15.75" customHeight="1">
      <c r="B289" s="20"/>
      <c r="C289" s="100" t="s">
        <v>404</v>
      </c>
      <c r="D289" s="100" t="s">
        <v>125</v>
      </c>
      <c r="E289" s="98" t="s">
        <v>405</v>
      </c>
      <c r="F289" s="174" t="s">
        <v>406</v>
      </c>
      <c r="G289" s="175"/>
      <c r="H289" s="175"/>
      <c r="I289" s="175"/>
      <c r="J289" s="100" t="s">
        <v>231</v>
      </c>
      <c r="K289" s="101">
        <v>45</v>
      </c>
      <c r="L289" s="176"/>
      <c r="M289" s="175"/>
      <c r="N289" s="177">
        <f>ROUND($L$289*$K$289,0)</f>
        <v>0</v>
      </c>
      <c r="O289" s="175"/>
      <c r="P289" s="175"/>
      <c r="Q289" s="175"/>
      <c r="R289" s="99" t="s">
        <v>129</v>
      </c>
      <c r="S289" s="20"/>
      <c r="T289" s="102"/>
      <c r="U289" s="103" t="s">
        <v>35</v>
      </c>
      <c r="X289" s="104">
        <v>0.0055420691</v>
      </c>
      <c r="Y289" s="104">
        <f>$X$289*$K$289</f>
        <v>0.2493931095</v>
      </c>
      <c r="Z289" s="104">
        <v>0</v>
      </c>
      <c r="AA289" s="105">
        <f>$Z$289*$K$289</f>
        <v>0</v>
      </c>
      <c r="AR289" s="66" t="s">
        <v>174</v>
      </c>
      <c r="AT289" s="66" t="s">
        <v>125</v>
      </c>
      <c r="AU289" s="66" t="s">
        <v>74</v>
      </c>
      <c r="AY289" s="66" t="s">
        <v>124</v>
      </c>
      <c r="BE289" s="106">
        <f>IF($U$289="základní",$N$289,0)</f>
        <v>0</v>
      </c>
      <c r="BF289" s="106">
        <f>IF($U$289="snížená",$N$289,0)</f>
        <v>0</v>
      </c>
      <c r="BG289" s="106">
        <f>IF($U$289="zákl. přenesená",$N$289,0)</f>
        <v>0</v>
      </c>
      <c r="BH289" s="106">
        <f>IF($U$289="sníž. přenesená",$N$289,0)</f>
        <v>0</v>
      </c>
      <c r="BI289" s="106">
        <f>IF($U$289="nulová",$N$289,0)</f>
        <v>0</v>
      </c>
      <c r="BJ289" s="66" t="s">
        <v>8</v>
      </c>
      <c r="BK289" s="106">
        <f>ROUND($L$289*$K$289,0)</f>
        <v>0</v>
      </c>
    </row>
    <row r="290" spans="2:51" s="6" customFormat="1" ht="15.75" customHeight="1">
      <c r="B290" s="107"/>
      <c r="E290" s="108"/>
      <c r="F290" s="178" t="s">
        <v>407</v>
      </c>
      <c r="G290" s="179"/>
      <c r="H290" s="179"/>
      <c r="I290" s="179"/>
      <c r="K290" s="110">
        <v>45</v>
      </c>
      <c r="S290" s="107"/>
      <c r="T290" s="111"/>
      <c r="AA290" s="112"/>
      <c r="AT290" s="109" t="s">
        <v>132</v>
      </c>
      <c r="AU290" s="109" t="s">
        <v>74</v>
      </c>
      <c r="AV290" s="109" t="s">
        <v>74</v>
      </c>
      <c r="AW290" s="109" t="s">
        <v>94</v>
      </c>
      <c r="AX290" s="109" t="s">
        <v>8</v>
      </c>
      <c r="AY290" s="109" t="s">
        <v>124</v>
      </c>
    </row>
    <row r="291" spans="2:63" s="6" customFormat="1" ht="27" customHeight="1">
      <c r="B291" s="20"/>
      <c r="C291" s="97" t="s">
        <v>408</v>
      </c>
      <c r="D291" s="97" t="s">
        <v>125</v>
      </c>
      <c r="E291" s="98" t="s">
        <v>409</v>
      </c>
      <c r="F291" s="174" t="s">
        <v>410</v>
      </c>
      <c r="G291" s="175"/>
      <c r="H291" s="175"/>
      <c r="I291" s="175"/>
      <c r="J291" s="100" t="s">
        <v>306</v>
      </c>
      <c r="K291" s="101">
        <v>1</v>
      </c>
      <c r="L291" s="176"/>
      <c r="M291" s="175"/>
      <c r="N291" s="177">
        <f>ROUND($L$291*$K$291,0)</f>
        <v>0</v>
      </c>
      <c r="O291" s="175"/>
      <c r="P291" s="175"/>
      <c r="Q291" s="175"/>
      <c r="R291" s="99" t="s">
        <v>129</v>
      </c>
      <c r="S291" s="20"/>
      <c r="T291" s="102"/>
      <c r="U291" s="103" t="s">
        <v>35</v>
      </c>
      <c r="X291" s="104">
        <v>0.0036149</v>
      </c>
      <c r="Y291" s="104">
        <f>$X$291*$K$291</f>
        <v>0.0036149</v>
      </c>
      <c r="Z291" s="104">
        <v>0</v>
      </c>
      <c r="AA291" s="105">
        <f>$Z$291*$K$291</f>
        <v>0</v>
      </c>
      <c r="AR291" s="66" t="s">
        <v>174</v>
      </c>
      <c r="AT291" s="66" t="s">
        <v>125</v>
      </c>
      <c r="AU291" s="66" t="s">
        <v>74</v>
      </c>
      <c r="AY291" s="6" t="s">
        <v>124</v>
      </c>
      <c r="BE291" s="106">
        <f>IF($U$291="základní",$N$291,0)</f>
        <v>0</v>
      </c>
      <c r="BF291" s="106">
        <f>IF($U$291="snížená",$N$291,0)</f>
        <v>0</v>
      </c>
      <c r="BG291" s="106">
        <f>IF($U$291="zákl. přenesená",$N$291,0)</f>
        <v>0</v>
      </c>
      <c r="BH291" s="106">
        <f>IF($U$291="sníž. přenesená",$N$291,0)</f>
        <v>0</v>
      </c>
      <c r="BI291" s="106">
        <f>IF($U$291="nulová",$N$291,0)</f>
        <v>0</v>
      </c>
      <c r="BJ291" s="66" t="s">
        <v>8</v>
      </c>
      <c r="BK291" s="106">
        <f>ROUND($L$291*$K$291,0)</f>
        <v>0</v>
      </c>
    </row>
    <row r="292" spans="2:51" s="6" customFormat="1" ht="15.75" customHeight="1">
      <c r="B292" s="107"/>
      <c r="E292" s="108"/>
      <c r="F292" s="178" t="s">
        <v>411</v>
      </c>
      <c r="G292" s="179"/>
      <c r="H292" s="179"/>
      <c r="I292" s="179"/>
      <c r="K292" s="110">
        <v>1</v>
      </c>
      <c r="S292" s="107"/>
      <c r="T292" s="111"/>
      <c r="AA292" s="112"/>
      <c r="AT292" s="109" t="s">
        <v>132</v>
      </c>
      <c r="AU292" s="109" t="s">
        <v>74</v>
      </c>
      <c r="AV292" s="109" t="s">
        <v>74</v>
      </c>
      <c r="AW292" s="109" t="s">
        <v>94</v>
      </c>
      <c r="AX292" s="109" t="s">
        <v>8</v>
      </c>
      <c r="AY292" s="109" t="s">
        <v>124</v>
      </c>
    </row>
    <row r="293" spans="2:63" s="6" customFormat="1" ht="15.75" customHeight="1">
      <c r="B293" s="20"/>
      <c r="C293" s="97" t="s">
        <v>412</v>
      </c>
      <c r="D293" s="97" t="s">
        <v>125</v>
      </c>
      <c r="E293" s="98" t="s">
        <v>413</v>
      </c>
      <c r="F293" s="174" t="s">
        <v>414</v>
      </c>
      <c r="G293" s="175"/>
      <c r="H293" s="175"/>
      <c r="I293" s="175"/>
      <c r="J293" s="100" t="s">
        <v>231</v>
      </c>
      <c r="K293" s="101">
        <v>16</v>
      </c>
      <c r="L293" s="176"/>
      <c r="M293" s="175"/>
      <c r="N293" s="177">
        <f>ROUND($L$293*$K$293,0)</f>
        <v>0</v>
      </c>
      <c r="O293" s="175"/>
      <c r="P293" s="175"/>
      <c r="Q293" s="175"/>
      <c r="R293" s="99" t="s">
        <v>129</v>
      </c>
      <c r="S293" s="20"/>
      <c r="T293" s="102"/>
      <c r="U293" s="103" t="s">
        <v>35</v>
      </c>
      <c r="X293" s="104">
        <v>0.0028328375</v>
      </c>
      <c r="Y293" s="104">
        <f>$X$293*$K$293</f>
        <v>0.0453254</v>
      </c>
      <c r="Z293" s="104">
        <v>0</v>
      </c>
      <c r="AA293" s="105">
        <f>$Z$293*$K$293</f>
        <v>0</v>
      </c>
      <c r="AR293" s="66" t="s">
        <v>174</v>
      </c>
      <c r="AT293" s="66" t="s">
        <v>125</v>
      </c>
      <c r="AU293" s="66" t="s">
        <v>74</v>
      </c>
      <c r="AY293" s="6" t="s">
        <v>124</v>
      </c>
      <c r="BE293" s="106">
        <f>IF($U$293="základní",$N$293,0)</f>
        <v>0</v>
      </c>
      <c r="BF293" s="106">
        <f>IF($U$293="snížená",$N$293,0)</f>
        <v>0</v>
      </c>
      <c r="BG293" s="106">
        <f>IF($U$293="zákl. přenesená",$N$293,0)</f>
        <v>0</v>
      </c>
      <c r="BH293" s="106">
        <f>IF($U$293="sníž. přenesená",$N$293,0)</f>
        <v>0</v>
      </c>
      <c r="BI293" s="106">
        <f>IF($U$293="nulová",$N$293,0)</f>
        <v>0</v>
      </c>
      <c r="BJ293" s="66" t="s">
        <v>8</v>
      </c>
      <c r="BK293" s="106">
        <f>ROUND($L$293*$K$293,0)</f>
        <v>0</v>
      </c>
    </row>
    <row r="294" spans="2:51" s="6" customFormat="1" ht="15.75" customHeight="1">
      <c r="B294" s="107"/>
      <c r="E294" s="108"/>
      <c r="F294" s="178" t="s">
        <v>415</v>
      </c>
      <c r="G294" s="179"/>
      <c r="H294" s="179"/>
      <c r="I294" s="179"/>
      <c r="K294" s="110">
        <v>16</v>
      </c>
      <c r="S294" s="107"/>
      <c r="T294" s="111"/>
      <c r="AA294" s="112"/>
      <c r="AT294" s="109" t="s">
        <v>132</v>
      </c>
      <c r="AU294" s="109" t="s">
        <v>74</v>
      </c>
      <c r="AV294" s="109" t="s">
        <v>74</v>
      </c>
      <c r="AW294" s="109" t="s">
        <v>94</v>
      </c>
      <c r="AX294" s="109" t="s">
        <v>8</v>
      </c>
      <c r="AY294" s="109" t="s">
        <v>124</v>
      </c>
    </row>
    <row r="295" spans="2:63" s="6" customFormat="1" ht="27" customHeight="1">
      <c r="B295" s="20"/>
      <c r="C295" s="97" t="s">
        <v>416</v>
      </c>
      <c r="D295" s="97" t="s">
        <v>125</v>
      </c>
      <c r="E295" s="98" t="s">
        <v>417</v>
      </c>
      <c r="F295" s="174" t="s">
        <v>418</v>
      </c>
      <c r="G295" s="175"/>
      <c r="H295" s="175"/>
      <c r="I295" s="175"/>
      <c r="J295" s="100" t="s">
        <v>227</v>
      </c>
      <c r="K295" s="101">
        <v>0.883</v>
      </c>
      <c r="L295" s="176"/>
      <c r="M295" s="175"/>
      <c r="N295" s="177">
        <f>ROUND($L$295*$K$295,0)</f>
        <v>0</v>
      </c>
      <c r="O295" s="175"/>
      <c r="P295" s="175"/>
      <c r="Q295" s="175"/>
      <c r="R295" s="99" t="s">
        <v>129</v>
      </c>
      <c r="S295" s="20"/>
      <c r="T295" s="102"/>
      <c r="U295" s="103" t="s">
        <v>35</v>
      </c>
      <c r="X295" s="104">
        <v>0</v>
      </c>
      <c r="Y295" s="104">
        <f>$X$295*$K$295</f>
        <v>0</v>
      </c>
      <c r="Z295" s="104">
        <v>0</v>
      </c>
      <c r="AA295" s="105">
        <f>$Z$295*$K$295</f>
        <v>0</v>
      </c>
      <c r="AR295" s="66" t="s">
        <v>174</v>
      </c>
      <c r="AT295" s="66" t="s">
        <v>125</v>
      </c>
      <c r="AU295" s="66" t="s">
        <v>74</v>
      </c>
      <c r="AY295" s="6" t="s">
        <v>124</v>
      </c>
      <c r="BE295" s="106">
        <f>IF($U$295="základní",$N$295,0)</f>
        <v>0</v>
      </c>
      <c r="BF295" s="106">
        <f>IF($U$295="snížená",$N$295,0)</f>
        <v>0</v>
      </c>
      <c r="BG295" s="106">
        <f>IF($U$295="zákl. přenesená",$N$295,0)</f>
        <v>0</v>
      </c>
      <c r="BH295" s="106">
        <f>IF($U$295="sníž. přenesená",$N$295,0)</f>
        <v>0</v>
      </c>
      <c r="BI295" s="106">
        <f>IF($U$295="nulová",$N$295,0)</f>
        <v>0</v>
      </c>
      <c r="BJ295" s="66" t="s">
        <v>8</v>
      </c>
      <c r="BK295" s="106">
        <f>ROUND($L$295*$K$295,0)</f>
        <v>0</v>
      </c>
    </row>
    <row r="296" spans="2:63" s="88" customFormat="1" ht="30.75" customHeight="1">
      <c r="B296" s="89"/>
      <c r="D296" s="96" t="s">
        <v>106</v>
      </c>
      <c r="N296" s="191">
        <f>$BK$296</f>
        <v>0</v>
      </c>
      <c r="O296" s="190"/>
      <c r="P296" s="190"/>
      <c r="Q296" s="190"/>
      <c r="S296" s="89"/>
      <c r="T296" s="92"/>
      <c r="W296" s="93">
        <f>SUM($W$297:$W$300)</f>
        <v>0</v>
      </c>
      <c r="Y296" s="93">
        <f>SUM($Y$297:$Y$300)</f>
        <v>0.024</v>
      </c>
      <c r="AA296" s="94">
        <f>SUM($AA$297:$AA$300)</f>
        <v>0</v>
      </c>
      <c r="AR296" s="91" t="s">
        <v>74</v>
      </c>
      <c r="AT296" s="91" t="s">
        <v>64</v>
      </c>
      <c r="AU296" s="91" t="s">
        <v>8</v>
      </c>
      <c r="AY296" s="91" t="s">
        <v>124</v>
      </c>
      <c r="BK296" s="95">
        <f>SUM($BK$297:$BK$300)</f>
        <v>0</v>
      </c>
    </row>
    <row r="297" spans="2:63" s="6" customFormat="1" ht="15.75" customHeight="1">
      <c r="B297" s="20"/>
      <c r="C297" s="100" t="s">
        <v>419</v>
      </c>
      <c r="D297" s="100" t="s">
        <v>125</v>
      </c>
      <c r="E297" s="98" t="s">
        <v>420</v>
      </c>
      <c r="F297" s="174" t="s">
        <v>421</v>
      </c>
      <c r="G297" s="175"/>
      <c r="H297" s="175"/>
      <c r="I297" s="175"/>
      <c r="J297" s="100" t="s">
        <v>306</v>
      </c>
      <c r="K297" s="101">
        <v>2</v>
      </c>
      <c r="L297" s="176"/>
      <c r="M297" s="175"/>
      <c r="N297" s="177">
        <f>ROUND($L$297*$K$297,0)</f>
        <v>0</v>
      </c>
      <c r="O297" s="175"/>
      <c r="P297" s="175"/>
      <c r="Q297" s="175"/>
      <c r="R297" s="99"/>
      <c r="S297" s="20"/>
      <c r="T297" s="102"/>
      <c r="U297" s="103" t="s">
        <v>35</v>
      </c>
      <c r="X297" s="104">
        <v>0</v>
      </c>
      <c r="Y297" s="104">
        <f>$X$297*$K$297</f>
        <v>0</v>
      </c>
      <c r="Z297" s="104">
        <v>0</v>
      </c>
      <c r="AA297" s="105">
        <f>$Z$297*$K$297</f>
        <v>0</v>
      </c>
      <c r="AR297" s="66" t="s">
        <v>174</v>
      </c>
      <c r="AT297" s="66" t="s">
        <v>125</v>
      </c>
      <c r="AU297" s="66" t="s">
        <v>74</v>
      </c>
      <c r="AY297" s="66" t="s">
        <v>124</v>
      </c>
      <c r="BE297" s="106">
        <f>IF($U$297="základní",$N$297,0)</f>
        <v>0</v>
      </c>
      <c r="BF297" s="106">
        <f>IF($U$297="snížená",$N$297,0)</f>
        <v>0</v>
      </c>
      <c r="BG297" s="106">
        <f>IF($U$297="zákl. přenesená",$N$297,0)</f>
        <v>0</v>
      </c>
      <c r="BH297" s="106">
        <f>IF($U$297="sníž. přenesená",$N$297,0)</f>
        <v>0</v>
      </c>
      <c r="BI297" s="106">
        <f>IF($U$297="nulová",$N$297,0)</f>
        <v>0</v>
      </c>
      <c r="BJ297" s="66" t="s">
        <v>8</v>
      </c>
      <c r="BK297" s="106">
        <f>ROUND($L$297*$K$297,0)</f>
        <v>0</v>
      </c>
    </row>
    <row r="298" spans="2:51" s="6" customFormat="1" ht="15.75" customHeight="1">
      <c r="B298" s="107"/>
      <c r="E298" s="108"/>
      <c r="F298" s="178" t="s">
        <v>74</v>
      </c>
      <c r="G298" s="179"/>
      <c r="H298" s="179"/>
      <c r="I298" s="179"/>
      <c r="K298" s="110">
        <v>2</v>
      </c>
      <c r="S298" s="107"/>
      <c r="T298" s="111"/>
      <c r="AA298" s="112"/>
      <c r="AT298" s="109" t="s">
        <v>132</v>
      </c>
      <c r="AU298" s="109" t="s">
        <v>74</v>
      </c>
      <c r="AV298" s="109" t="s">
        <v>74</v>
      </c>
      <c r="AW298" s="109" t="s">
        <v>94</v>
      </c>
      <c r="AX298" s="109" t="s">
        <v>8</v>
      </c>
      <c r="AY298" s="109" t="s">
        <v>124</v>
      </c>
    </row>
    <row r="299" spans="2:63" s="6" customFormat="1" ht="15.75" customHeight="1">
      <c r="B299" s="20"/>
      <c r="C299" s="113" t="s">
        <v>422</v>
      </c>
      <c r="D299" s="113" t="s">
        <v>133</v>
      </c>
      <c r="E299" s="114" t="s">
        <v>423</v>
      </c>
      <c r="F299" s="180" t="s">
        <v>424</v>
      </c>
      <c r="G299" s="181"/>
      <c r="H299" s="181"/>
      <c r="I299" s="181"/>
      <c r="J299" s="115" t="s">
        <v>306</v>
      </c>
      <c r="K299" s="116">
        <v>2</v>
      </c>
      <c r="L299" s="182"/>
      <c r="M299" s="181"/>
      <c r="N299" s="183">
        <f>ROUND($L$299*$K$299,0)</f>
        <v>0</v>
      </c>
      <c r="O299" s="175"/>
      <c r="P299" s="175"/>
      <c r="Q299" s="175"/>
      <c r="R299" s="99"/>
      <c r="S299" s="20"/>
      <c r="T299" s="102"/>
      <c r="U299" s="103" t="s">
        <v>35</v>
      </c>
      <c r="X299" s="104">
        <v>0.012</v>
      </c>
      <c r="Y299" s="104">
        <f>$X$299*$K$299</f>
        <v>0.024</v>
      </c>
      <c r="Z299" s="104">
        <v>0</v>
      </c>
      <c r="AA299" s="105">
        <f>$Z$299*$K$299</f>
        <v>0</v>
      </c>
      <c r="AR299" s="66" t="s">
        <v>232</v>
      </c>
      <c r="AT299" s="66" t="s">
        <v>133</v>
      </c>
      <c r="AU299" s="66" t="s">
        <v>74</v>
      </c>
      <c r="AY299" s="6" t="s">
        <v>124</v>
      </c>
      <c r="BE299" s="106">
        <f>IF($U$299="základní",$N$299,0)</f>
        <v>0</v>
      </c>
      <c r="BF299" s="106">
        <f>IF($U$299="snížená",$N$299,0)</f>
        <v>0</v>
      </c>
      <c r="BG299" s="106">
        <f>IF($U$299="zákl. přenesená",$N$299,0)</f>
        <v>0</v>
      </c>
      <c r="BH299" s="106">
        <f>IF($U$299="sníž. přenesená",$N$299,0)</f>
        <v>0</v>
      </c>
      <c r="BI299" s="106">
        <f>IF($U$299="nulová",$N$299,0)</f>
        <v>0</v>
      </c>
      <c r="BJ299" s="66" t="s">
        <v>8</v>
      </c>
      <c r="BK299" s="106">
        <f>ROUND($L$299*$K$299,0)</f>
        <v>0</v>
      </c>
    </row>
    <row r="300" spans="2:63" s="6" customFormat="1" ht="27" customHeight="1">
      <c r="B300" s="20"/>
      <c r="C300" s="100" t="s">
        <v>425</v>
      </c>
      <c r="D300" s="100" t="s">
        <v>125</v>
      </c>
      <c r="E300" s="98" t="s">
        <v>426</v>
      </c>
      <c r="F300" s="174" t="s">
        <v>427</v>
      </c>
      <c r="G300" s="175"/>
      <c r="H300" s="175"/>
      <c r="I300" s="175"/>
      <c r="J300" s="100" t="s">
        <v>227</v>
      </c>
      <c r="K300" s="101">
        <v>0.024</v>
      </c>
      <c r="L300" s="176"/>
      <c r="M300" s="175"/>
      <c r="N300" s="177">
        <f>ROUND($L$300*$K$300,0)</f>
        <v>0</v>
      </c>
      <c r="O300" s="175"/>
      <c r="P300" s="175"/>
      <c r="Q300" s="175"/>
      <c r="R300" s="99" t="s">
        <v>129</v>
      </c>
      <c r="S300" s="20"/>
      <c r="T300" s="102"/>
      <c r="U300" s="103" t="s">
        <v>35</v>
      </c>
      <c r="X300" s="104">
        <v>0</v>
      </c>
      <c r="Y300" s="104">
        <f>$X$300*$K$300</f>
        <v>0</v>
      </c>
      <c r="Z300" s="104">
        <v>0</v>
      </c>
      <c r="AA300" s="105">
        <f>$Z$300*$K$300</f>
        <v>0</v>
      </c>
      <c r="AR300" s="66" t="s">
        <v>174</v>
      </c>
      <c r="AT300" s="66" t="s">
        <v>125</v>
      </c>
      <c r="AU300" s="66" t="s">
        <v>74</v>
      </c>
      <c r="AY300" s="66" t="s">
        <v>124</v>
      </c>
      <c r="BE300" s="106">
        <f>IF($U$300="základní",$N$300,0)</f>
        <v>0</v>
      </c>
      <c r="BF300" s="106">
        <f>IF($U$300="snížená",$N$300,0)</f>
        <v>0</v>
      </c>
      <c r="BG300" s="106">
        <f>IF($U$300="zákl. přenesená",$N$300,0)</f>
        <v>0</v>
      </c>
      <c r="BH300" s="106">
        <f>IF($U$300="sníž. přenesená",$N$300,0)</f>
        <v>0</v>
      </c>
      <c r="BI300" s="106">
        <f>IF($U$300="nulová",$N$300,0)</f>
        <v>0</v>
      </c>
      <c r="BJ300" s="66" t="s">
        <v>8</v>
      </c>
      <c r="BK300" s="106">
        <f>ROUND($L$300*$K$300,0)</f>
        <v>0</v>
      </c>
    </row>
    <row r="301" spans="2:63" s="88" customFormat="1" ht="30.75" customHeight="1">
      <c r="B301" s="89"/>
      <c r="D301" s="96" t="s">
        <v>107</v>
      </c>
      <c r="N301" s="191">
        <f>$BK$301</f>
        <v>0</v>
      </c>
      <c r="O301" s="190"/>
      <c r="P301" s="190"/>
      <c r="Q301" s="190"/>
      <c r="S301" s="89"/>
      <c r="T301" s="92"/>
      <c r="W301" s="93">
        <f>SUM($W$302:$W$305)</f>
        <v>0</v>
      </c>
      <c r="Y301" s="93">
        <f>SUM($Y$302:$Y$305)</f>
        <v>0.015000000000000001</v>
      </c>
      <c r="AA301" s="94">
        <f>SUM($AA$302:$AA$305)</f>
        <v>0</v>
      </c>
      <c r="AR301" s="91" t="s">
        <v>74</v>
      </c>
      <c r="AT301" s="91" t="s">
        <v>64</v>
      </c>
      <c r="AU301" s="91" t="s">
        <v>8</v>
      </c>
      <c r="AY301" s="91" t="s">
        <v>124</v>
      </c>
      <c r="BK301" s="95">
        <f>SUM($BK$302:$BK$305)</f>
        <v>0</v>
      </c>
    </row>
    <row r="302" spans="2:63" s="6" customFormat="1" ht="15.75" customHeight="1">
      <c r="B302" s="20"/>
      <c r="C302" s="115" t="s">
        <v>428</v>
      </c>
      <c r="D302" s="115" t="s">
        <v>133</v>
      </c>
      <c r="E302" s="114" t="s">
        <v>429</v>
      </c>
      <c r="F302" s="180" t="s">
        <v>430</v>
      </c>
      <c r="G302" s="181"/>
      <c r="H302" s="181"/>
      <c r="I302" s="181"/>
      <c r="J302" s="115" t="s">
        <v>306</v>
      </c>
      <c r="K302" s="116">
        <v>13</v>
      </c>
      <c r="L302" s="182"/>
      <c r="M302" s="181"/>
      <c r="N302" s="183">
        <f>ROUND($L$302*$K$302,0)</f>
        <v>0</v>
      </c>
      <c r="O302" s="175"/>
      <c r="P302" s="175"/>
      <c r="Q302" s="175"/>
      <c r="R302" s="99"/>
      <c r="S302" s="20"/>
      <c r="T302" s="102"/>
      <c r="U302" s="103" t="s">
        <v>35</v>
      </c>
      <c r="X302" s="104">
        <v>0.001</v>
      </c>
      <c r="Y302" s="104">
        <f>$X$302*$K$302</f>
        <v>0.013000000000000001</v>
      </c>
      <c r="Z302" s="104">
        <v>0</v>
      </c>
      <c r="AA302" s="105">
        <f>$Z$302*$K$302</f>
        <v>0</v>
      </c>
      <c r="AR302" s="66" t="s">
        <v>232</v>
      </c>
      <c r="AT302" s="66" t="s">
        <v>133</v>
      </c>
      <c r="AU302" s="66" t="s">
        <v>74</v>
      </c>
      <c r="AY302" s="66" t="s">
        <v>124</v>
      </c>
      <c r="BE302" s="106">
        <f>IF($U$302="základní",$N$302,0)</f>
        <v>0</v>
      </c>
      <c r="BF302" s="106">
        <f>IF($U$302="snížená",$N$302,0)</f>
        <v>0</v>
      </c>
      <c r="BG302" s="106">
        <f>IF($U$302="zákl. přenesená",$N$302,0)</f>
        <v>0</v>
      </c>
      <c r="BH302" s="106">
        <f>IF($U$302="sníž. přenesená",$N$302,0)</f>
        <v>0</v>
      </c>
      <c r="BI302" s="106">
        <f>IF($U$302="nulová",$N$302,0)</f>
        <v>0</v>
      </c>
      <c r="BJ302" s="66" t="s">
        <v>8</v>
      </c>
      <c r="BK302" s="106">
        <f>ROUND($L$302*$K$302,0)</f>
        <v>0</v>
      </c>
    </row>
    <row r="303" spans="2:51" s="6" customFormat="1" ht="15.75" customHeight="1">
      <c r="B303" s="107"/>
      <c r="E303" s="108"/>
      <c r="F303" s="178" t="s">
        <v>431</v>
      </c>
      <c r="G303" s="179"/>
      <c r="H303" s="179"/>
      <c r="I303" s="179"/>
      <c r="K303" s="110">
        <v>13</v>
      </c>
      <c r="S303" s="107"/>
      <c r="T303" s="111"/>
      <c r="AA303" s="112"/>
      <c r="AT303" s="109" t="s">
        <v>132</v>
      </c>
      <c r="AU303" s="109" t="s">
        <v>74</v>
      </c>
      <c r="AV303" s="109" t="s">
        <v>74</v>
      </c>
      <c r="AW303" s="109" t="s">
        <v>94</v>
      </c>
      <c r="AX303" s="109" t="s">
        <v>8</v>
      </c>
      <c r="AY303" s="109" t="s">
        <v>124</v>
      </c>
    </row>
    <row r="304" spans="2:63" s="6" customFormat="1" ht="15.75" customHeight="1">
      <c r="B304" s="20"/>
      <c r="C304" s="113" t="s">
        <v>432</v>
      </c>
      <c r="D304" s="113" t="s">
        <v>133</v>
      </c>
      <c r="E304" s="114" t="s">
        <v>433</v>
      </c>
      <c r="F304" s="180" t="s">
        <v>434</v>
      </c>
      <c r="G304" s="181"/>
      <c r="H304" s="181"/>
      <c r="I304" s="181"/>
      <c r="J304" s="115" t="s">
        <v>306</v>
      </c>
      <c r="K304" s="116">
        <v>2</v>
      </c>
      <c r="L304" s="182"/>
      <c r="M304" s="181"/>
      <c r="N304" s="183">
        <f>ROUND($L$304*$K$304,0)</f>
        <v>0</v>
      </c>
      <c r="O304" s="175"/>
      <c r="P304" s="175"/>
      <c r="Q304" s="175"/>
      <c r="R304" s="99"/>
      <c r="S304" s="20"/>
      <c r="T304" s="102"/>
      <c r="U304" s="103" t="s">
        <v>35</v>
      </c>
      <c r="X304" s="104">
        <v>0.001</v>
      </c>
      <c r="Y304" s="104">
        <f>$X$304*$K$304</f>
        <v>0.002</v>
      </c>
      <c r="Z304" s="104">
        <v>0</v>
      </c>
      <c r="AA304" s="105">
        <f>$Z$304*$K$304</f>
        <v>0</v>
      </c>
      <c r="AR304" s="66" t="s">
        <v>232</v>
      </c>
      <c r="AT304" s="66" t="s">
        <v>133</v>
      </c>
      <c r="AU304" s="66" t="s">
        <v>74</v>
      </c>
      <c r="AY304" s="6" t="s">
        <v>124</v>
      </c>
      <c r="BE304" s="106">
        <f>IF($U$304="základní",$N$304,0)</f>
        <v>0</v>
      </c>
      <c r="BF304" s="106">
        <f>IF($U$304="snížená",$N$304,0)</f>
        <v>0</v>
      </c>
      <c r="BG304" s="106">
        <f>IF($U$304="zákl. přenesená",$N$304,0)</f>
        <v>0</v>
      </c>
      <c r="BH304" s="106">
        <f>IF($U$304="sníž. přenesená",$N$304,0)</f>
        <v>0</v>
      </c>
      <c r="BI304" s="106">
        <f>IF($U$304="nulová",$N$304,0)</f>
        <v>0</v>
      </c>
      <c r="BJ304" s="66" t="s">
        <v>8</v>
      </c>
      <c r="BK304" s="106">
        <f>ROUND($L$304*$K$304,0)</f>
        <v>0</v>
      </c>
    </row>
    <row r="305" spans="2:51" s="6" customFormat="1" ht="15.75" customHeight="1">
      <c r="B305" s="107"/>
      <c r="E305" s="108"/>
      <c r="F305" s="178" t="s">
        <v>435</v>
      </c>
      <c r="G305" s="179"/>
      <c r="H305" s="179"/>
      <c r="I305" s="179"/>
      <c r="K305" s="110">
        <v>2</v>
      </c>
      <c r="S305" s="107"/>
      <c r="T305" s="111"/>
      <c r="AA305" s="112"/>
      <c r="AT305" s="109" t="s">
        <v>132</v>
      </c>
      <c r="AU305" s="109" t="s">
        <v>74</v>
      </c>
      <c r="AV305" s="109" t="s">
        <v>74</v>
      </c>
      <c r="AW305" s="109" t="s">
        <v>94</v>
      </c>
      <c r="AX305" s="109" t="s">
        <v>8</v>
      </c>
      <c r="AY305" s="109" t="s">
        <v>124</v>
      </c>
    </row>
    <row r="306" spans="2:63" s="88" customFormat="1" ht="30.75" customHeight="1">
      <c r="B306" s="89"/>
      <c r="D306" s="96" t="s">
        <v>108</v>
      </c>
      <c r="N306" s="191">
        <f>$BK$306</f>
        <v>0</v>
      </c>
      <c r="O306" s="190"/>
      <c r="P306" s="190"/>
      <c r="Q306" s="190"/>
      <c r="S306" s="89"/>
      <c r="T306" s="92"/>
      <c r="W306" s="93">
        <f>SUM($W$307:$W$314)</f>
        <v>0</v>
      </c>
      <c r="Y306" s="93">
        <f>SUM($Y$307:$Y$314)</f>
        <v>0.3</v>
      </c>
      <c r="AA306" s="94">
        <f>SUM($AA$307:$AA$314)</f>
        <v>0</v>
      </c>
      <c r="AR306" s="91" t="s">
        <v>74</v>
      </c>
      <c r="AT306" s="91" t="s">
        <v>64</v>
      </c>
      <c r="AU306" s="91" t="s">
        <v>8</v>
      </c>
      <c r="AY306" s="91" t="s">
        <v>124</v>
      </c>
      <c r="BK306" s="95">
        <f>SUM($BK$307:$BK$314)</f>
        <v>0</v>
      </c>
    </row>
    <row r="307" spans="2:63" s="6" customFormat="1" ht="15.75" customHeight="1">
      <c r="B307" s="20"/>
      <c r="C307" s="113" t="s">
        <v>436</v>
      </c>
      <c r="D307" s="113" t="s">
        <v>133</v>
      </c>
      <c r="E307" s="114" t="s">
        <v>437</v>
      </c>
      <c r="F307" s="180" t="s">
        <v>438</v>
      </c>
      <c r="G307" s="181"/>
      <c r="H307" s="181"/>
      <c r="I307" s="181"/>
      <c r="J307" s="115" t="s">
        <v>306</v>
      </c>
      <c r="K307" s="116">
        <v>4</v>
      </c>
      <c r="L307" s="182"/>
      <c r="M307" s="181"/>
      <c r="N307" s="183">
        <f>ROUND($L$307*$K$307,0)</f>
        <v>0</v>
      </c>
      <c r="O307" s="175"/>
      <c r="P307" s="175"/>
      <c r="Q307" s="175"/>
      <c r="R307" s="99"/>
      <c r="S307" s="20"/>
      <c r="T307" s="102"/>
      <c r="U307" s="103" t="s">
        <v>35</v>
      </c>
      <c r="X307" s="104">
        <v>0.025</v>
      </c>
      <c r="Y307" s="104">
        <f>$X$307*$K$307</f>
        <v>0.1</v>
      </c>
      <c r="Z307" s="104">
        <v>0</v>
      </c>
      <c r="AA307" s="105">
        <f>$Z$307*$K$307</f>
        <v>0</v>
      </c>
      <c r="AR307" s="66" t="s">
        <v>232</v>
      </c>
      <c r="AT307" s="66" t="s">
        <v>133</v>
      </c>
      <c r="AU307" s="66" t="s">
        <v>74</v>
      </c>
      <c r="AY307" s="6" t="s">
        <v>124</v>
      </c>
      <c r="BE307" s="106">
        <f>IF($U$307="základní",$N$307,0)</f>
        <v>0</v>
      </c>
      <c r="BF307" s="106">
        <f>IF($U$307="snížená",$N$307,0)</f>
        <v>0</v>
      </c>
      <c r="BG307" s="106">
        <f>IF($U$307="zákl. přenesená",$N$307,0)</f>
        <v>0</v>
      </c>
      <c r="BH307" s="106">
        <f>IF($U$307="sníž. přenesená",$N$307,0)</f>
        <v>0</v>
      </c>
      <c r="BI307" s="106">
        <f>IF($U$307="nulová",$N$307,0)</f>
        <v>0</v>
      </c>
      <c r="BJ307" s="66" t="s">
        <v>8</v>
      </c>
      <c r="BK307" s="106">
        <f>ROUND($L$307*$K$307,0)</f>
        <v>0</v>
      </c>
    </row>
    <row r="308" spans="2:51" s="6" customFormat="1" ht="15.75" customHeight="1">
      <c r="B308" s="107"/>
      <c r="E308" s="108"/>
      <c r="F308" s="178" t="s">
        <v>439</v>
      </c>
      <c r="G308" s="179"/>
      <c r="H308" s="179"/>
      <c r="I308" s="179"/>
      <c r="K308" s="110">
        <v>4</v>
      </c>
      <c r="S308" s="107"/>
      <c r="T308" s="111"/>
      <c r="AA308" s="112"/>
      <c r="AT308" s="109" t="s">
        <v>132</v>
      </c>
      <c r="AU308" s="109" t="s">
        <v>74</v>
      </c>
      <c r="AV308" s="109" t="s">
        <v>74</v>
      </c>
      <c r="AW308" s="109" t="s">
        <v>94</v>
      </c>
      <c r="AX308" s="109" t="s">
        <v>8</v>
      </c>
      <c r="AY308" s="109" t="s">
        <v>124</v>
      </c>
    </row>
    <row r="309" spans="2:63" s="6" customFormat="1" ht="15.75" customHeight="1">
      <c r="B309" s="20"/>
      <c r="C309" s="113" t="s">
        <v>440</v>
      </c>
      <c r="D309" s="113" t="s">
        <v>133</v>
      </c>
      <c r="E309" s="114" t="s">
        <v>441</v>
      </c>
      <c r="F309" s="180" t="s">
        <v>442</v>
      </c>
      <c r="G309" s="181"/>
      <c r="H309" s="181"/>
      <c r="I309" s="181"/>
      <c r="J309" s="115" t="s">
        <v>306</v>
      </c>
      <c r="K309" s="116">
        <v>2</v>
      </c>
      <c r="L309" s="182"/>
      <c r="M309" s="181"/>
      <c r="N309" s="183">
        <f>ROUND($L$309*$K$309,0)</f>
        <v>0</v>
      </c>
      <c r="O309" s="175"/>
      <c r="P309" s="175"/>
      <c r="Q309" s="175"/>
      <c r="R309" s="99"/>
      <c r="S309" s="20"/>
      <c r="T309" s="102"/>
      <c r="U309" s="103" t="s">
        <v>35</v>
      </c>
      <c r="X309" s="104">
        <v>0.025</v>
      </c>
      <c r="Y309" s="104">
        <f>$X$309*$K$309</f>
        <v>0.05</v>
      </c>
      <c r="Z309" s="104">
        <v>0</v>
      </c>
      <c r="AA309" s="105">
        <f>$Z$309*$K$309</f>
        <v>0</v>
      </c>
      <c r="AR309" s="66" t="s">
        <v>232</v>
      </c>
      <c r="AT309" s="66" t="s">
        <v>133</v>
      </c>
      <c r="AU309" s="66" t="s">
        <v>74</v>
      </c>
      <c r="AY309" s="6" t="s">
        <v>124</v>
      </c>
      <c r="BE309" s="106">
        <f>IF($U$309="základní",$N$309,0)</f>
        <v>0</v>
      </c>
      <c r="BF309" s="106">
        <f>IF($U$309="snížená",$N$309,0)</f>
        <v>0</v>
      </c>
      <c r="BG309" s="106">
        <f>IF($U$309="zákl. přenesená",$N$309,0)</f>
        <v>0</v>
      </c>
      <c r="BH309" s="106">
        <f>IF($U$309="sníž. přenesená",$N$309,0)</f>
        <v>0</v>
      </c>
      <c r="BI309" s="106">
        <f>IF($U$309="nulová",$N$309,0)</f>
        <v>0</v>
      </c>
      <c r="BJ309" s="66" t="s">
        <v>8</v>
      </c>
      <c r="BK309" s="106">
        <f>ROUND($L$309*$K$309,0)</f>
        <v>0</v>
      </c>
    </row>
    <row r="310" spans="2:51" s="6" customFormat="1" ht="15.75" customHeight="1">
      <c r="B310" s="107"/>
      <c r="E310" s="108"/>
      <c r="F310" s="178" t="s">
        <v>443</v>
      </c>
      <c r="G310" s="179"/>
      <c r="H310" s="179"/>
      <c r="I310" s="179"/>
      <c r="K310" s="110">
        <v>2</v>
      </c>
      <c r="S310" s="107"/>
      <c r="T310" s="111"/>
      <c r="AA310" s="112"/>
      <c r="AT310" s="109" t="s">
        <v>132</v>
      </c>
      <c r="AU310" s="109" t="s">
        <v>74</v>
      </c>
      <c r="AV310" s="109" t="s">
        <v>74</v>
      </c>
      <c r="AW310" s="109" t="s">
        <v>94</v>
      </c>
      <c r="AX310" s="109" t="s">
        <v>8</v>
      </c>
      <c r="AY310" s="109" t="s">
        <v>124</v>
      </c>
    </row>
    <row r="311" spans="2:63" s="6" customFormat="1" ht="15.75" customHeight="1">
      <c r="B311" s="20"/>
      <c r="C311" s="113" t="s">
        <v>444</v>
      </c>
      <c r="D311" s="113" t="s">
        <v>133</v>
      </c>
      <c r="E311" s="114" t="s">
        <v>445</v>
      </c>
      <c r="F311" s="180" t="s">
        <v>446</v>
      </c>
      <c r="G311" s="181"/>
      <c r="H311" s="181"/>
      <c r="I311" s="181"/>
      <c r="J311" s="115" t="s">
        <v>306</v>
      </c>
      <c r="K311" s="116">
        <v>4</v>
      </c>
      <c r="L311" s="182"/>
      <c r="M311" s="181"/>
      <c r="N311" s="183">
        <f>ROUND($L$311*$K$311,0)</f>
        <v>0</v>
      </c>
      <c r="O311" s="175"/>
      <c r="P311" s="175"/>
      <c r="Q311" s="175"/>
      <c r="R311" s="99"/>
      <c r="S311" s="20"/>
      <c r="T311" s="102"/>
      <c r="U311" s="103" t="s">
        <v>35</v>
      </c>
      <c r="X311" s="104">
        <v>0.025</v>
      </c>
      <c r="Y311" s="104">
        <f>$X$311*$K$311</f>
        <v>0.1</v>
      </c>
      <c r="Z311" s="104">
        <v>0</v>
      </c>
      <c r="AA311" s="105">
        <f>$Z$311*$K$311</f>
        <v>0</v>
      </c>
      <c r="AR311" s="66" t="s">
        <v>232</v>
      </c>
      <c r="AT311" s="66" t="s">
        <v>133</v>
      </c>
      <c r="AU311" s="66" t="s">
        <v>74</v>
      </c>
      <c r="AY311" s="6" t="s">
        <v>124</v>
      </c>
      <c r="BE311" s="106">
        <f>IF($U$311="základní",$N$311,0)</f>
        <v>0</v>
      </c>
      <c r="BF311" s="106">
        <f>IF($U$311="snížená",$N$311,0)</f>
        <v>0</v>
      </c>
      <c r="BG311" s="106">
        <f>IF($U$311="zákl. přenesená",$N$311,0)</f>
        <v>0</v>
      </c>
      <c r="BH311" s="106">
        <f>IF($U$311="sníž. přenesená",$N$311,0)</f>
        <v>0</v>
      </c>
      <c r="BI311" s="106">
        <f>IF($U$311="nulová",$N$311,0)</f>
        <v>0</v>
      </c>
      <c r="BJ311" s="66" t="s">
        <v>8</v>
      </c>
      <c r="BK311" s="106">
        <f>ROUND($L$311*$K$311,0)</f>
        <v>0</v>
      </c>
    </row>
    <row r="312" spans="2:51" s="6" customFormat="1" ht="15.75" customHeight="1">
      <c r="B312" s="107"/>
      <c r="E312" s="108"/>
      <c r="F312" s="178" t="s">
        <v>447</v>
      </c>
      <c r="G312" s="179"/>
      <c r="H312" s="179"/>
      <c r="I312" s="179"/>
      <c r="K312" s="110">
        <v>4</v>
      </c>
      <c r="S312" s="107"/>
      <c r="T312" s="111"/>
      <c r="AA312" s="112"/>
      <c r="AT312" s="109" t="s">
        <v>132</v>
      </c>
      <c r="AU312" s="109" t="s">
        <v>74</v>
      </c>
      <c r="AV312" s="109" t="s">
        <v>74</v>
      </c>
      <c r="AW312" s="109" t="s">
        <v>94</v>
      </c>
      <c r="AX312" s="109" t="s">
        <v>8</v>
      </c>
      <c r="AY312" s="109" t="s">
        <v>124</v>
      </c>
    </row>
    <row r="313" spans="2:63" s="6" customFormat="1" ht="15.75" customHeight="1">
      <c r="B313" s="20"/>
      <c r="C313" s="113" t="s">
        <v>448</v>
      </c>
      <c r="D313" s="113" t="s">
        <v>133</v>
      </c>
      <c r="E313" s="114" t="s">
        <v>449</v>
      </c>
      <c r="F313" s="180" t="s">
        <v>450</v>
      </c>
      <c r="G313" s="181"/>
      <c r="H313" s="181"/>
      <c r="I313" s="181"/>
      <c r="J313" s="115" t="s">
        <v>306</v>
      </c>
      <c r="K313" s="116">
        <v>2</v>
      </c>
      <c r="L313" s="182"/>
      <c r="M313" s="181"/>
      <c r="N313" s="183">
        <f>ROUND($L$313*$K$313,0)</f>
        <v>0</v>
      </c>
      <c r="O313" s="175"/>
      <c r="P313" s="175"/>
      <c r="Q313" s="175"/>
      <c r="R313" s="99"/>
      <c r="S313" s="20"/>
      <c r="T313" s="102"/>
      <c r="U313" s="103" t="s">
        <v>35</v>
      </c>
      <c r="X313" s="104">
        <v>0.025</v>
      </c>
      <c r="Y313" s="104">
        <f>$X$313*$K$313</f>
        <v>0.05</v>
      </c>
      <c r="Z313" s="104">
        <v>0</v>
      </c>
      <c r="AA313" s="105">
        <f>$Z$313*$K$313</f>
        <v>0</v>
      </c>
      <c r="AR313" s="66" t="s">
        <v>232</v>
      </c>
      <c r="AT313" s="66" t="s">
        <v>133</v>
      </c>
      <c r="AU313" s="66" t="s">
        <v>74</v>
      </c>
      <c r="AY313" s="6" t="s">
        <v>124</v>
      </c>
      <c r="BE313" s="106">
        <f>IF($U$313="základní",$N$313,0)</f>
        <v>0</v>
      </c>
      <c r="BF313" s="106">
        <f>IF($U$313="snížená",$N$313,0)</f>
        <v>0</v>
      </c>
      <c r="BG313" s="106">
        <f>IF($U$313="zákl. přenesená",$N$313,0)</f>
        <v>0</v>
      </c>
      <c r="BH313" s="106">
        <f>IF($U$313="sníž. přenesená",$N$313,0)</f>
        <v>0</v>
      </c>
      <c r="BI313" s="106">
        <f>IF($U$313="nulová",$N$313,0)</f>
        <v>0</v>
      </c>
      <c r="BJ313" s="66" t="s">
        <v>8</v>
      </c>
      <c r="BK313" s="106">
        <f>ROUND($L$313*$K$313,0)</f>
        <v>0</v>
      </c>
    </row>
    <row r="314" spans="2:51" s="6" customFormat="1" ht="15.75" customHeight="1">
      <c r="B314" s="107"/>
      <c r="E314" s="108"/>
      <c r="F314" s="178" t="s">
        <v>451</v>
      </c>
      <c r="G314" s="179"/>
      <c r="H314" s="179"/>
      <c r="I314" s="179"/>
      <c r="K314" s="110">
        <v>2</v>
      </c>
      <c r="S314" s="107"/>
      <c r="T314" s="127"/>
      <c r="U314" s="128"/>
      <c r="V314" s="128"/>
      <c r="W314" s="128"/>
      <c r="X314" s="128"/>
      <c r="Y314" s="128"/>
      <c r="Z314" s="128"/>
      <c r="AA314" s="129"/>
      <c r="AT314" s="109" t="s">
        <v>132</v>
      </c>
      <c r="AU314" s="109" t="s">
        <v>74</v>
      </c>
      <c r="AV314" s="109" t="s">
        <v>74</v>
      </c>
      <c r="AW314" s="109" t="s">
        <v>94</v>
      </c>
      <c r="AX314" s="109" t="s">
        <v>8</v>
      </c>
      <c r="AY314" s="109" t="s">
        <v>124</v>
      </c>
    </row>
    <row r="315" spans="2:19" s="6" customFormat="1" ht="7.5" customHeight="1">
      <c r="B315" s="34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20"/>
    </row>
    <row r="316" s="2" customFormat="1" ht="14.25" customHeight="1"/>
  </sheetData>
  <sheetProtection/>
  <mergeCells count="454">
    <mergeCell ref="N301:Q301"/>
    <mergeCell ref="N306:Q306"/>
    <mergeCell ref="H1:K1"/>
    <mergeCell ref="S2:AC2"/>
    <mergeCell ref="F314:I314"/>
    <mergeCell ref="N83:Q83"/>
    <mergeCell ref="N84:Q84"/>
    <mergeCell ref="N85:Q85"/>
    <mergeCell ref="N88:Q88"/>
    <mergeCell ref="N107:Q107"/>
    <mergeCell ref="N110:Q110"/>
    <mergeCell ref="N133:Q133"/>
    <mergeCell ref="N183:Q183"/>
    <mergeCell ref="N184:Q184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5:I305"/>
    <mergeCell ref="F307:I307"/>
    <mergeCell ref="L307:M307"/>
    <mergeCell ref="N307:Q307"/>
    <mergeCell ref="F308:I308"/>
    <mergeCell ref="F309:I309"/>
    <mergeCell ref="L309:M309"/>
    <mergeCell ref="N309:Q309"/>
    <mergeCell ref="F302:I302"/>
    <mergeCell ref="L302:M302"/>
    <mergeCell ref="N302:Q302"/>
    <mergeCell ref="F303:I303"/>
    <mergeCell ref="F304:I304"/>
    <mergeCell ref="L304:M304"/>
    <mergeCell ref="N304:Q304"/>
    <mergeCell ref="F298:I298"/>
    <mergeCell ref="F299:I299"/>
    <mergeCell ref="L299:M299"/>
    <mergeCell ref="N299:Q299"/>
    <mergeCell ref="F300:I300"/>
    <mergeCell ref="L300:M300"/>
    <mergeCell ref="N300:Q300"/>
    <mergeCell ref="F294:I294"/>
    <mergeCell ref="F295:I295"/>
    <mergeCell ref="L295:M295"/>
    <mergeCell ref="N295:Q295"/>
    <mergeCell ref="F297:I297"/>
    <mergeCell ref="L297:M297"/>
    <mergeCell ref="N297:Q297"/>
    <mergeCell ref="N296:Q296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287:I287"/>
    <mergeCell ref="F288:I288"/>
    <mergeCell ref="L288:M288"/>
    <mergeCell ref="N288:Q288"/>
    <mergeCell ref="F289:I289"/>
    <mergeCell ref="L289:M289"/>
    <mergeCell ref="N289:Q289"/>
    <mergeCell ref="F283:I283"/>
    <mergeCell ref="F284:I284"/>
    <mergeCell ref="L284:M284"/>
    <mergeCell ref="N284:Q284"/>
    <mergeCell ref="F285:I285"/>
    <mergeCell ref="F286:I286"/>
    <mergeCell ref="F280:I280"/>
    <mergeCell ref="L280:M280"/>
    <mergeCell ref="N280:Q280"/>
    <mergeCell ref="F281:I281"/>
    <mergeCell ref="F282:I282"/>
    <mergeCell ref="L282:M282"/>
    <mergeCell ref="N282:Q282"/>
    <mergeCell ref="F276:I276"/>
    <mergeCell ref="L276:M276"/>
    <mergeCell ref="N276:Q276"/>
    <mergeCell ref="F277:I277"/>
    <mergeCell ref="F278:I278"/>
    <mergeCell ref="F279:I279"/>
    <mergeCell ref="L273:M273"/>
    <mergeCell ref="N273:Q273"/>
    <mergeCell ref="F274:I274"/>
    <mergeCell ref="F275:I275"/>
    <mergeCell ref="L275:M275"/>
    <mergeCell ref="N275:Q275"/>
    <mergeCell ref="F268:I268"/>
    <mergeCell ref="F269:I269"/>
    <mergeCell ref="F270:I270"/>
    <mergeCell ref="F271:I271"/>
    <mergeCell ref="F272:I272"/>
    <mergeCell ref="F273:I273"/>
    <mergeCell ref="F264:I264"/>
    <mergeCell ref="F265:I265"/>
    <mergeCell ref="F266:I266"/>
    <mergeCell ref="F267:I267"/>
    <mergeCell ref="L267:M267"/>
    <mergeCell ref="N267:Q267"/>
    <mergeCell ref="F260:I260"/>
    <mergeCell ref="F261:I261"/>
    <mergeCell ref="L261:M261"/>
    <mergeCell ref="N261:Q261"/>
    <mergeCell ref="F263:I263"/>
    <mergeCell ref="L263:M263"/>
    <mergeCell ref="N263:Q263"/>
    <mergeCell ref="N262:Q262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53:I253"/>
    <mergeCell ref="L253:M253"/>
    <mergeCell ref="N253:Q253"/>
    <mergeCell ref="F254:I254"/>
    <mergeCell ref="F255:I255"/>
    <mergeCell ref="L255:M255"/>
    <mergeCell ref="N255:Q255"/>
    <mergeCell ref="F247:I247"/>
    <mergeCell ref="F248:I248"/>
    <mergeCell ref="F249:I249"/>
    <mergeCell ref="F250:I250"/>
    <mergeCell ref="F251:I251"/>
    <mergeCell ref="F252:I252"/>
    <mergeCell ref="F243:I243"/>
    <mergeCell ref="L243:M243"/>
    <mergeCell ref="N243:Q243"/>
    <mergeCell ref="F244:I244"/>
    <mergeCell ref="F245:I245"/>
    <mergeCell ref="F246:I246"/>
    <mergeCell ref="L246:M246"/>
    <mergeCell ref="N246:Q246"/>
    <mergeCell ref="F239:I239"/>
    <mergeCell ref="F240:I240"/>
    <mergeCell ref="L240:M240"/>
    <mergeCell ref="N240:Q240"/>
    <mergeCell ref="F241:I241"/>
    <mergeCell ref="F242:I242"/>
    <mergeCell ref="F235:I235"/>
    <mergeCell ref="L235:M235"/>
    <mergeCell ref="N235:Q235"/>
    <mergeCell ref="F236:I236"/>
    <mergeCell ref="F237:I237"/>
    <mergeCell ref="F238:I238"/>
    <mergeCell ref="F231:I231"/>
    <mergeCell ref="F232:I232"/>
    <mergeCell ref="L232:M232"/>
    <mergeCell ref="N232:Q232"/>
    <mergeCell ref="F233:I233"/>
    <mergeCell ref="F234:I234"/>
    <mergeCell ref="F227:I227"/>
    <mergeCell ref="F228:I228"/>
    <mergeCell ref="F229:I229"/>
    <mergeCell ref="L229:M229"/>
    <mergeCell ref="N229:Q229"/>
    <mergeCell ref="F230:I230"/>
    <mergeCell ref="F223:I223"/>
    <mergeCell ref="F224:I224"/>
    <mergeCell ref="F225:I225"/>
    <mergeCell ref="F226:I226"/>
    <mergeCell ref="L226:M226"/>
    <mergeCell ref="N226:Q226"/>
    <mergeCell ref="F219:I219"/>
    <mergeCell ref="F220:I220"/>
    <mergeCell ref="F221:I221"/>
    <mergeCell ref="F222:I222"/>
    <mergeCell ref="L222:M222"/>
    <mergeCell ref="N222:Q222"/>
    <mergeCell ref="F215:I215"/>
    <mergeCell ref="F216:I216"/>
    <mergeCell ref="F217:I217"/>
    <mergeCell ref="L217:M217"/>
    <mergeCell ref="N217:Q217"/>
    <mergeCell ref="F218:I218"/>
    <mergeCell ref="F211:I211"/>
    <mergeCell ref="F212:I212"/>
    <mergeCell ref="L212:M212"/>
    <mergeCell ref="N212:Q212"/>
    <mergeCell ref="F213:I213"/>
    <mergeCell ref="F214:I214"/>
    <mergeCell ref="F205:I205"/>
    <mergeCell ref="F206:I206"/>
    <mergeCell ref="F207:I207"/>
    <mergeCell ref="F208:I208"/>
    <mergeCell ref="F209:I209"/>
    <mergeCell ref="F210:I210"/>
    <mergeCell ref="F200:I200"/>
    <mergeCell ref="F201:I201"/>
    <mergeCell ref="L201:M201"/>
    <mergeCell ref="N201:Q201"/>
    <mergeCell ref="F202:I202"/>
    <mergeCell ref="F204:I204"/>
    <mergeCell ref="L204:M204"/>
    <mergeCell ref="N204:Q204"/>
    <mergeCell ref="N203:Q203"/>
    <mergeCell ref="F195:I195"/>
    <mergeCell ref="F196:I196"/>
    <mergeCell ref="F197:I197"/>
    <mergeCell ref="L197:M197"/>
    <mergeCell ref="N197:Q197"/>
    <mergeCell ref="F199:I199"/>
    <mergeCell ref="L199:M199"/>
    <mergeCell ref="N199:Q199"/>
    <mergeCell ref="N198:Q198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87:I187"/>
    <mergeCell ref="F188:I188"/>
    <mergeCell ref="L188:M188"/>
    <mergeCell ref="N188:Q188"/>
    <mergeCell ref="F189:I189"/>
    <mergeCell ref="F190:I190"/>
    <mergeCell ref="F181:I181"/>
    <mergeCell ref="F182:I182"/>
    <mergeCell ref="F185:I185"/>
    <mergeCell ref="L185:M185"/>
    <mergeCell ref="N185:Q185"/>
    <mergeCell ref="F186:I186"/>
    <mergeCell ref="F175:I175"/>
    <mergeCell ref="F176:I176"/>
    <mergeCell ref="F177:I177"/>
    <mergeCell ref="F178:I178"/>
    <mergeCell ref="F179:I179"/>
    <mergeCell ref="F180:I180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F169:I169"/>
    <mergeCell ref="F170:I170"/>
    <mergeCell ref="F171:I171"/>
    <mergeCell ref="F172:I172"/>
    <mergeCell ref="L172:M172"/>
    <mergeCell ref="L163:M163"/>
    <mergeCell ref="N163:Q163"/>
    <mergeCell ref="F164:I164"/>
    <mergeCell ref="F165:I165"/>
    <mergeCell ref="F166:I166"/>
    <mergeCell ref="F167:I167"/>
    <mergeCell ref="F158:I158"/>
    <mergeCell ref="F159:I159"/>
    <mergeCell ref="F160:I160"/>
    <mergeCell ref="F161:I161"/>
    <mergeCell ref="F162:I162"/>
    <mergeCell ref="F163:I163"/>
    <mergeCell ref="F152:I152"/>
    <mergeCell ref="F153:I153"/>
    <mergeCell ref="F154:I154"/>
    <mergeCell ref="F155:I155"/>
    <mergeCell ref="F156:I156"/>
    <mergeCell ref="F157:I157"/>
    <mergeCell ref="F148:I148"/>
    <mergeCell ref="F149:I149"/>
    <mergeCell ref="F150:I150"/>
    <mergeCell ref="F151:I151"/>
    <mergeCell ref="L151:M151"/>
    <mergeCell ref="N151:Q151"/>
    <mergeCell ref="F142:I142"/>
    <mergeCell ref="F143:I143"/>
    <mergeCell ref="F144:I144"/>
    <mergeCell ref="F145:I145"/>
    <mergeCell ref="F146:I146"/>
    <mergeCell ref="F147:I147"/>
    <mergeCell ref="F138:I138"/>
    <mergeCell ref="F139:I139"/>
    <mergeCell ref="F140:I140"/>
    <mergeCell ref="L140:M140"/>
    <mergeCell ref="N140:Q140"/>
    <mergeCell ref="F141:I141"/>
    <mergeCell ref="F135:I135"/>
    <mergeCell ref="L135:M135"/>
    <mergeCell ref="N135:Q135"/>
    <mergeCell ref="F136:I136"/>
    <mergeCell ref="F137:I137"/>
    <mergeCell ref="L137:M137"/>
    <mergeCell ref="N137:Q137"/>
    <mergeCell ref="F131:I131"/>
    <mergeCell ref="L131:M131"/>
    <mergeCell ref="N131:Q131"/>
    <mergeCell ref="F132:I132"/>
    <mergeCell ref="F134:I134"/>
    <mergeCell ref="L134:M134"/>
    <mergeCell ref="N134:Q134"/>
    <mergeCell ref="F127:I127"/>
    <mergeCell ref="F128:I128"/>
    <mergeCell ref="F129:I129"/>
    <mergeCell ref="L129:M129"/>
    <mergeCell ref="N129:Q129"/>
    <mergeCell ref="F130:I130"/>
    <mergeCell ref="F124:I124"/>
    <mergeCell ref="L124:M124"/>
    <mergeCell ref="N124:Q124"/>
    <mergeCell ref="F125:I125"/>
    <mergeCell ref="F126:I126"/>
    <mergeCell ref="L126:M126"/>
    <mergeCell ref="N126:Q126"/>
    <mergeCell ref="F120:I120"/>
    <mergeCell ref="F121:I121"/>
    <mergeCell ref="F122:I122"/>
    <mergeCell ref="L122:M122"/>
    <mergeCell ref="N122:Q122"/>
    <mergeCell ref="F123:I123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F114:I114"/>
    <mergeCell ref="F115:I115"/>
    <mergeCell ref="L115:M115"/>
    <mergeCell ref="N115:Q115"/>
    <mergeCell ref="F108:I108"/>
    <mergeCell ref="L108:M108"/>
    <mergeCell ref="N108:Q108"/>
    <mergeCell ref="F109:I109"/>
    <mergeCell ref="F111:I111"/>
    <mergeCell ref="L111:M111"/>
    <mergeCell ref="N111:Q111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91:I91"/>
    <mergeCell ref="L91:M91"/>
    <mergeCell ref="N91:Q91"/>
    <mergeCell ref="F92:I92"/>
    <mergeCell ref="L92:M92"/>
    <mergeCell ref="N92:Q92"/>
    <mergeCell ref="F87:I87"/>
    <mergeCell ref="F89:I89"/>
    <mergeCell ref="L89:M89"/>
    <mergeCell ref="N89:Q89"/>
    <mergeCell ref="F90:I90"/>
    <mergeCell ref="L90:M90"/>
    <mergeCell ref="N90:Q90"/>
    <mergeCell ref="M77:P77"/>
    <mergeCell ref="M79:Q79"/>
    <mergeCell ref="F82:I82"/>
    <mergeCell ref="L82:M82"/>
    <mergeCell ref="N82:Q82"/>
    <mergeCell ref="F86:I86"/>
    <mergeCell ref="L86:M86"/>
    <mergeCell ref="N86:Q86"/>
    <mergeCell ref="N63:Q63"/>
    <mergeCell ref="N64:Q64"/>
    <mergeCell ref="N65:Q65"/>
    <mergeCell ref="C72:R72"/>
    <mergeCell ref="F74:Q74"/>
    <mergeCell ref="F75:Q75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2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206" customFormat="1" ht="45" customHeight="1">
      <c r="B3" s="203"/>
      <c r="C3" s="204" t="s">
        <v>459</v>
      </c>
      <c r="D3" s="204"/>
      <c r="E3" s="204"/>
      <c r="F3" s="204"/>
      <c r="G3" s="204"/>
      <c r="H3" s="204"/>
      <c r="I3" s="204"/>
      <c r="J3" s="204"/>
      <c r="K3" s="205"/>
    </row>
    <row r="4" spans="2:11" ht="25.5" customHeight="1">
      <c r="B4" s="207"/>
      <c r="C4" s="208" t="s">
        <v>460</v>
      </c>
      <c r="D4" s="208"/>
      <c r="E4" s="208"/>
      <c r="F4" s="208"/>
      <c r="G4" s="208"/>
      <c r="H4" s="208"/>
      <c r="I4" s="208"/>
      <c r="J4" s="208"/>
      <c r="K4" s="209"/>
    </row>
    <row r="5" spans="2:11" ht="5.25" customHeight="1">
      <c r="B5" s="207"/>
      <c r="C5" s="210"/>
      <c r="D5" s="210"/>
      <c r="E5" s="210"/>
      <c r="F5" s="210"/>
      <c r="G5" s="210"/>
      <c r="H5" s="210"/>
      <c r="I5" s="210"/>
      <c r="J5" s="210"/>
      <c r="K5" s="209"/>
    </row>
    <row r="6" spans="2:11" ht="15" customHeight="1">
      <c r="B6" s="207"/>
      <c r="C6" s="211" t="s">
        <v>461</v>
      </c>
      <c r="D6" s="211"/>
      <c r="E6" s="211"/>
      <c r="F6" s="211"/>
      <c r="G6" s="211"/>
      <c r="H6" s="211"/>
      <c r="I6" s="211"/>
      <c r="J6" s="211"/>
      <c r="K6" s="209"/>
    </row>
    <row r="7" spans="2:11" ht="15" customHeight="1">
      <c r="B7" s="212"/>
      <c r="C7" s="211" t="s">
        <v>462</v>
      </c>
      <c r="D7" s="211"/>
      <c r="E7" s="211"/>
      <c r="F7" s="211"/>
      <c r="G7" s="211"/>
      <c r="H7" s="211"/>
      <c r="I7" s="211"/>
      <c r="J7" s="211"/>
      <c r="K7" s="209"/>
    </row>
    <row r="8" spans="2:11" ht="12.75" customHeight="1">
      <c r="B8" s="212"/>
      <c r="C8" s="213"/>
      <c r="D8" s="213"/>
      <c r="E8" s="213"/>
      <c r="F8" s="213"/>
      <c r="G8" s="213"/>
      <c r="H8" s="213"/>
      <c r="I8" s="213"/>
      <c r="J8" s="213"/>
      <c r="K8" s="209"/>
    </row>
    <row r="9" spans="2:11" ht="15" customHeight="1">
      <c r="B9" s="212"/>
      <c r="C9" s="211" t="s">
        <v>463</v>
      </c>
      <c r="D9" s="211"/>
      <c r="E9" s="211"/>
      <c r="F9" s="211"/>
      <c r="G9" s="211"/>
      <c r="H9" s="211"/>
      <c r="I9" s="211"/>
      <c r="J9" s="211"/>
      <c r="K9" s="209"/>
    </row>
    <row r="10" spans="2:11" ht="15" customHeight="1">
      <c r="B10" s="212"/>
      <c r="C10" s="213"/>
      <c r="D10" s="211" t="s">
        <v>464</v>
      </c>
      <c r="E10" s="211"/>
      <c r="F10" s="211"/>
      <c r="G10" s="211"/>
      <c r="H10" s="211"/>
      <c r="I10" s="211"/>
      <c r="J10" s="211"/>
      <c r="K10" s="209"/>
    </row>
    <row r="11" spans="2:11" ht="15" customHeight="1">
      <c r="B11" s="212"/>
      <c r="C11" s="214"/>
      <c r="D11" s="211" t="s">
        <v>465</v>
      </c>
      <c r="E11" s="211"/>
      <c r="F11" s="211"/>
      <c r="G11" s="211"/>
      <c r="H11" s="211"/>
      <c r="I11" s="211"/>
      <c r="J11" s="211"/>
      <c r="K11" s="209"/>
    </row>
    <row r="12" spans="2:11" ht="12.75" customHeight="1">
      <c r="B12" s="212"/>
      <c r="C12" s="214"/>
      <c r="D12" s="214"/>
      <c r="E12" s="214"/>
      <c r="F12" s="214"/>
      <c r="G12" s="214"/>
      <c r="H12" s="214"/>
      <c r="I12" s="214"/>
      <c r="J12" s="214"/>
      <c r="K12" s="209"/>
    </row>
    <row r="13" spans="2:11" ht="15" customHeight="1">
      <c r="B13" s="212"/>
      <c r="C13" s="214"/>
      <c r="D13" s="211" t="s">
        <v>466</v>
      </c>
      <c r="E13" s="211"/>
      <c r="F13" s="211"/>
      <c r="G13" s="211"/>
      <c r="H13" s="211"/>
      <c r="I13" s="211"/>
      <c r="J13" s="211"/>
      <c r="K13" s="209"/>
    </row>
    <row r="14" spans="2:11" ht="15" customHeight="1">
      <c r="B14" s="212"/>
      <c r="C14" s="214"/>
      <c r="D14" s="211" t="s">
        <v>467</v>
      </c>
      <c r="E14" s="211"/>
      <c r="F14" s="211"/>
      <c r="G14" s="211"/>
      <c r="H14" s="211"/>
      <c r="I14" s="211"/>
      <c r="J14" s="211"/>
      <c r="K14" s="209"/>
    </row>
    <row r="15" spans="2:11" ht="15" customHeight="1">
      <c r="B15" s="212"/>
      <c r="C15" s="214"/>
      <c r="D15" s="211" t="s">
        <v>468</v>
      </c>
      <c r="E15" s="211"/>
      <c r="F15" s="211"/>
      <c r="G15" s="211"/>
      <c r="H15" s="211"/>
      <c r="I15" s="211"/>
      <c r="J15" s="211"/>
      <c r="K15" s="209"/>
    </row>
    <row r="16" spans="2:11" ht="15" customHeight="1">
      <c r="B16" s="212"/>
      <c r="C16" s="214"/>
      <c r="D16" s="214"/>
      <c r="E16" s="215" t="s">
        <v>71</v>
      </c>
      <c r="F16" s="211" t="s">
        <v>469</v>
      </c>
      <c r="G16" s="211"/>
      <c r="H16" s="211"/>
      <c r="I16" s="211"/>
      <c r="J16" s="211"/>
      <c r="K16" s="209"/>
    </row>
    <row r="17" spans="2:11" ht="15" customHeight="1">
      <c r="B17" s="212"/>
      <c r="C17" s="214"/>
      <c r="D17" s="214"/>
      <c r="E17" s="215" t="s">
        <v>470</v>
      </c>
      <c r="F17" s="211" t="s">
        <v>471</v>
      </c>
      <c r="G17" s="211"/>
      <c r="H17" s="211"/>
      <c r="I17" s="211"/>
      <c r="J17" s="211"/>
      <c r="K17" s="209"/>
    </row>
    <row r="18" spans="2:11" ht="15" customHeight="1">
      <c r="B18" s="212"/>
      <c r="C18" s="214"/>
      <c r="D18" s="214"/>
      <c r="E18" s="215" t="s">
        <v>472</v>
      </c>
      <c r="F18" s="211" t="s">
        <v>473</v>
      </c>
      <c r="G18" s="211"/>
      <c r="H18" s="211"/>
      <c r="I18" s="211"/>
      <c r="J18" s="211"/>
      <c r="K18" s="209"/>
    </row>
    <row r="19" spans="2:11" ht="15" customHeight="1">
      <c r="B19" s="212"/>
      <c r="C19" s="214"/>
      <c r="D19" s="214"/>
      <c r="E19" s="215" t="s">
        <v>474</v>
      </c>
      <c r="F19" s="211" t="s">
        <v>475</v>
      </c>
      <c r="G19" s="211"/>
      <c r="H19" s="211"/>
      <c r="I19" s="211"/>
      <c r="J19" s="211"/>
      <c r="K19" s="209"/>
    </row>
    <row r="20" spans="2:11" ht="15" customHeight="1">
      <c r="B20" s="212"/>
      <c r="C20" s="214"/>
      <c r="D20" s="214"/>
      <c r="E20" s="215" t="s">
        <v>476</v>
      </c>
      <c r="F20" s="211" t="s">
        <v>477</v>
      </c>
      <c r="G20" s="211"/>
      <c r="H20" s="211"/>
      <c r="I20" s="211"/>
      <c r="J20" s="211"/>
      <c r="K20" s="209"/>
    </row>
    <row r="21" spans="2:11" ht="15" customHeight="1">
      <c r="B21" s="212"/>
      <c r="C21" s="214"/>
      <c r="D21" s="214"/>
      <c r="E21" s="215" t="s">
        <v>478</v>
      </c>
      <c r="F21" s="211" t="s">
        <v>479</v>
      </c>
      <c r="G21" s="211"/>
      <c r="H21" s="211"/>
      <c r="I21" s="211"/>
      <c r="J21" s="211"/>
      <c r="K21" s="209"/>
    </row>
    <row r="22" spans="2:11" ht="12.75" customHeight="1">
      <c r="B22" s="212"/>
      <c r="C22" s="214"/>
      <c r="D22" s="214"/>
      <c r="E22" s="214"/>
      <c r="F22" s="214"/>
      <c r="G22" s="214"/>
      <c r="H22" s="214"/>
      <c r="I22" s="214"/>
      <c r="J22" s="214"/>
      <c r="K22" s="209"/>
    </row>
    <row r="23" spans="2:11" ht="15" customHeight="1">
      <c r="B23" s="212"/>
      <c r="C23" s="211" t="s">
        <v>480</v>
      </c>
      <c r="D23" s="211"/>
      <c r="E23" s="211"/>
      <c r="F23" s="211"/>
      <c r="G23" s="211"/>
      <c r="H23" s="211"/>
      <c r="I23" s="211"/>
      <c r="J23" s="211"/>
      <c r="K23" s="209"/>
    </row>
    <row r="24" spans="2:11" ht="15" customHeight="1">
      <c r="B24" s="212"/>
      <c r="C24" s="213"/>
      <c r="D24" s="211" t="s">
        <v>481</v>
      </c>
      <c r="E24" s="211"/>
      <c r="F24" s="211"/>
      <c r="G24" s="211"/>
      <c r="H24" s="211"/>
      <c r="I24" s="211"/>
      <c r="J24" s="211"/>
      <c r="K24" s="209"/>
    </row>
    <row r="25" spans="2:11" ht="15" customHeight="1">
      <c r="B25" s="212"/>
      <c r="C25" s="214"/>
      <c r="D25" s="211" t="s">
        <v>482</v>
      </c>
      <c r="E25" s="211"/>
      <c r="F25" s="211"/>
      <c r="G25" s="211"/>
      <c r="H25" s="211"/>
      <c r="I25" s="211"/>
      <c r="J25" s="211"/>
      <c r="K25" s="209"/>
    </row>
    <row r="26" spans="2:11" ht="12.75" customHeight="1">
      <c r="B26" s="212"/>
      <c r="C26" s="214"/>
      <c r="D26" s="214"/>
      <c r="E26" s="214"/>
      <c r="F26" s="214"/>
      <c r="G26" s="214"/>
      <c r="H26" s="214"/>
      <c r="I26" s="214"/>
      <c r="J26" s="214"/>
      <c r="K26" s="209"/>
    </row>
    <row r="27" spans="2:11" ht="15" customHeight="1">
      <c r="B27" s="212"/>
      <c r="C27" s="214"/>
      <c r="D27" s="211" t="s">
        <v>483</v>
      </c>
      <c r="E27" s="211"/>
      <c r="F27" s="211"/>
      <c r="G27" s="211"/>
      <c r="H27" s="211"/>
      <c r="I27" s="211"/>
      <c r="J27" s="211"/>
      <c r="K27" s="209"/>
    </row>
    <row r="28" spans="2:11" ht="15" customHeight="1">
      <c r="B28" s="212"/>
      <c r="C28" s="214"/>
      <c r="D28" s="211" t="s">
        <v>484</v>
      </c>
      <c r="E28" s="211"/>
      <c r="F28" s="211"/>
      <c r="G28" s="211"/>
      <c r="H28" s="211"/>
      <c r="I28" s="211"/>
      <c r="J28" s="211"/>
      <c r="K28" s="209"/>
    </row>
    <row r="29" spans="2:11" ht="12.75" customHeight="1">
      <c r="B29" s="212"/>
      <c r="C29" s="214"/>
      <c r="D29" s="214"/>
      <c r="E29" s="214"/>
      <c r="F29" s="214"/>
      <c r="G29" s="214"/>
      <c r="H29" s="214"/>
      <c r="I29" s="214"/>
      <c r="J29" s="214"/>
      <c r="K29" s="209"/>
    </row>
    <row r="30" spans="2:11" ht="15" customHeight="1">
      <c r="B30" s="212"/>
      <c r="C30" s="214"/>
      <c r="D30" s="211" t="s">
        <v>485</v>
      </c>
      <c r="E30" s="211"/>
      <c r="F30" s="211"/>
      <c r="G30" s="211"/>
      <c r="H30" s="211"/>
      <c r="I30" s="211"/>
      <c r="J30" s="211"/>
      <c r="K30" s="209"/>
    </row>
    <row r="31" spans="2:11" ht="15" customHeight="1">
      <c r="B31" s="212"/>
      <c r="C31" s="214"/>
      <c r="D31" s="211" t="s">
        <v>486</v>
      </c>
      <c r="E31" s="211"/>
      <c r="F31" s="211"/>
      <c r="G31" s="211"/>
      <c r="H31" s="211"/>
      <c r="I31" s="211"/>
      <c r="J31" s="211"/>
      <c r="K31" s="209"/>
    </row>
    <row r="32" spans="2:11" ht="15" customHeight="1">
      <c r="B32" s="212"/>
      <c r="C32" s="214"/>
      <c r="D32" s="211" t="s">
        <v>487</v>
      </c>
      <c r="E32" s="211"/>
      <c r="F32" s="211"/>
      <c r="G32" s="211"/>
      <c r="H32" s="211"/>
      <c r="I32" s="211"/>
      <c r="J32" s="211"/>
      <c r="K32" s="209"/>
    </row>
    <row r="33" spans="2:11" ht="15" customHeight="1">
      <c r="B33" s="212"/>
      <c r="C33" s="214"/>
      <c r="D33" s="213"/>
      <c r="E33" s="216" t="s">
        <v>110</v>
      </c>
      <c r="F33" s="213"/>
      <c r="G33" s="211" t="s">
        <v>488</v>
      </c>
      <c r="H33" s="211"/>
      <c r="I33" s="211"/>
      <c r="J33" s="211"/>
      <c r="K33" s="209"/>
    </row>
    <row r="34" spans="2:11" ht="15" customHeight="1">
      <c r="B34" s="212"/>
      <c r="C34" s="214"/>
      <c r="D34" s="213"/>
      <c r="E34" s="216" t="s">
        <v>489</v>
      </c>
      <c r="F34" s="213"/>
      <c r="G34" s="211" t="s">
        <v>490</v>
      </c>
      <c r="H34" s="211"/>
      <c r="I34" s="211"/>
      <c r="J34" s="211"/>
      <c r="K34" s="209"/>
    </row>
    <row r="35" spans="2:11" ht="15" customHeight="1">
      <c r="B35" s="212"/>
      <c r="C35" s="214"/>
      <c r="D35" s="213"/>
      <c r="E35" s="216" t="s">
        <v>46</v>
      </c>
      <c r="F35" s="213"/>
      <c r="G35" s="211" t="s">
        <v>491</v>
      </c>
      <c r="H35" s="211"/>
      <c r="I35" s="211"/>
      <c r="J35" s="211"/>
      <c r="K35" s="209"/>
    </row>
    <row r="36" spans="2:11" ht="15" customHeight="1">
      <c r="B36" s="212"/>
      <c r="C36" s="214"/>
      <c r="D36" s="213"/>
      <c r="E36" s="216" t="s">
        <v>111</v>
      </c>
      <c r="F36" s="213"/>
      <c r="G36" s="211" t="s">
        <v>492</v>
      </c>
      <c r="H36" s="211"/>
      <c r="I36" s="211"/>
      <c r="J36" s="211"/>
      <c r="K36" s="209"/>
    </row>
    <row r="37" spans="2:11" ht="15" customHeight="1">
      <c r="B37" s="212"/>
      <c r="C37" s="214"/>
      <c r="D37" s="213"/>
      <c r="E37" s="216" t="s">
        <v>112</v>
      </c>
      <c r="F37" s="213"/>
      <c r="G37" s="211" t="s">
        <v>493</v>
      </c>
      <c r="H37" s="211"/>
      <c r="I37" s="211"/>
      <c r="J37" s="211"/>
      <c r="K37" s="209"/>
    </row>
    <row r="38" spans="2:11" ht="15" customHeight="1">
      <c r="B38" s="212"/>
      <c r="C38" s="214"/>
      <c r="D38" s="213"/>
      <c r="E38" s="216" t="s">
        <v>113</v>
      </c>
      <c r="F38" s="213"/>
      <c r="G38" s="211" t="s">
        <v>494</v>
      </c>
      <c r="H38" s="211"/>
      <c r="I38" s="211"/>
      <c r="J38" s="211"/>
      <c r="K38" s="209"/>
    </row>
    <row r="39" spans="2:11" ht="15" customHeight="1">
      <c r="B39" s="212"/>
      <c r="C39" s="214"/>
      <c r="D39" s="213"/>
      <c r="E39" s="216" t="s">
        <v>495</v>
      </c>
      <c r="F39" s="213"/>
      <c r="G39" s="211" t="s">
        <v>496</v>
      </c>
      <c r="H39" s="211"/>
      <c r="I39" s="211"/>
      <c r="J39" s="211"/>
      <c r="K39" s="209"/>
    </row>
    <row r="40" spans="2:11" ht="15" customHeight="1">
      <c r="B40" s="212"/>
      <c r="C40" s="214"/>
      <c r="D40" s="213"/>
      <c r="E40" s="216"/>
      <c r="F40" s="213"/>
      <c r="G40" s="211" t="s">
        <v>497</v>
      </c>
      <c r="H40" s="211"/>
      <c r="I40" s="211"/>
      <c r="J40" s="211"/>
      <c r="K40" s="209"/>
    </row>
    <row r="41" spans="2:11" ht="15" customHeight="1">
      <c r="B41" s="212"/>
      <c r="C41" s="214"/>
      <c r="D41" s="213"/>
      <c r="E41" s="216" t="s">
        <v>498</v>
      </c>
      <c r="F41" s="213"/>
      <c r="G41" s="211" t="s">
        <v>499</v>
      </c>
      <c r="H41" s="211"/>
      <c r="I41" s="211"/>
      <c r="J41" s="211"/>
      <c r="K41" s="209"/>
    </row>
    <row r="42" spans="2:11" ht="15" customHeight="1">
      <c r="B42" s="212"/>
      <c r="C42" s="214"/>
      <c r="D42" s="213"/>
      <c r="E42" s="216" t="s">
        <v>116</v>
      </c>
      <c r="F42" s="213"/>
      <c r="G42" s="211" t="s">
        <v>500</v>
      </c>
      <c r="H42" s="211"/>
      <c r="I42" s="211"/>
      <c r="J42" s="211"/>
      <c r="K42" s="209"/>
    </row>
    <row r="43" spans="2:11" ht="12.75" customHeight="1">
      <c r="B43" s="212"/>
      <c r="C43" s="214"/>
      <c r="D43" s="213"/>
      <c r="E43" s="213"/>
      <c r="F43" s="213"/>
      <c r="G43" s="213"/>
      <c r="H43" s="213"/>
      <c r="I43" s="213"/>
      <c r="J43" s="213"/>
      <c r="K43" s="209"/>
    </row>
    <row r="44" spans="2:11" ht="15" customHeight="1">
      <c r="B44" s="212"/>
      <c r="C44" s="214"/>
      <c r="D44" s="211" t="s">
        <v>501</v>
      </c>
      <c r="E44" s="211"/>
      <c r="F44" s="211"/>
      <c r="G44" s="211"/>
      <c r="H44" s="211"/>
      <c r="I44" s="211"/>
      <c r="J44" s="211"/>
      <c r="K44" s="209"/>
    </row>
    <row r="45" spans="2:11" ht="15" customHeight="1">
      <c r="B45" s="212"/>
      <c r="C45" s="214"/>
      <c r="D45" s="214"/>
      <c r="E45" s="211" t="s">
        <v>502</v>
      </c>
      <c r="F45" s="211"/>
      <c r="G45" s="211"/>
      <c r="H45" s="211"/>
      <c r="I45" s="211"/>
      <c r="J45" s="211"/>
      <c r="K45" s="209"/>
    </row>
    <row r="46" spans="2:11" ht="15" customHeight="1">
      <c r="B46" s="212"/>
      <c r="C46" s="214"/>
      <c r="D46" s="214"/>
      <c r="E46" s="211" t="s">
        <v>503</v>
      </c>
      <c r="F46" s="211"/>
      <c r="G46" s="211"/>
      <c r="H46" s="211"/>
      <c r="I46" s="211"/>
      <c r="J46" s="211"/>
      <c r="K46" s="209"/>
    </row>
    <row r="47" spans="2:11" ht="15" customHeight="1">
      <c r="B47" s="212"/>
      <c r="C47" s="214"/>
      <c r="D47" s="214"/>
      <c r="E47" s="211" t="s">
        <v>504</v>
      </c>
      <c r="F47" s="211"/>
      <c r="G47" s="211"/>
      <c r="H47" s="211"/>
      <c r="I47" s="211"/>
      <c r="J47" s="211"/>
      <c r="K47" s="209"/>
    </row>
    <row r="48" spans="2:11" ht="15" customHeight="1">
      <c r="B48" s="212"/>
      <c r="C48" s="214"/>
      <c r="D48" s="211" t="s">
        <v>505</v>
      </c>
      <c r="E48" s="211"/>
      <c r="F48" s="211"/>
      <c r="G48" s="211"/>
      <c r="H48" s="211"/>
      <c r="I48" s="211"/>
      <c r="J48" s="211"/>
      <c r="K48" s="209"/>
    </row>
    <row r="49" spans="2:11" ht="25.5" customHeight="1">
      <c r="B49" s="207"/>
      <c r="C49" s="208" t="s">
        <v>506</v>
      </c>
      <c r="D49" s="208"/>
      <c r="E49" s="208"/>
      <c r="F49" s="208"/>
      <c r="G49" s="208"/>
      <c r="H49" s="208"/>
      <c r="I49" s="208"/>
      <c r="J49" s="208"/>
      <c r="K49" s="209"/>
    </row>
    <row r="50" spans="2:11" ht="5.25" customHeight="1">
      <c r="B50" s="207"/>
      <c r="C50" s="210"/>
      <c r="D50" s="210"/>
      <c r="E50" s="210"/>
      <c r="F50" s="210"/>
      <c r="G50" s="210"/>
      <c r="H50" s="210"/>
      <c r="I50" s="210"/>
      <c r="J50" s="210"/>
      <c r="K50" s="209"/>
    </row>
    <row r="51" spans="2:11" ht="15" customHeight="1">
      <c r="B51" s="207"/>
      <c r="C51" s="211" t="s">
        <v>507</v>
      </c>
      <c r="D51" s="211"/>
      <c r="E51" s="211"/>
      <c r="F51" s="211"/>
      <c r="G51" s="211"/>
      <c r="H51" s="211"/>
      <c r="I51" s="211"/>
      <c r="J51" s="211"/>
      <c r="K51" s="209"/>
    </row>
    <row r="52" spans="2:11" ht="15" customHeight="1">
      <c r="B52" s="207"/>
      <c r="C52" s="211" t="s">
        <v>508</v>
      </c>
      <c r="D52" s="211"/>
      <c r="E52" s="211"/>
      <c r="F52" s="211"/>
      <c r="G52" s="211"/>
      <c r="H52" s="211"/>
      <c r="I52" s="211"/>
      <c r="J52" s="211"/>
      <c r="K52" s="209"/>
    </row>
    <row r="53" spans="2:11" ht="12.75" customHeight="1">
      <c r="B53" s="207"/>
      <c r="C53" s="213"/>
      <c r="D53" s="213"/>
      <c r="E53" s="213"/>
      <c r="F53" s="213"/>
      <c r="G53" s="213"/>
      <c r="H53" s="213"/>
      <c r="I53" s="213"/>
      <c r="J53" s="213"/>
      <c r="K53" s="209"/>
    </row>
    <row r="54" spans="2:11" ht="15" customHeight="1">
      <c r="B54" s="207"/>
      <c r="C54" s="211" t="s">
        <v>509</v>
      </c>
      <c r="D54" s="211"/>
      <c r="E54" s="211"/>
      <c r="F54" s="211"/>
      <c r="G54" s="211"/>
      <c r="H54" s="211"/>
      <c r="I54" s="211"/>
      <c r="J54" s="211"/>
      <c r="K54" s="209"/>
    </row>
    <row r="55" spans="2:11" ht="15" customHeight="1">
      <c r="B55" s="207"/>
      <c r="C55" s="214"/>
      <c r="D55" s="211" t="s">
        <v>510</v>
      </c>
      <c r="E55" s="211"/>
      <c r="F55" s="211"/>
      <c r="G55" s="211"/>
      <c r="H55" s="211"/>
      <c r="I55" s="211"/>
      <c r="J55" s="211"/>
      <c r="K55" s="209"/>
    </row>
    <row r="56" spans="2:11" ht="15" customHeight="1">
      <c r="B56" s="207"/>
      <c r="C56" s="214"/>
      <c r="D56" s="211" t="s">
        <v>511</v>
      </c>
      <c r="E56" s="211"/>
      <c r="F56" s="211"/>
      <c r="G56" s="211"/>
      <c r="H56" s="211"/>
      <c r="I56" s="211"/>
      <c r="J56" s="211"/>
      <c r="K56" s="209"/>
    </row>
    <row r="57" spans="2:11" ht="15" customHeight="1">
      <c r="B57" s="207"/>
      <c r="C57" s="214"/>
      <c r="D57" s="211" t="s">
        <v>512</v>
      </c>
      <c r="E57" s="211"/>
      <c r="F57" s="211"/>
      <c r="G57" s="211"/>
      <c r="H57" s="211"/>
      <c r="I57" s="211"/>
      <c r="J57" s="211"/>
      <c r="K57" s="209"/>
    </row>
    <row r="58" spans="2:11" ht="15" customHeight="1">
      <c r="B58" s="207"/>
      <c r="C58" s="214"/>
      <c r="D58" s="211" t="s">
        <v>513</v>
      </c>
      <c r="E58" s="211"/>
      <c r="F58" s="211"/>
      <c r="G58" s="211"/>
      <c r="H58" s="211"/>
      <c r="I58" s="211"/>
      <c r="J58" s="211"/>
      <c r="K58" s="209"/>
    </row>
    <row r="59" spans="2:11" ht="15" customHeight="1">
      <c r="B59" s="207"/>
      <c r="C59" s="214"/>
      <c r="D59" s="217" t="s">
        <v>514</v>
      </c>
      <c r="E59" s="217"/>
      <c r="F59" s="217"/>
      <c r="G59" s="217"/>
      <c r="H59" s="217"/>
      <c r="I59" s="217"/>
      <c r="J59" s="217"/>
      <c r="K59" s="209"/>
    </row>
    <row r="60" spans="2:11" ht="15" customHeight="1">
      <c r="B60" s="207"/>
      <c r="C60" s="214"/>
      <c r="D60" s="211" t="s">
        <v>515</v>
      </c>
      <c r="E60" s="211"/>
      <c r="F60" s="211"/>
      <c r="G60" s="211"/>
      <c r="H60" s="211"/>
      <c r="I60" s="211"/>
      <c r="J60" s="211"/>
      <c r="K60" s="209"/>
    </row>
    <row r="61" spans="2:11" ht="12.75" customHeight="1">
      <c r="B61" s="207"/>
      <c r="C61" s="214"/>
      <c r="D61" s="214"/>
      <c r="E61" s="218"/>
      <c r="F61" s="214"/>
      <c r="G61" s="214"/>
      <c r="H61" s="214"/>
      <c r="I61" s="214"/>
      <c r="J61" s="214"/>
      <c r="K61" s="209"/>
    </row>
    <row r="62" spans="2:11" ht="15" customHeight="1">
      <c r="B62" s="207"/>
      <c r="C62" s="214"/>
      <c r="D62" s="211" t="s">
        <v>516</v>
      </c>
      <c r="E62" s="211"/>
      <c r="F62" s="211"/>
      <c r="G62" s="211"/>
      <c r="H62" s="211"/>
      <c r="I62" s="211"/>
      <c r="J62" s="211"/>
      <c r="K62" s="209"/>
    </row>
    <row r="63" spans="2:11" ht="15" customHeight="1">
      <c r="B63" s="207"/>
      <c r="C63" s="214"/>
      <c r="D63" s="217" t="s">
        <v>517</v>
      </c>
      <c r="E63" s="217"/>
      <c r="F63" s="217"/>
      <c r="G63" s="217"/>
      <c r="H63" s="217"/>
      <c r="I63" s="217"/>
      <c r="J63" s="217"/>
      <c r="K63" s="209"/>
    </row>
    <row r="64" spans="2:11" ht="15" customHeight="1">
      <c r="B64" s="207"/>
      <c r="C64" s="214"/>
      <c r="D64" s="211" t="s">
        <v>518</v>
      </c>
      <c r="E64" s="211"/>
      <c r="F64" s="211"/>
      <c r="G64" s="211"/>
      <c r="H64" s="211"/>
      <c r="I64" s="211"/>
      <c r="J64" s="211"/>
      <c r="K64" s="209"/>
    </row>
    <row r="65" spans="2:11" ht="15" customHeight="1">
      <c r="B65" s="207"/>
      <c r="C65" s="214"/>
      <c r="D65" s="211" t="s">
        <v>519</v>
      </c>
      <c r="E65" s="211"/>
      <c r="F65" s="211"/>
      <c r="G65" s="211"/>
      <c r="H65" s="211"/>
      <c r="I65" s="211"/>
      <c r="J65" s="211"/>
      <c r="K65" s="209"/>
    </row>
    <row r="66" spans="2:11" ht="15" customHeight="1">
      <c r="B66" s="207"/>
      <c r="C66" s="214"/>
      <c r="D66" s="211" t="s">
        <v>520</v>
      </c>
      <c r="E66" s="211"/>
      <c r="F66" s="211"/>
      <c r="G66" s="211"/>
      <c r="H66" s="211"/>
      <c r="I66" s="211"/>
      <c r="J66" s="211"/>
      <c r="K66" s="209"/>
    </row>
    <row r="67" spans="2:11" ht="15" customHeight="1">
      <c r="B67" s="207"/>
      <c r="C67" s="214"/>
      <c r="D67" s="211" t="s">
        <v>521</v>
      </c>
      <c r="E67" s="211"/>
      <c r="F67" s="211"/>
      <c r="G67" s="211"/>
      <c r="H67" s="211"/>
      <c r="I67" s="211"/>
      <c r="J67" s="211"/>
      <c r="K67" s="209"/>
    </row>
    <row r="68" spans="2:11" ht="12.75" customHeight="1">
      <c r="B68" s="219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2:11" ht="18.75" customHeight="1">
      <c r="B69" s="222"/>
      <c r="C69" s="222"/>
      <c r="D69" s="222"/>
      <c r="E69" s="222"/>
      <c r="F69" s="222"/>
      <c r="G69" s="222"/>
      <c r="H69" s="222"/>
      <c r="I69" s="222"/>
      <c r="J69" s="222"/>
      <c r="K69" s="223"/>
    </row>
    <row r="70" spans="2:11" ht="18.75" customHeight="1">
      <c r="B70" s="223"/>
      <c r="C70" s="223"/>
      <c r="D70" s="223"/>
      <c r="E70" s="223"/>
      <c r="F70" s="223"/>
      <c r="G70" s="223"/>
      <c r="H70" s="223"/>
      <c r="I70" s="223"/>
      <c r="J70" s="223"/>
      <c r="K70" s="223"/>
    </row>
    <row r="71" spans="2:11" ht="7.5" customHeight="1">
      <c r="B71" s="224"/>
      <c r="C71" s="225"/>
      <c r="D71" s="225"/>
      <c r="E71" s="225"/>
      <c r="F71" s="225"/>
      <c r="G71" s="225"/>
      <c r="H71" s="225"/>
      <c r="I71" s="225"/>
      <c r="J71" s="225"/>
      <c r="K71" s="226"/>
    </row>
    <row r="72" spans="2:11" ht="45" customHeight="1">
      <c r="B72" s="227"/>
      <c r="C72" s="228" t="s">
        <v>458</v>
      </c>
      <c r="D72" s="228"/>
      <c r="E72" s="228"/>
      <c r="F72" s="228"/>
      <c r="G72" s="228"/>
      <c r="H72" s="228"/>
      <c r="I72" s="228"/>
      <c r="J72" s="228"/>
      <c r="K72" s="229"/>
    </row>
    <row r="73" spans="2:11" ht="17.25" customHeight="1">
      <c r="B73" s="227"/>
      <c r="C73" s="230" t="s">
        <v>522</v>
      </c>
      <c r="D73" s="230"/>
      <c r="E73" s="230"/>
      <c r="F73" s="230" t="s">
        <v>523</v>
      </c>
      <c r="G73" s="231"/>
      <c r="H73" s="230" t="s">
        <v>111</v>
      </c>
      <c r="I73" s="230" t="s">
        <v>50</v>
      </c>
      <c r="J73" s="230" t="s">
        <v>524</v>
      </c>
      <c r="K73" s="229"/>
    </row>
    <row r="74" spans="2:11" ht="17.25" customHeight="1">
      <c r="B74" s="227"/>
      <c r="C74" s="232" t="s">
        <v>525</v>
      </c>
      <c r="D74" s="232"/>
      <c r="E74" s="232"/>
      <c r="F74" s="233" t="s">
        <v>526</v>
      </c>
      <c r="G74" s="234"/>
      <c r="H74" s="232"/>
      <c r="I74" s="232"/>
      <c r="J74" s="232" t="s">
        <v>527</v>
      </c>
      <c r="K74" s="229"/>
    </row>
    <row r="75" spans="2:11" ht="5.25" customHeight="1">
      <c r="B75" s="227"/>
      <c r="C75" s="235"/>
      <c r="D75" s="235"/>
      <c r="E75" s="235"/>
      <c r="F75" s="235"/>
      <c r="G75" s="236"/>
      <c r="H75" s="235"/>
      <c r="I75" s="235"/>
      <c r="J75" s="235"/>
      <c r="K75" s="229"/>
    </row>
    <row r="76" spans="2:11" ht="15" customHeight="1">
      <c r="B76" s="227"/>
      <c r="C76" s="216" t="s">
        <v>528</v>
      </c>
      <c r="D76" s="216"/>
      <c r="E76" s="216"/>
      <c r="F76" s="237" t="s">
        <v>529</v>
      </c>
      <c r="G76" s="236"/>
      <c r="H76" s="216" t="s">
        <v>530</v>
      </c>
      <c r="I76" s="216" t="s">
        <v>531</v>
      </c>
      <c r="J76" s="216" t="s">
        <v>532</v>
      </c>
      <c r="K76" s="229"/>
    </row>
    <row r="77" spans="2:11" ht="15" customHeight="1">
      <c r="B77" s="238"/>
      <c r="C77" s="216" t="s">
        <v>533</v>
      </c>
      <c r="D77" s="216"/>
      <c r="E77" s="216"/>
      <c r="F77" s="237" t="s">
        <v>534</v>
      </c>
      <c r="G77" s="236"/>
      <c r="H77" s="216" t="s">
        <v>535</v>
      </c>
      <c r="I77" s="216" t="s">
        <v>531</v>
      </c>
      <c r="J77" s="216">
        <v>50</v>
      </c>
      <c r="K77" s="229"/>
    </row>
    <row r="78" spans="2:11" ht="15" customHeight="1">
      <c r="B78" s="238"/>
      <c r="C78" s="216" t="s">
        <v>536</v>
      </c>
      <c r="D78" s="216"/>
      <c r="E78" s="216"/>
      <c r="F78" s="237" t="s">
        <v>529</v>
      </c>
      <c r="G78" s="236"/>
      <c r="H78" s="216" t="s">
        <v>537</v>
      </c>
      <c r="I78" s="216" t="s">
        <v>538</v>
      </c>
      <c r="J78" s="216"/>
      <c r="K78" s="229"/>
    </row>
    <row r="79" spans="2:11" ht="15" customHeight="1">
      <c r="B79" s="238"/>
      <c r="C79" s="216" t="s">
        <v>539</v>
      </c>
      <c r="D79" s="216"/>
      <c r="E79" s="216"/>
      <c r="F79" s="237" t="s">
        <v>534</v>
      </c>
      <c r="G79" s="236"/>
      <c r="H79" s="216" t="s">
        <v>540</v>
      </c>
      <c r="I79" s="216" t="s">
        <v>531</v>
      </c>
      <c r="J79" s="216">
        <v>50</v>
      </c>
      <c r="K79" s="229"/>
    </row>
    <row r="80" spans="2:11" ht="15" customHeight="1">
      <c r="B80" s="238"/>
      <c r="C80" s="216" t="s">
        <v>541</v>
      </c>
      <c r="D80" s="216"/>
      <c r="E80" s="216"/>
      <c r="F80" s="237" t="s">
        <v>534</v>
      </c>
      <c r="G80" s="236"/>
      <c r="H80" s="216" t="s">
        <v>542</v>
      </c>
      <c r="I80" s="216" t="s">
        <v>531</v>
      </c>
      <c r="J80" s="216">
        <v>20</v>
      </c>
      <c r="K80" s="229"/>
    </row>
    <row r="81" spans="2:11" ht="15" customHeight="1">
      <c r="B81" s="238"/>
      <c r="C81" s="216" t="s">
        <v>543</v>
      </c>
      <c r="D81" s="216"/>
      <c r="E81" s="216"/>
      <c r="F81" s="237" t="s">
        <v>534</v>
      </c>
      <c r="G81" s="236"/>
      <c r="H81" s="216" t="s">
        <v>544</v>
      </c>
      <c r="I81" s="216" t="s">
        <v>531</v>
      </c>
      <c r="J81" s="216">
        <v>20</v>
      </c>
      <c r="K81" s="229"/>
    </row>
    <row r="82" spans="2:11" ht="15" customHeight="1">
      <c r="B82" s="238"/>
      <c r="C82" s="216" t="s">
        <v>545</v>
      </c>
      <c r="D82" s="216"/>
      <c r="E82" s="216"/>
      <c r="F82" s="237" t="s">
        <v>534</v>
      </c>
      <c r="G82" s="236"/>
      <c r="H82" s="216" t="s">
        <v>546</v>
      </c>
      <c r="I82" s="216" t="s">
        <v>531</v>
      </c>
      <c r="J82" s="216">
        <v>50</v>
      </c>
      <c r="K82" s="229"/>
    </row>
    <row r="83" spans="2:11" ht="15" customHeight="1">
      <c r="B83" s="238"/>
      <c r="C83" s="216" t="s">
        <v>547</v>
      </c>
      <c r="D83" s="216"/>
      <c r="E83" s="216"/>
      <c r="F83" s="237" t="s">
        <v>534</v>
      </c>
      <c r="G83" s="236"/>
      <c r="H83" s="216" t="s">
        <v>547</v>
      </c>
      <c r="I83" s="216" t="s">
        <v>531</v>
      </c>
      <c r="J83" s="216">
        <v>50</v>
      </c>
      <c r="K83" s="229"/>
    </row>
    <row r="84" spans="2:11" ht="15" customHeight="1">
      <c r="B84" s="238"/>
      <c r="C84" s="216" t="s">
        <v>117</v>
      </c>
      <c r="D84" s="216"/>
      <c r="E84" s="216"/>
      <c r="F84" s="237" t="s">
        <v>534</v>
      </c>
      <c r="G84" s="236"/>
      <c r="H84" s="216" t="s">
        <v>548</v>
      </c>
      <c r="I84" s="216" t="s">
        <v>531</v>
      </c>
      <c r="J84" s="216">
        <v>255</v>
      </c>
      <c r="K84" s="229"/>
    </row>
    <row r="85" spans="2:11" ht="15" customHeight="1">
      <c r="B85" s="238"/>
      <c r="C85" s="216" t="s">
        <v>549</v>
      </c>
      <c r="D85" s="216"/>
      <c r="E85" s="216"/>
      <c r="F85" s="237" t="s">
        <v>529</v>
      </c>
      <c r="G85" s="236"/>
      <c r="H85" s="216" t="s">
        <v>550</v>
      </c>
      <c r="I85" s="216" t="s">
        <v>551</v>
      </c>
      <c r="J85" s="216"/>
      <c r="K85" s="229"/>
    </row>
    <row r="86" spans="2:11" ht="15" customHeight="1">
      <c r="B86" s="238"/>
      <c r="C86" s="216" t="s">
        <v>552</v>
      </c>
      <c r="D86" s="216"/>
      <c r="E86" s="216"/>
      <c r="F86" s="237" t="s">
        <v>529</v>
      </c>
      <c r="G86" s="236"/>
      <c r="H86" s="216" t="s">
        <v>553</v>
      </c>
      <c r="I86" s="216" t="s">
        <v>554</v>
      </c>
      <c r="J86" s="216"/>
      <c r="K86" s="229"/>
    </row>
    <row r="87" spans="2:11" ht="15" customHeight="1">
      <c r="B87" s="238"/>
      <c r="C87" s="216" t="s">
        <v>555</v>
      </c>
      <c r="D87" s="216"/>
      <c r="E87" s="216"/>
      <c r="F87" s="237" t="s">
        <v>529</v>
      </c>
      <c r="G87" s="236"/>
      <c r="H87" s="216" t="s">
        <v>555</v>
      </c>
      <c r="I87" s="216" t="s">
        <v>554</v>
      </c>
      <c r="J87" s="216"/>
      <c r="K87" s="229"/>
    </row>
    <row r="88" spans="2:11" ht="15" customHeight="1">
      <c r="B88" s="238"/>
      <c r="C88" s="216" t="s">
        <v>33</v>
      </c>
      <c r="D88" s="216"/>
      <c r="E88" s="216"/>
      <c r="F88" s="237" t="s">
        <v>529</v>
      </c>
      <c r="G88" s="236"/>
      <c r="H88" s="216" t="s">
        <v>556</v>
      </c>
      <c r="I88" s="216" t="s">
        <v>554</v>
      </c>
      <c r="J88" s="216"/>
      <c r="K88" s="229"/>
    </row>
    <row r="89" spans="2:11" ht="15" customHeight="1">
      <c r="B89" s="238"/>
      <c r="C89" s="216" t="s">
        <v>41</v>
      </c>
      <c r="D89" s="216"/>
      <c r="E89" s="216"/>
      <c r="F89" s="237" t="s">
        <v>529</v>
      </c>
      <c r="G89" s="236"/>
      <c r="H89" s="216" t="s">
        <v>557</v>
      </c>
      <c r="I89" s="216" t="s">
        <v>554</v>
      </c>
      <c r="J89" s="216"/>
      <c r="K89" s="229"/>
    </row>
    <row r="90" spans="2:11" ht="15" customHeight="1">
      <c r="B90" s="239"/>
      <c r="C90" s="240"/>
      <c r="D90" s="240"/>
      <c r="E90" s="240"/>
      <c r="F90" s="240"/>
      <c r="G90" s="240"/>
      <c r="H90" s="240"/>
      <c r="I90" s="240"/>
      <c r="J90" s="240"/>
      <c r="K90" s="241"/>
    </row>
    <row r="91" spans="2:11" ht="18.75" customHeight="1">
      <c r="B91" s="242"/>
      <c r="C91" s="243"/>
      <c r="D91" s="243"/>
      <c r="E91" s="243"/>
      <c r="F91" s="243"/>
      <c r="G91" s="243"/>
      <c r="H91" s="243"/>
      <c r="I91" s="243"/>
      <c r="J91" s="243"/>
      <c r="K91" s="242"/>
    </row>
    <row r="92" spans="2:11" ht="18.75" customHeight="1">
      <c r="B92" s="223"/>
      <c r="C92" s="223"/>
      <c r="D92" s="223"/>
      <c r="E92" s="223"/>
      <c r="F92" s="223"/>
      <c r="G92" s="223"/>
      <c r="H92" s="223"/>
      <c r="I92" s="223"/>
      <c r="J92" s="223"/>
      <c r="K92" s="223"/>
    </row>
    <row r="93" spans="2:11" ht="7.5" customHeight="1">
      <c r="B93" s="224"/>
      <c r="C93" s="225"/>
      <c r="D93" s="225"/>
      <c r="E93" s="225"/>
      <c r="F93" s="225"/>
      <c r="G93" s="225"/>
      <c r="H93" s="225"/>
      <c r="I93" s="225"/>
      <c r="J93" s="225"/>
      <c r="K93" s="226"/>
    </row>
    <row r="94" spans="2:11" ht="45" customHeight="1">
      <c r="B94" s="227"/>
      <c r="C94" s="228" t="s">
        <v>558</v>
      </c>
      <c r="D94" s="228"/>
      <c r="E94" s="228"/>
      <c r="F94" s="228"/>
      <c r="G94" s="228"/>
      <c r="H94" s="228"/>
      <c r="I94" s="228"/>
      <c r="J94" s="228"/>
      <c r="K94" s="229"/>
    </row>
    <row r="95" spans="2:11" ht="17.25" customHeight="1">
      <c r="B95" s="227"/>
      <c r="C95" s="230" t="s">
        <v>522</v>
      </c>
      <c r="D95" s="230"/>
      <c r="E95" s="230"/>
      <c r="F95" s="230" t="s">
        <v>523</v>
      </c>
      <c r="G95" s="231"/>
      <c r="H95" s="230" t="s">
        <v>111</v>
      </c>
      <c r="I95" s="230" t="s">
        <v>50</v>
      </c>
      <c r="J95" s="230" t="s">
        <v>524</v>
      </c>
      <c r="K95" s="229"/>
    </row>
    <row r="96" spans="2:11" ht="17.25" customHeight="1">
      <c r="B96" s="227"/>
      <c r="C96" s="232" t="s">
        <v>525</v>
      </c>
      <c r="D96" s="232"/>
      <c r="E96" s="232"/>
      <c r="F96" s="233" t="s">
        <v>526</v>
      </c>
      <c r="G96" s="234"/>
      <c r="H96" s="232"/>
      <c r="I96" s="232"/>
      <c r="J96" s="232" t="s">
        <v>527</v>
      </c>
      <c r="K96" s="229"/>
    </row>
    <row r="97" spans="2:11" ht="5.25" customHeight="1">
      <c r="B97" s="227"/>
      <c r="C97" s="230"/>
      <c r="D97" s="230"/>
      <c r="E97" s="230"/>
      <c r="F97" s="230"/>
      <c r="G97" s="244"/>
      <c r="H97" s="230"/>
      <c r="I97" s="230"/>
      <c r="J97" s="230"/>
      <c r="K97" s="229"/>
    </row>
    <row r="98" spans="2:11" ht="15" customHeight="1">
      <c r="B98" s="227"/>
      <c r="C98" s="216" t="s">
        <v>528</v>
      </c>
      <c r="D98" s="216"/>
      <c r="E98" s="216"/>
      <c r="F98" s="237" t="s">
        <v>529</v>
      </c>
      <c r="G98" s="216"/>
      <c r="H98" s="216" t="s">
        <v>559</v>
      </c>
      <c r="I98" s="216" t="s">
        <v>531</v>
      </c>
      <c r="J98" s="216" t="s">
        <v>532</v>
      </c>
      <c r="K98" s="229"/>
    </row>
    <row r="99" spans="2:11" ht="15" customHeight="1">
      <c r="B99" s="238"/>
      <c r="C99" s="216" t="s">
        <v>533</v>
      </c>
      <c r="D99" s="216"/>
      <c r="E99" s="216"/>
      <c r="F99" s="237" t="s">
        <v>534</v>
      </c>
      <c r="G99" s="216"/>
      <c r="H99" s="216" t="s">
        <v>559</v>
      </c>
      <c r="I99" s="216" t="s">
        <v>531</v>
      </c>
      <c r="J99" s="216">
        <v>50</v>
      </c>
      <c r="K99" s="229"/>
    </row>
    <row r="100" spans="2:11" ht="15" customHeight="1">
      <c r="B100" s="238"/>
      <c r="C100" s="216" t="s">
        <v>536</v>
      </c>
      <c r="D100" s="216"/>
      <c r="E100" s="216"/>
      <c r="F100" s="237" t="s">
        <v>529</v>
      </c>
      <c r="G100" s="216"/>
      <c r="H100" s="216" t="s">
        <v>559</v>
      </c>
      <c r="I100" s="216" t="s">
        <v>538</v>
      </c>
      <c r="J100" s="216"/>
      <c r="K100" s="229"/>
    </row>
    <row r="101" spans="2:11" ht="15" customHeight="1">
      <c r="B101" s="238"/>
      <c r="C101" s="216" t="s">
        <v>539</v>
      </c>
      <c r="D101" s="216"/>
      <c r="E101" s="216"/>
      <c r="F101" s="237" t="s">
        <v>534</v>
      </c>
      <c r="G101" s="216"/>
      <c r="H101" s="216" t="s">
        <v>559</v>
      </c>
      <c r="I101" s="216" t="s">
        <v>531</v>
      </c>
      <c r="J101" s="216">
        <v>50</v>
      </c>
      <c r="K101" s="229"/>
    </row>
    <row r="102" spans="2:11" ht="15" customHeight="1">
      <c r="B102" s="238"/>
      <c r="C102" s="216" t="s">
        <v>547</v>
      </c>
      <c r="D102" s="216"/>
      <c r="E102" s="216"/>
      <c r="F102" s="237" t="s">
        <v>534</v>
      </c>
      <c r="G102" s="216"/>
      <c r="H102" s="216" t="s">
        <v>559</v>
      </c>
      <c r="I102" s="216" t="s">
        <v>531</v>
      </c>
      <c r="J102" s="216">
        <v>50</v>
      </c>
      <c r="K102" s="229"/>
    </row>
    <row r="103" spans="2:11" ht="15" customHeight="1">
      <c r="B103" s="238"/>
      <c r="C103" s="216" t="s">
        <v>545</v>
      </c>
      <c r="D103" s="216"/>
      <c r="E103" s="216"/>
      <c r="F103" s="237" t="s">
        <v>534</v>
      </c>
      <c r="G103" s="216"/>
      <c r="H103" s="216" t="s">
        <v>559</v>
      </c>
      <c r="I103" s="216" t="s">
        <v>531</v>
      </c>
      <c r="J103" s="216">
        <v>50</v>
      </c>
      <c r="K103" s="229"/>
    </row>
    <row r="104" spans="2:11" ht="15" customHeight="1">
      <c r="B104" s="238"/>
      <c r="C104" s="216" t="s">
        <v>46</v>
      </c>
      <c r="D104" s="216"/>
      <c r="E104" s="216"/>
      <c r="F104" s="237" t="s">
        <v>529</v>
      </c>
      <c r="G104" s="216"/>
      <c r="H104" s="216" t="s">
        <v>560</v>
      </c>
      <c r="I104" s="216" t="s">
        <v>531</v>
      </c>
      <c r="J104" s="216">
        <v>20</v>
      </c>
      <c r="K104" s="229"/>
    </row>
    <row r="105" spans="2:11" ht="15" customHeight="1">
      <c r="B105" s="238"/>
      <c r="C105" s="216" t="s">
        <v>561</v>
      </c>
      <c r="D105" s="216"/>
      <c r="E105" s="216"/>
      <c r="F105" s="237" t="s">
        <v>529</v>
      </c>
      <c r="G105" s="216"/>
      <c r="H105" s="216" t="s">
        <v>562</v>
      </c>
      <c r="I105" s="216" t="s">
        <v>531</v>
      </c>
      <c r="J105" s="216">
        <v>120</v>
      </c>
      <c r="K105" s="229"/>
    </row>
    <row r="106" spans="2:11" ht="15" customHeight="1">
      <c r="B106" s="238"/>
      <c r="C106" s="216" t="s">
        <v>33</v>
      </c>
      <c r="D106" s="216"/>
      <c r="E106" s="216"/>
      <c r="F106" s="237" t="s">
        <v>529</v>
      </c>
      <c r="G106" s="216"/>
      <c r="H106" s="216" t="s">
        <v>563</v>
      </c>
      <c r="I106" s="216" t="s">
        <v>554</v>
      </c>
      <c r="J106" s="216"/>
      <c r="K106" s="229"/>
    </row>
    <row r="107" spans="2:11" ht="15" customHeight="1">
      <c r="B107" s="238"/>
      <c r="C107" s="216" t="s">
        <v>41</v>
      </c>
      <c r="D107" s="216"/>
      <c r="E107" s="216"/>
      <c r="F107" s="237" t="s">
        <v>529</v>
      </c>
      <c r="G107" s="216"/>
      <c r="H107" s="216" t="s">
        <v>564</v>
      </c>
      <c r="I107" s="216" t="s">
        <v>554</v>
      </c>
      <c r="J107" s="216"/>
      <c r="K107" s="229"/>
    </row>
    <row r="108" spans="2:11" ht="15" customHeight="1">
      <c r="B108" s="238"/>
      <c r="C108" s="216" t="s">
        <v>50</v>
      </c>
      <c r="D108" s="216"/>
      <c r="E108" s="216"/>
      <c r="F108" s="237" t="s">
        <v>529</v>
      </c>
      <c r="G108" s="216"/>
      <c r="H108" s="216" t="s">
        <v>565</v>
      </c>
      <c r="I108" s="216" t="s">
        <v>566</v>
      </c>
      <c r="J108" s="216"/>
      <c r="K108" s="229"/>
    </row>
    <row r="109" spans="2:11" ht="15" customHeight="1">
      <c r="B109" s="239"/>
      <c r="C109" s="245"/>
      <c r="D109" s="245"/>
      <c r="E109" s="245"/>
      <c r="F109" s="245"/>
      <c r="G109" s="245"/>
      <c r="H109" s="245"/>
      <c r="I109" s="245"/>
      <c r="J109" s="245"/>
      <c r="K109" s="241"/>
    </row>
    <row r="110" spans="2:11" ht="18.75" customHeight="1">
      <c r="B110" s="246"/>
      <c r="C110" s="213"/>
      <c r="D110" s="213"/>
      <c r="E110" s="213"/>
      <c r="F110" s="247"/>
      <c r="G110" s="213"/>
      <c r="H110" s="213"/>
      <c r="I110" s="213"/>
      <c r="J110" s="213"/>
      <c r="K110" s="246"/>
    </row>
    <row r="111" spans="2:11" ht="18.75" customHeight="1"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</row>
    <row r="112" spans="2:11" ht="7.5" customHeight="1">
      <c r="B112" s="248"/>
      <c r="C112" s="249"/>
      <c r="D112" s="249"/>
      <c r="E112" s="249"/>
      <c r="F112" s="249"/>
      <c r="G112" s="249"/>
      <c r="H112" s="249"/>
      <c r="I112" s="249"/>
      <c r="J112" s="249"/>
      <c r="K112" s="250"/>
    </row>
    <row r="113" spans="2:11" ht="45" customHeight="1">
      <c r="B113" s="251"/>
      <c r="C113" s="204" t="s">
        <v>567</v>
      </c>
      <c r="D113" s="204"/>
      <c r="E113" s="204"/>
      <c r="F113" s="204"/>
      <c r="G113" s="204"/>
      <c r="H113" s="204"/>
      <c r="I113" s="204"/>
      <c r="J113" s="204"/>
      <c r="K113" s="252"/>
    </row>
    <row r="114" spans="2:11" ht="17.25" customHeight="1">
      <c r="B114" s="253"/>
      <c r="C114" s="230" t="s">
        <v>522</v>
      </c>
      <c r="D114" s="230"/>
      <c r="E114" s="230"/>
      <c r="F114" s="230" t="s">
        <v>523</v>
      </c>
      <c r="G114" s="231"/>
      <c r="H114" s="230" t="s">
        <v>111</v>
      </c>
      <c r="I114" s="230" t="s">
        <v>50</v>
      </c>
      <c r="J114" s="230" t="s">
        <v>524</v>
      </c>
      <c r="K114" s="254"/>
    </row>
    <row r="115" spans="2:11" ht="17.25" customHeight="1">
      <c r="B115" s="253"/>
      <c r="C115" s="232" t="s">
        <v>525</v>
      </c>
      <c r="D115" s="232"/>
      <c r="E115" s="232"/>
      <c r="F115" s="233" t="s">
        <v>526</v>
      </c>
      <c r="G115" s="234"/>
      <c r="H115" s="232"/>
      <c r="I115" s="232"/>
      <c r="J115" s="232" t="s">
        <v>527</v>
      </c>
      <c r="K115" s="254"/>
    </row>
    <row r="116" spans="2:11" ht="5.25" customHeight="1">
      <c r="B116" s="255"/>
      <c r="C116" s="235"/>
      <c r="D116" s="235"/>
      <c r="E116" s="235"/>
      <c r="F116" s="235"/>
      <c r="G116" s="216"/>
      <c r="H116" s="235"/>
      <c r="I116" s="235"/>
      <c r="J116" s="235"/>
      <c r="K116" s="256"/>
    </row>
    <row r="117" spans="2:11" ht="15" customHeight="1">
      <c r="B117" s="255"/>
      <c r="C117" s="216" t="s">
        <v>528</v>
      </c>
      <c r="D117" s="235"/>
      <c r="E117" s="235"/>
      <c r="F117" s="237" t="s">
        <v>529</v>
      </c>
      <c r="G117" s="216"/>
      <c r="H117" s="216" t="s">
        <v>559</v>
      </c>
      <c r="I117" s="216" t="s">
        <v>531</v>
      </c>
      <c r="J117" s="216" t="s">
        <v>532</v>
      </c>
      <c r="K117" s="257"/>
    </row>
    <row r="118" spans="2:11" ht="15" customHeight="1">
      <c r="B118" s="255"/>
      <c r="C118" s="216" t="s">
        <v>568</v>
      </c>
      <c r="D118" s="216"/>
      <c r="E118" s="216"/>
      <c r="F118" s="237" t="s">
        <v>529</v>
      </c>
      <c r="G118" s="216"/>
      <c r="H118" s="216" t="s">
        <v>569</v>
      </c>
      <c r="I118" s="216" t="s">
        <v>531</v>
      </c>
      <c r="J118" s="216" t="s">
        <v>532</v>
      </c>
      <c r="K118" s="257"/>
    </row>
    <row r="119" spans="2:11" ht="15" customHeight="1">
      <c r="B119" s="255"/>
      <c r="C119" s="216" t="s">
        <v>478</v>
      </c>
      <c r="D119" s="216"/>
      <c r="E119" s="216"/>
      <c r="F119" s="237" t="s">
        <v>529</v>
      </c>
      <c r="G119" s="216"/>
      <c r="H119" s="216" t="s">
        <v>570</v>
      </c>
      <c r="I119" s="216" t="s">
        <v>531</v>
      </c>
      <c r="J119" s="216" t="s">
        <v>532</v>
      </c>
      <c r="K119" s="257"/>
    </row>
    <row r="120" spans="2:11" ht="15" customHeight="1">
      <c r="B120" s="255"/>
      <c r="C120" s="216" t="s">
        <v>571</v>
      </c>
      <c r="D120" s="216"/>
      <c r="E120" s="216"/>
      <c r="F120" s="237" t="s">
        <v>534</v>
      </c>
      <c r="G120" s="216"/>
      <c r="H120" s="216" t="s">
        <v>572</v>
      </c>
      <c r="I120" s="216" t="s">
        <v>531</v>
      </c>
      <c r="J120" s="216">
        <v>15</v>
      </c>
      <c r="K120" s="257"/>
    </row>
    <row r="121" spans="2:11" ht="15" customHeight="1">
      <c r="B121" s="255"/>
      <c r="C121" s="216" t="s">
        <v>533</v>
      </c>
      <c r="D121" s="216"/>
      <c r="E121" s="216"/>
      <c r="F121" s="237" t="s">
        <v>534</v>
      </c>
      <c r="G121" s="216"/>
      <c r="H121" s="216" t="s">
        <v>559</v>
      </c>
      <c r="I121" s="216" t="s">
        <v>531</v>
      </c>
      <c r="J121" s="216">
        <v>50</v>
      </c>
      <c r="K121" s="257"/>
    </row>
    <row r="122" spans="2:11" ht="15" customHeight="1">
      <c r="B122" s="255"/>
      <c r="C122" s="216" t="s">
        <v>539</v>
      </c>
      <c r="D122" s="216"/>
      <c r="E122" s="216"/>
      <c r="F122" s="237" t="s">
        <v>534</v>
      </c>
      <c r="G122" s="216"/>
      <c r="H122" s="216" t="s">
        <v>559</v>
      </c>
      <c r="I122" s="216" t="s">
        <v>531</v>
      </c>
      <c r="J122" s="216">
        <v>50</v>
      </c>
      <c r="K122" s="257"/>
    </row>
    <row r="123" spans="2:11" ht="15" customHeight="1">
      <c r="B123" s="255"/>
      <c r="C123" s="216" t="s">
        <v>545</v>
      </c>
      <c r="D123" s="216"/>
      <c r="E123" s="216"/>
      <c r="F123" s="237" t="s">
        <v>534</v>
      </c>
      <c r="G123" s="216"/>
      <c r="H123" s="216" t="s">
        <v>559</v>
      </c>
      <c r="I123" s="216" t="s">
        <v>531</v>
      </c>
      <c r="J123" s="216">
        <v>50</v>
      </c>
      <c r="K123" s="257"/>
    </row>
    <row r="124" spans="2:11" ht="15" customHeight="1">
      <c r="B124" s="255"/>
      <c r="C124" s="216" t="s">
        <v>547</v>
      </c>
      <c r="D124" s="216"/>
      <c r="E124" s="216"/>
      <c r="F124" s="237" t="s">
        <v>534</v>
      </c>
      <c r="G124" s="216"/>
      <c r="H124" s="216" t="s">
        <v>559</v>
      </c>
      <c r="I124" s="216" t="s">
        <v>531</v>
      </c>
      <c r="J124" s="216">
        <v>50</v>
      </c>
      <c r="K124" s="257"/>
    </row>
    <row r="125" spans="2:11" ht="15" customHeight="1">
      <c r="B125" s="255"/>
      <c r="C125" s="216" t="s">
        <v>117</v>
      </c>
      <c r="D125" s="216"/>
      <c r="E125" s="216"/>
      <c r="F125" s="237" t="s">
        <v>534</v>
      </c>
      <c r="G125" s="216"/>
      <c r="H125" s="216" t="s">
        <v>573</v>
      </c>
      <c r="I125" s="216" t="s">
        <v>531</v>
      </c>
      <c r="J125" s="216">
        <v>255</v>
      </c>
      <c r="K125" s="257"/>
    </row>
    <row r="126" spans="2:11" ht="15" customHeight="1">
      <c r="B126" s="255"/>
      <c r="C126" s="216" t="s">
        <v>549</v>
      </c>
      <c r="D126" s="216"/>
      <c r="E126" s="216"/>
      <c r="F126" s="237" t="s">
        <v>529</v>
      </c>
      <c r="G126" s="216"/>
      <c r="H126" s="216" t="s">
        <v>574</v>
      </c>
      <c r="I126" s="216" t="s">
        <v>551</v>
      </c>
      <c r="J126" s="216"/>
      <c r="K126" s="257"/>
    </row>
    <row r="127" spans="2:11" ht="15" customHeight="1">
      <c r="B127" s="255"/>
      <c r="C127" s="216" t="s">
        <v>552</v>
      </c>
      <c r="D127" s="216"/>
      <c r="E127" s="216"/>
      <c r="F127" s="237" t="s">
        <v>529</v>
      </c>
      <c r="G127" s="216"/>
      <c r="H127" s="216" t="s">
        <v>575</v>
      </c>
      <c r="I127" s="216" t="s">
        <v>554</v>
      </c>
      <c r="J127" s="216"/>
      <c r="K127" s="257"/>
    </row>
    <row r="128" spans="2:11" ht="15" customHeight="1">
      <c r="B128" s="255"/>
      <c r="C128" s="216" t="s">
        <v>555</v>
      </c>
      <c r="D128" s="216"/>
      <c r="E128" s="216"/>
      <c r="F128" s="237" t="s">
        <v>529</v>
      </c>
      <c r="G128" s="216"/>
      <c r="H128" s="216" t="s">
        <v>555</v>
      </c>
      <c r="I128" s="216" t="s">
        <v>554</v>
      </c>
      <c r="J128" s="216"/>
      <c r="K128" s="257"/>
    </row>
    <row r="129" spans="2:11" ht="15" customHeight="1">
      <c r="B129" s="255"/>
      <c r="C129" s="216" t="s">
        <v>33</v>
      </c>
      <c r="D129" s="216"/>
      <c r="E129" s="216"/>
      <c r="F129" s="237" t="s">
        <v>529</v>
      </c>
      <c r="G129" s="216"/>
      <c r="H129" s="216" t="s">
        <v>576</v>
      </c>
      <c r="I129" s="216" t="s">
        <v>554</v>
      </c>
      <c r="J129" s="216"/>
      <c r="K129" s="257"/>
    </row>
    <row r="130" spans="2:11" ht="15" customHeight="1">
      <c r="B130" s="255"/>
      <c r="C130" s="216" t="s">
        <v>577</v>
      </c>
      <c r="D130" s="216"/>
      <c r="E130" s="216"/>
      <c r="F130" s="237" t="s">
        <v>529</v>
      </c>
      <c r="G130" s="216"/>
      <c r="H130" s="216" t="s">
        <v>578</v>
      </c>
      <c r="I130" s="216" t="s">
        <v>554</v>
      </c>
      <c r="J130" s="216"/>
      <c r="K130" s="257"/>
    </row>
    <row r="131" spans="2:11" ht="15" customHeight="1">
      <c r="B131" s="258"/>
      <c r="C131" s="259"/>
      <c r="D131" s="259"/>
      <c r="E131" s="259"/>
      <c r="F131" s="259"/>
      <c r="G131" s="259"/>
      <c r="H131" s="259"/>
      <c r="I131" s="259"/>
      <c r="J131" s="259"/>
      <c r="K131" s="260"/>
    </row>
    <row r="132" spans="2:11" ht="18.75" customHeight="1">
      <c r="B132" s="213"/>
      <c r="C132" s="213"/>
      <c r="D132" s="213"/>
      <c r="E132" s="213"/>
      <c r="F132" s="247"/>
      <c r="G132" s="213"/>
      <c r="H132" s="213"/>
      <c r="I132" s="213"/>
      <c r="J132" s="213"/>
      <c r="K132" s="213"/>
    </row>
    <row r="133" spans="2:11" ht="18.75" customHeight="1"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</row>
    <row r="134" spans="2:11" ht="7.5" customHeight="1">
      <c r="B134" s="224"/>
      <c r="C134" s="225"/>
      <c r="D134" s="225"/>
      <c r="E134" s="225"/>
      <c r="F134" s="225"/>
      <c r="G134" s="225"/>
      <c r="H134" s="225"/>
      <c r="I134" s="225"/>
      <c r="J134" s="225"/>
      <c r="K134" s="226"/>
    </row>
    <row r="135" spans="2:11" ht="45" customHeight="1">
      <c r="B135" s="227"/>
      <c r="C135" s="228" t="s">
        <v>579</v>
      </c>
      <c r="D135" s="228"/>
      <c r="E135" s="228"/>
      <c r="F135" s="228"/>
      <c r="G135" s="228"/>
      <c r="H135" s="228"/>
      <c r="I135" s="228"/>
      <c r="J135" s="228"/>
      <c r="K135" s="229"/>
    </row>
    <row r="136" spans="2:11" ht="17.25" customHeight="1">
      <c r="B136" s="227"/>
      <c r="C136" s="230" t="s">
        <v>522</v>
      </c>
      <c r="D136" s="230"/>
      <c r="E136" s="230"/>
      <c r="F136" s="230" t="s">
        <v>523</v>
      </c>
      <c r="G136" s="231"/>
      <c r="H136" s="230" t="s">
        <v>111</v>
      </c>
      <c r="I136" s="230" t="s">
        <v>50</v>
      </c>
      <c r="J136" s="230" t="s">
        <v>524</v>
      </c>
      <c r="K136" s="229"/>
    </row>
    <row r="137" spans="2:11" ht="17.25" customHeight="1">
      <c r="B137" s="227"/>
      <c r="C137" s="232" t="s">
        <v>525</v>
      </c>
      <c r="D137" s="232"/>
      <c r="E137" s="232"/>
      <c r="F137" s="233" t="s">
        <v>526</v>
      </c>
      <c r="G137" s="234"/>
      <c r="H137" s="232"/>
      <c r="I137" s="232"/>
      <c r="J137" s="232" t="s">
        <v>527</v>
      </c>
      <c r="K137" s="229"/>
    </row>
    <row r="138" spans="2:11" ht="5.25" customHeight="1">
      <c r="B138" s="238"/>
      <c r="C138" s="235"/>
      <c r="D138" s="235"/>
      <c r="E138" s="235"/>
      <c r="F138" s="235"/>
      <c r="G138" s="236"/>
      <c r="H138" s="235"/>
      <c r="I138" s="235"/>
      <c r="J138" s="235"/>
      <c r="K138" s="257"/>
    </row>
    <row r="139" spans="2:11" ht="15" customHeight="1">
      <c r="B139" s="238"/>
      <c r="C139" s="261" t="s">
        <v>528</v>
      </c>
      <c r="D139" s="216"/>
      <c r="E139" s="216"/>
      <c r="F139" s="262" t="s">
        <v>529</v>
      </c>
      <c r="G139" s="216"/>
      <c r="H139" s="261" t="s">
        <v>559</v>
      </c>
      <c r="I139" s="261" t="s">
        <v>531</v>
      </c>
      <c r="J139" s="261" t="s">
        <v>532</v>
      </c>
      <c r="K139" s="257"/>
    </row>
    <row r="140" spans="2:11" ht="15" customHeight="1">
      <c r="B140" s="238"/>
      <c r="C140" s="261" t="s">
        <v>568</v>
      </c>
      <c r="D140" s="216"/>
      <c r="E140" s="216"/>
      <c r="F140" s="262" t="s">
        <v>529</v>
      </c>
      <c r="G140" s="216"/>
      <c r="H140" s="261" t="s">
        <v>580</v>
      </c>
      <c r="I140" s="261" t="s">
        <v>531</v>
      </c>
      <c r="J140" s="261" t="s">
        <v>532</v>
      </c>
      <c r="K140" s="257"/>
    </row>
    <row r="141" spans="2:11" ht="15" customHeight="1">
      <c r="B141" s="238"/>
      <c r="C141" s="261" t="s">
        <v>478</v>
      </c>
      <c r="D141" s="216"/>
      <c r="E141" s="216"/>
      <c r="F141" s="262" t="s">
        <v>529</v>
      </c>
      <c r="G141" s="216"/>
      <c r="H141" s="261" t="s">
        <v>581</v>
      </c>
      <c r="I141" s="261" t="s">
        <v>531</v>
      </c>
      <c r="J141" s="261" t="s">
        <v>532</v>
      </c>
      <c r="K141" s="257"/>
    </row>
    <row r="142" spans="2:11" ht="15" customHeight="1">
      <c r="B142" s="238"/>
      <c r="C142" s="261" t="s">
        <v>533</v>
      </c>
      <c r="D142" s="216"/>
      <c r="E142" s="216"/>
      <c r="F142" s="262" t="s">
        <v>534</v>
      </c>
      <c r="G142" s="216"/>
      <c r="H142" s="261" t="s">
        <v>559</v>
      </c>
      <c r="I142" s="261" t="s">
        <v>531</v>
      </c>
      <c r="J142" s="261">
        <v>50</v>
      </c>
      <c r="K142" s="257"/>
    </row>
    <row r="143" spans="2:11" ht="15" customHeight="1">
      <c r="B143" s="238"/>
      <c r="C143" s="261" t="s">
        <v>536</v>
      </c>
      <c r="D143" s="216"/>
      <c r="E143" s="216"/>
      <c r="F143" s="262" t="s">
        <v>529</v>
      </c>
      <c r="G143" s="216"/>
      <c r="H143" s="261" t="s">
        <v>559</v>
      </c>
      <c r="I143" s="261" t="s">
        <v>538</v>
      </c>
      <c r="J143" s="261"/>
      <c r="K143" s="257"/>
    </row>
    <row r="144" spans="2:11" ht="15" customHeight="1">
      <c r="B144" s="238"/>
      <c r="C144" s="261" t="s">
        <v>539</v>
      </c>
      <c r="D144" s="216"/>
      <c r="E144" s="216"/>
      <c r="F144" s="262" t="s">
        <v>534</v>
      </c>
      <c r="G144" s="216"/>
      <c r="H144" s="261" t="s">
        <v>559</v>
      </c>
      <c r="I144" s="261" t="s">
        <v>531</v>
      </c>
      <c r="J144" s="261">
        <v>50</v>
      </c>
      <c r="K144" s="257"/>
    </row>
    <row r="145" spans="2:11" ht="15" customHeight="1">
      <c r="B145" s="238"/>
      <c r="C145" s="261" t="s">
        <v>547</v>
      </c>
      <c r="D145" s="216"/>
      <c r="E145" s="216"/>
      <c r="F145" s="262" t="s">
        <v>534</v>
      </c>
      <c r="G145" s="216"/>
      <c r="H145" s="261" t="s">
        <v>559</v>
      </c>
      <c r="I145" s="261" t="s">
        <v>531</v>
      </c>
      <c r="J145" s="261">
        <v>50</v>
      </c>
      <c r="K145" s="257"/>
    </row>
    <row r="146" spans="2:11" ht="15" customHeight="1">
      <c r="B146" s="238"/>
      <c r="C146" s="261" t="s">
        <v>545</v>
      </c>
      <c r="D146" s="216"/>
      <c r="E146" s="216"/>
      <c r="F146" s="262" t="s">
        <v>534</v>
      </c>
      <c r="G146" s="216"/>
      <c r="H146" s="261" t="s">
        <v>559</v>
      </c>
      <c r="I146" s="261" t="s">
        <v>531</v>
      </c>
      <c r="J146" s="261">
        <v>50</v>
      </c>
      <c r="K146" s="257"/>
    </row>
    <row r="147" spans="2:11" ht="15" customHeight="1">
      <c r="B147" s="238"/>
      <c r="C147" s="261" t="s">
        <v>91</v>
      </c>
      <c r="D147" s="216"/>
      <c r="E147" s="216"/>
      <c r="F147" s="262" t="s">
        <v>529</v>
      </c>
      <c r="G147" s="216"/>
      <c r="H147" s="261" t="s">
        <v>582</v>
      </c>
      <c r="I147" s="261" t="s">
        <v>531</v>
      </c>
      <c r="J147" s="261" t="s">
        <v>583</v>
      </c>
      <c r="K147" s="257"/>
    </row>
    <row r="148" spans="2:11" ht="15" customHeight="1">
      <c r="B148" s="238"/>
      <c r="C148" s="261" t="s">
        <v>584</v>
      </c>
      <c r="D148" s="216"/>
      <c r="E148" s="216"/>
      <c r="F148" s="262" t="s">
        <v>529</v>
      </c>
      <c r="G148" s="216"/>
      <c r="H148" s="261" t="s">
        <v>585</v>
      </c>
      <c r="I148" s="261" t="s">
        <v>554</v>
      </c>
      <c r="J148" s="261"/>
      <c r="K148" s="257"/>
    </row>
    <row r="149" spans="2:11" ht="15" customHeight="1">
      <c r="B149" s="263"/>
      <c r="C149" s="245"/>
      <c r="D149" s="245"/>
      <c r="E149" s="245"/>
      <c r="F149" s="245"/>
      <c r="G149" s="245"/>
      <c r="H149" s="245"/>
      <c r="I149" s="245"/>
      <c r="J149" s="245"/>
      <c r="K149" s="264"/>
    </row>
    <row r="150" spans="2:11" ht="18.75" customHeight="1">
      <c r="B150" s="213"/>
      <c r="C150" s="216"/>
      <c r="D150" s="216"/>
      <c r="E150" s="216"/>
      <c r="F150" s="237"/>
      <c r="G150" s="216"/>
      <c r="H150" s="216"/>
      <c r="I150" s="216"/>
      <c r="J150" s="216"/>
      <c r="K150" s="213"/>
    </row>
    <row r="151" spans="2:11" ht="18.75" customHeight="1"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</row>
    <row r="152" spans="2:11" ht="7.5" customHeight="1">
      <c r="B152" s="200"/>
      <c r="C152" s="201"/>
      <c r="D152" s="201"/>
      <c r="E152" s="201"/>
      <c r="F152" s="201"/>
      <c r="G152" s="201"/>
      <c r="H152" s="201"/>
      <c r="I152" s="201"/>
      <c r="J152" s="201"/>
      <c r="K152" s="202"/>
    </row>
    <row r="153" spans="2:11" ht="45" customHeight="1">
      <c r="B153" s="203"/>
      <c r="C153" s="204" t="s">
        <v>586</v>
      </c>
      <c r="D153" s="204"/>
      <c r="E153" s="204"/>
      <c r="F153" s="204"/>
      <c r="G153" s="204"/>
      <c r="H153" s="204"/>
      <c r="I153" s="204"/>
      <c r="J153" s="204"/>
      <c r="K153" s="205"/>
    </row>
    <row r="154" spans="2:11" ht="17.25" customHeight="1">
      <c r="B154" s="203"/>
      <c r="C154" s="230" t="s">
        <v>522</v>
      </c>
      <c r="D154" s="230"/>
      <c r="E154" s="230"/>
      <c r="F154" s="230" t="s">
        <v>523</v>
      </c>
      <c r="G154" s="265"/>
      <c r="H154" s="266" t="s">
        <v>111</v>
      </c>
      <c r="I154" s="266" t="s">
        <v>50</v>
      </c>
      <c r="J154" s="230" t="s">
        <v>524</v>
      </c>
      <c r="K154" s="205"/>
    </row>
    <row r="155" spans="2:11" ht="17.25" customHeight="1">
      <c r="B155" s="207"/>
      <c r="C155" s="232" t="s">
        <v>525</v>
      </c>
      <c r="D155" s="232"/>
      <c r="E155" s="232"/>
      <c r="F155" s="233" t="s">
        <v>526</v>
      </c>
      <c r="G155" s="267"/>
      <c r="H155" s="268"/>
      <c r="I155" s="268"/>
      <c r="J155" s="232" t="s">
        <v>527</v>
      </c>
      <c r="K155" s="209"/>
    </row>
    <row r="156" spans="2:11" ht="5.25" customHeight="1">
      <c r="B156" s="238"/>
      <c r="C156" s="235"/>
      <c r="D156" s="235"/>
      <c r="E156" s="235"/>
      <c r="F156" s="235"/>
      <c r="G156" s="236"/>
      <c r="H156" s="235"/>
      <c r="I156" s="235"/>
      <c r="J156" s="235"/>
      <c r="K156" s="257"/>
    </row>
    <row r="157" spans="2:11" ht="15" customHeight="1">
      <c r="B157" s="238"/>
      <c r="C157" s="216" t="s">
        <v>528</v>
      </c>
      <c r="D157" s="216"/>
      <c r="E157" s="216"/>
      <c r="F157" s="237" t="s">
        <v>529</v>
      </c>
      <c r="G157" s="216"/>
      <c r="H157" s="216" t="s">
        <v>559</v>
      </c>
      <c r="I157" s="216" t="s">
        <v>531</v>
      </c>
      <c r="J157" s="216" t="s">
        <v>532</v>
      </c>
      <c r="K157" s="257"/>
    </row>
    <row r="158" spans="2:11" ht="15" customHeight="1">
      <c r="B158" s="238"/>
      <c r="C158" s="216" t="s">
        <v>568</v>
      </c>
      <c r="D158" s="216"/>
      <c r="E158" s="216"/>
      <c r="F158" s="237" t="s">
        <v>529</v>
      </c>
      <c r="G158" s="216"/>
      <c r="H158" s="216" t="s">
        <v>569</v>
      </c>
      <c r="I158" s="216" t="s">
        <v>531</v>
      </c>
      <c r="J158" s="216" t="s">
        <v>532</v>
      </c>
      <c r="K158" s="257"/>
    </row>
    <row r="159" spans="2:11" ht="15" customHeight="1">
      <c r="B159" s="238"/>
      <c r="C159" s="216" t="s">
        <v>478</v>
      </c>
      <c r="D159" s="216"/>
      <c r="E159" s="216"/>
      <c r="F159" s="237" t="s">
        <v>529</v>
      </c>
      <c r="G159" s="216"/>
      <c r="H159" s="216" t="s">
        <v>587</v>
      </c>
      <c r="I159" s="216" t="s">
        <v>531</v>
      </c>
      <c r="J159" s="216" t="s">
        <v>532</v>
      </c>
      <c r="K159" s="257"/>
    </row>
    <row r="160" spans="2:11" ht="15" customHeight="1">
      <c r="B160" s="238"/>
      <c r="C160" s="216" t="s">
        <v>533</v>
      </c>
      <c r="D160" s="216"/>
      <c r="E160" s="216"/>
      <c r="F160" s="237" t="s">
        <v>534</v>
      </c>
      <c r="G160" s="216"/>
      <c r="H160" s="216" t="s">
        <v>587</v>
      </c>
      <c r="I160" s="216" t="s">
        <v>531</v>
      </c>
      <c r="J160" s="216">
        <v>50</v>
      </c>
      <c r="K160" s="257"/>
    </row>
    <row r="161" spans="2:11" ht="15" customHeight="1">
      <c r="B161" s="238"/>
      <c r="C161" s="216" t="s">
        <v>536</v>
      </c>
      <c r="D161" s="216"/>
      <c r="E161" s="216"/>
      <c r="F161" s="237" t="s">
        <v>529</v>
      </c>
      <c r="G161" s="216"/>
      <c r="H161" s="216" t="s">
        <v>587</v>
      </c>
      <c r="I161" s="216" t="s">
        <v>538</v>
      </c>
      <c r="J161" s="216"/>
      <c r="K161" s="257"/>
    </row>
    <row r="162" spans="2:11" ht="15" customHeight="1">
      <c r="B162" s="238"/>
      <c r="C162" s="216" t="s">
        <v>539</v>
      </c>
      <c r="D162" s="216"/>
      <c r="E162" s="216"/>
      <c r="F162" s="237" t="s">
        <v>534</v>
      </c>
      <c r="G162" s="216"/>
      <c r="H162" s="216" t="s">
        <v>587</v>
      </c>
      <c r="I162" s="216" t="s">
        <v>531</v>
      </c>
      <c r="J162" s="216">
        <v>50</v>
      </c>
      <c r="K162" s="257"/>
    </row>
    <row r="163" spans="2:11" ht="15" customHeight="1">
      <c r="B163" s="238"/>
      <c r="C163" s="216" t="s">
        <v>547</v>
      </c>
      <c r="D163" s="216"/>
      <c r="E163" s="216"/>
      <c r="F163" s="237" t="s">
        <v>534</v>
      </c>
      <c r="G163" s="216"/>
      <c r="H163" s="216" t="s">
        <v>587</v>
      </c>
      <c r="I163" s="216" t="s">
        <v>531</v>
      </c>
      <c r="J163" s="216">
        <v>50</v>
      </c>
      <c r="K163" s="257"/>
    </row>
    <row r="164" spans="2:11" ht="15" customHeight="1">
      <c r="B164" s="238"/>
      <c r="C164" s="216" t="s">
        <v>545</v>
      </c>
      <c r="D164" s="216"/>
      <c r="E164" s="216"/>
      <c r="F164" s="237" t="s">
        <v>534</v>
      </c>
      <c r="G164" s="216"/>
      <c r="H164" s="216" t="s">
        <v>587</v>
      </c>
      <c r="I164" s="216" t="s">
        <v>531</v>
      </c>
      <c r="J164" s="216">
        <v>50</v>
      </c>
      <c r="K164" s="257"/>
    </row>
    <row r="165" spans="2:11" ht="15" customHeight="1">
      <c r="B165" s="238"/>
      <c r="C165" s="216" t="s">
        <v>110</v>
      </c>
      <c r="D165" s="216"/>
      <c r="E165" s="216"/>
      <c r="F165" s="237" t="s">
        <v>529</v>
      </c>
      <c r="G165" s="216"/>
      <c r="H165" s="216" t="s">
        <v>588</v>
      </c>
      <c r="I165" s="216" t="s">
        <v>589</v>
      </c>
      <c r="J165" s="216"/>
      <c r="K165" s="257"/>
    </row>
    <row r="166" spans="2:11" ht="15" customHeight="1">
      <c r="B166" s="238"/>
      <c r="C166" s="216" t="s">
        <v>50</v>
      </c>
      <c r="D166" s="216"/>
      <c r="E166" s="216"/>
      <c r="F166" s="237" t="s">
        <v>529</v>
      </c>
      <c r="G166" s="216"/>
      <c r="H166" s="216" t="s">
        <v>590</v>
      </c>
      <c r="I166" s="216" t="s">
        <v>591</v>
      </c>
      <c r="J166" s="216">
        <v>1</v>
      </c>
      <c r="K166" s="257"/>
    </row>
    <row r="167" spans="2:11" ht="15" customHeight="1">
      <c r="B167" s="238"/>
      <c r="C167" s="216" t="s">
        <v>46</v>
      </c>
      <c r="D167" s="216"/>
      <c r="E167" s="216"/>
      <c r="F167" s="237" t="s">
        <v>529</v>
      </c>
      <c r="G167" s="216"/>
      <c r="H167" s="216" t="s">
        <v>592</v>
      </c>
      <c r="I167" s="216" t="s">
        <v>531</v>
      </c>
      <c r="J167" s="216">
        <v>20</v>
      </c>
      <c r="K167" s="257"/>
    </row>
    <row r="168" spans="2:11" ht="15" customHeight="1">
      <c r="B168" s="238"/>
      <c r="C168" s="216" t="s">
        <v>111</v>
      </c>
      <c r="D168" s="216"/>
      <c r="E168" s="216"/>
      <c r="F168" s="237" t="s">
        <v>529</v>
      </c>
      <c r="G168" s="216"/>
      <c r="H168" s="216" t="s">
        <v>593</v>
      </c>
      <c r="I168" s="216" t="s">
        <v>531</v>
      </c>
      <c r="J168" s="216">
        <v>255</v>
      </c>
      <c r="K168" s="257"/>
    </row>
    <row r="169" spans="2:11" ht="15" customHeight="1">
      <c r="B169" s="238"/>
      <c r="C169" s="216" t="s">
        <v>112</v>
      </c>
      <c r="D169" s="216"/>
      <c r="E169" s="216"/>
      <c r="F169" s="237" t="s">
        <v>529</v>
      </c>
      <c r="G169" s="216"/>
      <c r="H169" s="216" t="s">
        <v>493</v>
      </c>
      <c r="I169" s="216" t="s">
        <v>531</v>
      </c>
      <c r="J169" s="216">
        <v>10</v>
      </c>
      <c r="K169" s="257"/>
    </row>
    <row r="170" spans="2:11" ht="15" customHeight="1">
      <c r="B170" s="238"/>
      <c r="C170" s="216" t="s">
        <v>113</v>
      </c>
      <c r="D170" s="216"/>
      <c r="E170" s="216"/>
      <c r="F170" s="237" t="s">
        <v>529</v>
      </c>
      <c r="G170" s="216"/>
      <c r="H170" s="216" t="s">
        <v>594</v>
      </c>
      <c r="I170" s="216" t="s">
        <v>554</v>
      </c>
      <c r="J170" s="216"/>
      <c r="K170" s="257"/>
    </row>
    <row r="171" spans="2:11" ht="15" customHeight="1">
      <c r="B171" s="238"/>
      <c r="C171" s="216" t="s">
        <v>595</v>
      </c>
      <c r="D171" s="216"/>
      <c r="E171" s="216"/>
      <c r="F171" s="237" t="s">
        <v>529</v>
      </c>
      <c r="G171" s="216"/>
      <c r="H171" s="216" t="s">
        <v>596</v>
      </c>
      <c r="I171" s="216" t="s">
        <v>554</v>
      </c>
      <c r="J171" s="216"/>
      <c r="K171" s="257"/>
    </row>
    <row r="172" spans="2:11" ht="15" customHeight="1">
      <c r="B172" s="238"/>
      <c r="C172" s="216" t="s">
        <v>584</v>
      </c>
      <c r="D172" s="216"/>
      <c r="E172" s="216"/>
      <c r="F172" s="237" t="s">
        <v>529</v>
      </c>
      <c r="G172" s="216"/>
      <c r="H172" s="216" t="s">
        <v>597</v>
      </c>
      <c r="I172" s="216" t="s">
        <v>554</v>
      </c>
      <c r="J172" s="216"/>
      <c r="K172" s="257"/>
    </row>
    <row r="173" spans="2:11" ht="15" customHeight="1">
      <c r="B173" s="238"/>
      <c r="C173" s="216" t="s">
        <v>116</v>
      </c>
      <c r="D173" s="216"/>
      <c r="E173" s="216"/>
      <c r="F173" s="237" t="s">
        <v>534</v>
      </c>
      <c r="G173" s="216"/>
      <c r="H173" s="216" t="s">
        <v>598</v>
      </c>
      <c r="I173" s="216" t="s">
        <v>531</v>
      </c>
      <c r="J173" s="216">
        <v>50</v>
      </c>
      <c r="K173" s="257"/>
    </row>
    <row r="174" spans="2:11" ht="15" customHeight="1">
      <c r="B174" s="263"/>
      <c r="C174" s="245"/>
      <c r="D174" s="245"/>
      <c r="E174" s="245"/>
      <c r="F174" s="245"/>
      <c r="G174" s="245"/>
      <c r="H174" s="245"/>
      <c r="I174" s="245"/>
      <c r="J174" s="245"/>
      <c r="K174" s="264"/>
    </row>
    <row r="175" spans="2:11" ht="18.75" customHeight="1">
      <c r="B175" s="213"/>
      <c r="C175" s="216"/>
      <c r="D175" s="216"/>
      <c r="E175" s="216"/>
      <c r="F175" s="237"/>
      <c r="G175" s="216"/>
      <c r="H175" s="216"/>
      <c r="I175" s="216"/>
      <c r="J175" s="216"/>
      <c r="K175" s="213"/>
    </row>
    <row r="176" spans="2:11" ht="18.75" customHeight="1"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</row>
    <row r="177" spans="2:11" ht="13.5">
      <c r="B177" s="200"/>
      <c r="C177" s="201"/>
      <c r="D177" s="201"/>
      <c r="E177" s="201"/>
      <c r="F177" s="201"/>
      <c r="G177" s="201"/>
      <c r="H177" s="201"/>
      <c r="I177" s="201"/>
      <c r="J177" s="201"/>
      <c r="K177" s="202"/>
    </row>
    <row r="178" spans="2:11" ht="21">
      <c r="B178" s="203"/>
      <c r="C178" s="204" t="s">
        <v>599</v>
      </c>
      <c r="D178" s="204"/>
      <c r="E178" s="204"/>
      <c r="F178" s="204"/>
      <c r="G178" s="204"/>
      <c r="H178" s="204"/>
      <c r="I178" s="204"/>
      <c r="J178" s="204"/>
      <c r="K178" s="205"/>
    </row>
    <row r="179" spans="2:11" ht="25.5" customHeight="1">
      <c r="B179" s="203"/>
      <c r="C179" s="269" t="s">
        <v>600</v>
      </c>
      <c r="D179" s="269"/>
      <c r="E179" s="269"/>
      <c r="F179" s="269" t="s">
        <v>601</v>
      </c>
      <c r="G179" s="270"/>
      <c r="H179" s="271" t="s">
        <v>602</v>
      </c>
      <c r="I179" s="271"/>
      <c r="J179" s="271"/>
      <c r="K179" s="205"/>
    </row>
    <row r="180" spans="2:11" ht="5.25" customHeight="1">
      <c r="B180" s="238"/>
      <c r="C180" s="235"/>
      <c r="D180" s="235"/>
      <c r="E180" s="235"/>
      <c r="F180" s="235"/>
      <c r="G180" s="216"/>
      <c r="H180" s="235"/>
      <c r="I180" s="235"/>
      <c r="J180" s="235"/>
      <c r="K180" s="257"/>
    </row>
    <row r="181" spans="2:11" ht="15" customHeight="1">
      <c r="B181" s="238"/>
      <c r="C181" s="216" t="s">
        <v>603</v>
      </c>
      <c r="D181" s="216"/>
      <c r="E181" s="216"/>
      <c r="F181" s="237">
        <v>1</v>
      </c>
      <c r="G181" s="216"/>
      <c r="H181" s="272" t="s">
        <v>604</v>
      </c>
      <c r="I181" s="272"/>
      <c r="J181" s="272"/>
      <c r="K181" s="257"/>
    </row>
    <row r="182" spans="2:11" ht="15" customHeight="1">
      <c r="B182" s="238"/>
      <c r="C182" s="242"/>
      <c r="D182" s="216"/>
      <c r="E182" s="216"/>
      <c r="F182" s="237">
        <v>2</v>
      </c>
      <c r="G182" s="216"/>
      <c r="H182" s="272" t="s">
        <v>605</v>
      </c>
      <c r="I182" s="272"/>
      <c r="J182" s="272"/>
      <c r="K182" s="257"/>
    </row>
    <row r="183" spans="2:11" ht="15" customHeight="1">
      <c r="B183" s="238"/>
      <c r="C183" s="242"/>
      <c r="D183" s="216"/>
      <c r="E183" s="216"/>
      <c r="F183" s="237">
        <v>3</v>
      </c>
      <c r="G183" s="216"/>
      <c r="H183" s="272" t="s">
        <v>606</v>
      </c>
      <c r="I183" s="272"/>
      <c r="J183" s="272"/>
      <c r="K183" s="257"/>
    </row>
    <row r="184" spans="2:11" ht="15" customHeight="1">
      <c r="B184" s="238"/>
      <c r="C184" s="216"/>
      <c r="D184" s="216"/>
      <c r="E184" s="216"/>
      <c r="F184" s="237">
        <v>4</v>
      </c>
      <c r="G184" s="216"/>
      <c r="H184" s="272" t="s">
        <v>607</v>
      </c>
      <c r="I184" s="272"/>
      <c r="J184" s="272"/>
      <c r="K184" s="257"/>
    </row>
    <row r="185" spans="2:11" ht="15" customHeight="1">
      <c r="B185" s="238"/>
      <c r="C185" s="216"/>
      <c r="D185" s="216"/>
      <c r="E185" s="216"/>
      <c r="F185" s="237">
        <v>5</v>
      </c>
      <c r="G185" s="216"/>
      <c r="H185" s="272" t="s">
        <v>608</v>
      </c>
      <c r="I185" s="272"/>
      <c r="J185" s="272"/>
      <c r="K185" s="257"/>
    </row>
    <row r="186" spans="2:11" ht="15" customHeight="1">
      <c r="B186" s="238"/>
      <c r="C186" s="216"/>
      <c r="D186" s="216"/>
      <c r="E186" s="216"/>
      <c r="F186" s="237"/>
      <c r="G186" s="216"/>
      <c r="H186" s="216"/>
      <c r="I186" s="216"/>
      <c r="J186" s="216"/>
      <c r="K186" s="257"/>
    </row>
    <row r="187" spans="2:11" ht="15" customHeight="1">
      <c r="B187" s="238"/>
      <c r="C187" s="216" t="s">
        <v>566</v>
      </c>
      <c r="D187" s="216"/>
      <c r="E187" s="216"/>
      <c r="F187" s="237">
        <v>1</v>
      </c>
      <c r="G187" s="216"/>
      <c r="H187" s="272" t="s">
        <v>609</v>
      </c>
      <c r="I187" s="272"/>
      <c r="J187" s="272"/>
      <c r="K187" s="257"/>
    </row>
    <row r="188" spans="2:11" ht="15" customHeight="1">
      <c r="B188" s="238"/>
      <c r="C188" s="242"/>
      <c r="D188" s="216"/>
      <c r="E188" s="216"/>
      <c r="F188" s="237">
        <v>2</v>
      </c>
      <c r="G188" s="216"/>
      <c r="H188" s="272" t="s">
        <v>473</v>
      </c>
      <c r="I188" s="272"/>
      <c r="J188" s="272"/>
      <c r="K188" s="257"/>
    </row>
    <row r="189" spans="2:11" ht="15" customHeight="1">
      <c r="B189" s="238"/>
      <c r="C189" s="216"/>
      <c r="D189" s="216"/>
      <c r="E189" s="216"/>
      <c r="F189" s="237">
        <v>3</v>
      </c>
      <c r="G189" s="216"/>
      <c r="H189" s="272" t="s">
        <v>610</v>
      </c>
      <c r="I189" s="272"/>
      <c r="J189" s="272"/>
      <c r="K189" s="257"/>
    </row>
    <row r="190" spans="2:11" ht="15" customHeight="1">
      <c r="B190" s="273"/>
      <c r="C190" s="242"/>
      <c r="D190" s="242"/>
      <c r="E190" s="242"/>
      <c r="F190" s="237">
        <v>4</v>
      </c>
      <c r="G190" s="222"/>
      <c r="H190" s="274" t="s">
        <v>475</v>
      </c>
      <c r="I190" s="274"/>
      <c r="J190" s="274"/>
      <c r="K190" s="275"/>
    </row>
    <row r="191" spans="2:11" ht="15" customHeight="1">
      <c r="B191" s="273"/>
      <c r="C191" s="242"/>
      <c r="D191" s="242"/>
      <c r="E191" s="242"/>
      <c r="F191" s="237">
        <v>5</v>
      </c>
      <c r="G191" s="222"/>
      <c r="H191" s="274" t="s">
        <v>611</v>
      </c>
      <c r="I191" s="274"/>
      <c r="J191" s="274"/>
      <c r="K191" s="275"/>
    </row>
    <row r="192" spans="2:11" ht="15" customHeight="1">
      <c r="B192" s="273"/>
      <c r="C192" s="242"/>
      <c r="D192" s="242"/>
      <c r="E192" s="242"/>
      <c r="F192" s="276"/>
      <c r="G192" s="222"/>
      <c r="H192" s="277"/>
      <c r="I192" s="277"/>
      <c r="J192" s="277"/>
      <c r="K192" s="275"/>
    </row>
    <row r="193" spans="2:11" ht="15" customHeight="1">
      <c r="B193" s="273"/>
      <c r="C193" s="216" t="s">
        <v>591</v>
      </c>
      <c r="D193" s="242"/>
      <c r="E193" s="242"/>
      <c r="F193" s="237" t="s">
        <v>612</v>
      </c>
      <c r="G193" s="222"/>
      <c r="H193" s="274" t="s">
        <v>613</v>
      </c>
      <c r="I193" s="274"/>
      <c r="J193" s="274"/>
      <c r="K193" s="275"/>
    </row>
    <row r="194" spans="2:11" ht="15" customHeight="1">
      <c r="B194" s="273"/>
      <c r="C194" s="242"/>
      <c r="D194" s="242"/>
      <c r="E194" s="242"/>
      <c r="F194" s="237" t="s">
        <v>614</v>
      </c>
      <c r="G194" s="222"/>
      <c r="H194" s="274" t="s">
        <v>615</v>
      </c>
      <c r="I194" s="274"/>
      <c r="J194" s="274"/>
      <c r="K194" s="275"/>
    </row>
    <row r="195" spans="2:11" ht="15" customHeight="1">
      <c r="B195" s="273"/>
      <c r="C195" s="242"/>
      <c r="D195" s="242"/>
      <c r="E195" s="242"/>
      <c r="F195" s="237" t="s">
        <v>133</v>
      </c>
      <c r="G195" s="222"/>
      <c r="H195" s="274" t="s">
        <v>616</v>
      </c>
      <c r="I195" s="274"/>
      <c r="J195" s="274"/>
      <c r="K195" s="275"/>
    </row>
    <row r="196" spans="2:11" ht="15" customHeight="1">
      <c r="B196" s="273"/>
      <c r="C196" s="242"/>
      <c r="D196" s="242"/>
      <c r="E196" s="242"/>
      <c r="F196" s="237" t="s">
        <v>476</v>
      </c>
      <c r="G196" s="222"/>
      <c r="H196" s="274" t="s">
        <v>617</v>
      </c>
      <c r="I196" s="274"/>
      <c r="J196" s="274"/>
      <c r="K196" s="275"/>
    </row>
    <row r="197" spans="2:11" ht="12.75" customHeight="1">
      <c r="B197" s="278"/>
      <c r="C197" s="279"/>
      <c r="D197" s="279"/>
      <c r="E197" s="279"/>
      <c r="F197" s="279"/>
      <c r="G197" s="279"/>
      <c r="H197" s="279"/>
      <c r="I197" s="279"/>
      <c r="J197" s="279"/>
      <c r="K197" s="280"/>
    </row>
  </sheetData>
  <sheetProtection/>
  <mergeCells count="76">
    <mergeCell ref="H193:J193"/>
    <mergeCell ref="H194:J194"/>
    <mergeCell ref="H195:J195"/>
    <mergeCell ref="H196:J196"/>
    <mergeCell ref="H185:J185"/>
    <mergeCell ref="H187:J187"/>
    <mergeCell ref="H188:J188"/>
    <mergeCell ref="H189:J189"/>
    <mergeCell ref="H190:J190"/>
    <mergeCell ref="H191:J191"/>
    <mergeCell ref="C178:J178"/>
    <mergeCell ref="H179:J179"/>
    <mergeCell ref="H181:J181"/>
    <mergeCell ref="H182:J182"/>
    <mergeCell ref="H183:J183"/>
    <mergeCell ref="H184:J184"/>
    <mergeCell ref="D67:J67"/>
    <mergeCell ref="C72:J72"/>
    <mergeCell ref="C94:J94"/>
    <mergeCell ref="C113:J113"/>
    <mergeCell ref="C135:J135"/>
    <mergeCell ref="C153:J153"/>
    <mergeCell ref="D60:J60"/>
    <mergeCell ref="D62:J62"/>
    <mergeCell ref="D63:J63"/>
    <mergeCell ref="D64:J64"/>
    <mergeCell ref="D65:J65"/>
    <mergeCell ref="D66:J66"/>
    <mergeCell ref="C54:J54"/>
    <mergeCell ref="D55:J55"/>
    <mergeCell ref="D56:J56"/>
    <mergeCell ref="D57:J57"/>
    <mergeCell ref="D58:J58"/>
    <mergeCell ref="D59:J59"/>
    <mergeCell ref="E46:J46"/>
    <mergeCell ref="E47:J47"/>
    <mergeCell ref="D48:J48"/>
    <mergeCell ref="C49:J49"/>
    <mergeCell ref="C51:J51"/>
    <mergeCell ref="C52:J52"/>
    <mergeCell ref="G39:J39"/>
    <mergeCell ref="G40:J40"/>
    <mergeCell ref="G41:J41"/>
    <mergeCell ref="G42:J42"/>
    <mergeCell ref="D44:J44"/>
    <mergeCell ref="E45:J45"/>
    <mergeCell ref="G33:J33"/>
    <mergeCell ref="G34:J34"/>
    <mergeCell ref="G35:J35"/>
    <mergeCell ref="G36:J36"/>
    <mergeCell ref="G37:J37"/>
    <mergeCell ref="G38:J38"/>
    <mergeCell ref="D25:J25"/>
    <mergeCell ref="D27:J27"/>
    <mergeCell ref="D28:J28"/>
    <mergeCell ref="D30:J30"/>
    <mergeCell ref="D31:J31"/>
    <mergeCell ref="D32:J32"/>
    <mergeCell ref="F18:J18"/>
    <mergeCell ref="F19:J19"/>
    <mergeCell ref="F20:J20"/>
    <mergeCell ref="F21:J21"/>
    <mergeCell ref="C23:J23"/>
    <mergeCell ref="D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2013-05-26T18:38:09Z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