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<sst xmlns="http://schemas.openxmlformats.org/spreadsheetml/2006/main" count="898" uniqueCount="387">
  <si>
    <t>KRYCÍ LIST ROZPOČTU</t>
  </si>
  <si>
    <t>Název stavby</t>
  </si>
  <si>
    <t>DKnL, Verdek - Oprava opěrné zdi a základové patky lávky</t>
  </si>
  <si>
    <t>JKSO</t>
  </si>
  <si>
    <t xml:space="preserve"> </t>
  </si>
  <si>
    <t>Kód stavby</t>
  </si>
  <si>
    <t>1127</t>
  </si>
  <si>
    <t>Název objektu</t>
  </si>
  <si>
    <t>SO- 02 - Oprava op.zdi v majetku města</t>
  </si>
  <si>
    <t>EČO</t>
  </si>
  <si>
    <t>Kód objektu</t>
  </si>
  <si>
    <t>02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</si>
  <si>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</si>
  <si>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</si>
  <si>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</si>
  <si>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</si>
  <si>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</si>
  <si>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</si>
  <si>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</si>
  <si>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</si>
  <si>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Město Dvůr Králové n.L.</t>
  </si>
  <si>
    <t>Projektant</t>
  </si>
  <si>
    <t>Ing.Jan Chaloupský, Trutnov</t>
  </si>
  <si>
    <t>Zhotovitel</t>
  </si>
  <si>
    <t>Dle výběrového řízení</t>
  </si>
  <si>
    <t>Rozpočet číslo</t>
  </si>
  <si>
    <t>Zpracoval</t>
  </si>
  <si>
    <t>Dne</t>
  </si>
  <si>
    <t>1127/02</t>
  </si>
  <si>
    <t>Ing.Jiřičková</t>
  </si>
  <si>
    <t>03.09.2011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</si>
  <si>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</si>
  <si>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</si>
  <si>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</si>
  <si>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</si>
  <si>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</si>
  <si>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</si>
  <si>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</si>
  <si>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</si>
  <si>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</si>
  <si>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</si>
  <si>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</si>
  <si>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</si>
  <si>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</si>
  <si>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</si>
  <si>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</si>
  <si>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</si>
  <si>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</si>
  <si>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</si>
  <si>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</si>
  <si>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</si>
  <si>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</si>
  <si>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</si>
  <si>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</si>
  <si>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</si>
  <si>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</si>
  <si>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</si>
  <si>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</si>
  <si>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</si>
  <si>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</si>
  <si>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</si>
  <si>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</si>
  <si>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</si>
  <si>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</si>
  <si>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</si>
  <si>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</si>
  <si>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</si>
  <si>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</si>
  <si>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</si>
  <si>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</si>
  <si>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</si>
  <si>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</si>
  <si>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</si>
  <si>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</si>
  <si>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</si>
  <si>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</si>
  <si>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</si>
  <si>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</si>
  <si>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</si>
  <si>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</si>
  <si>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</si>
  <si>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</si>
  <si>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</si>
  <si>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</si>
  <si>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</si>
  <si>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</si>
  <si>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</si>
  <si>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6.10.2011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</si>
  <si>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</si>
  <si>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</si>
  <si>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</si>
  <si>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</si>
  <si>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</si>
  <si>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</si>
  <si>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</si>
  <si>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</si>
  <si>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</si>
  <si>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</si>
  <si>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</si>
  <si>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</si>
  <si>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</si>
  <si>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</si>
  <si>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</si>
  <si>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</si>
  <si>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</si>
  <si>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</si>
  <si>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</si>
  <si>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</si>
  <si>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</si>
  <si>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</si>
  <si>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</si>
  <si>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</si>
  <si>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</si>
  <si>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</si>
  <si>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</si>
  <si>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111201101</t>
  </si>
  <si>
    <t>Odstranění křovin a stromů průměru kmene do 100 mm i s kořeny z celkové plochy do 1000 m2</t>
  </si>
  <si>
    <t>m2</t>
  </si>
  <si>
    <t>2</t>
  </si>
  <si>
    <t>11120110R6</t>
  </si>
  <si>
    <t>Odstranění kořenů ve výkopech</t>
  </si>
  <si>
    <t>m3</t>
  </si>
  <si>
    <t>zem1+zemdr</t>
  </si>
  <si>
    <t>-1</t>
  </si>
  <si>
    <t>3</t>
  </si>
  <si>
    <t>1112015R1</t>
  </si>
  <si>
    <t>Likvidace dřevní hmoty vč. odvozu</t>
  </si>
  <si>
    <t>soub</t>
  </si>
  <si>
    <t>4</t>
  </si>
  <si>
    <t>112101101</t>
  </si>
  <si>
    <t>Kácení stromů listnatých D kmene do 300 mm</t>
  </si>
  <si>
    <t>kus</t>
  </si>
  <si>
    <t>5</t>
  </si>
  <si>
    <t>112201101</t>
  </si>
  <si>
    <t>Odstranění pařezů D do 300 mm</t>
  </si>
  <si>
    <t>6</t>
  </si>
  <si>
    <t>221</t>
  </si>
  <si>
    <t>113105111</t>
  </si>
  <si>
    <t>Rozebrání dlažeb z lomového kamene kladených na sucho</t>
  </si>
  <si>
    <t>7</t>
  </si>
  <si>
    <t>1151000R3</t>
  </si>
  <si>
    <t>Čerpání vody - kompletní technologie (případné odvedení vody v místě průsaku)</t>
  </si>
  <si>
    <t>8</t>
  </si>
  <si>
    <t>130001102</t>
  </si>
  <si>
    <t>Příplatek za postupně prováděnou vykopávku</t>
  </si>
  <si>
    <t>zem1</t>
  </si>
  <si>
    <t>9</t>
  </si>
  <si>
    <t>131203101</t>
  </si>
  <si>
    <t>Hloubení jam ručním nebo pneum nářadím v soudržných horninách tř. 3</t>
  </si>
  <si>
    <t>5,3*24+3,24-stavkam</t>
  </si>
  <si>
    <t>6,65</t>
  </si>
  <si>
    <t>Mezisoučet</t>
  </si>
  <si>
    <t>zem1*0,6</t>
  </si>
  <si>
    <t>10</t>
  </si>
  <si>
    <t>131203109</t>
  </si>
  <si>
    <t>Příplatek za lepivost u hloubení jam ručním nebo pneum nářadím v hornině tř. 3</t>
  </si>
  <si>
    <t>11</t>
  </si>
  <si>
    <t>131303102</t>
  </si>
  <si>
    <t>Hloubení jam ručním nebo pneum nářadím v nesoudržných horninách tř. 4</t>
  </si>
  <si>
    <t>zem1*0,4</t>
  </si>
  <si>
    <t>12</t>
  </si>
  <si>
    <t>132302102</t>
  </si>
  <si>
    <t>Hloubení rýh š do 600 mm ručním nebo pneum nářadím v nesoudržných horninách tř. 4</t>
  </si>
  <si>
    <t>"drenáž:" 0,15*23</t>
  </si>
  <si>
    <t>"kanalizace:" 2,5</t>
  </si>
  <si>
    <t>zemdr</t>
  </si>
  <si>
    <t>13</t>
  </si>
  <si>
    <t>151101201</t>
  </si>
  <si>
    <t>Zřízení příložného pažení stěn výkopu hl do 4 m</t>
  </si>
  <si>
    <t>"zajištění svahu v místě průsaku:"20</t>
  </si>
  <si>
    <t>14</t>
  </si>
  <si>
    <t>151101211</t>
  </si>
  <si>
    <t>Odstranění příložného pažení stěn hl do 4 m</t>
  </si>
  <si>
    <t>15</t>
  </si>
  <si>
    <t>151101301</t>
  </si>
  <si>
    <t>Zřízení rozepření stěn při pažení příložném hl do 4 m</t>
  </si>
  <si>
    <t>16</t>
  </si>
  <si>
    <t>151101311</t>
  </si>
  <si>
    <t>Odstranění rozepření stěn při pažení příložném hl do 4 m</t>
  </si>
  <si>
    <t>17</t>
  </si>
  <si>
    <t>161101501</t>
  </si>
  <si>
    <t>Svislé přemístění výkopku nošením svisle do v 3 m v hornině tř. 1 až 4</t>
  </si>
  <si>
    <t>obs1+obs2</t>
  </si>
  <si>
    <t>18</t>
  </si>
  <si>
    <t>162201201</t>
  </si>
  <si>
    <t>Vodorovné přemístění do 10 m nošením výkopku z horniny tř. 1 až 4</t>
  </si>
  <si>
    <t>19</t>
  </si>
  <si>
    <t>162701101</t>
  </si>
  <si>
    <t>Vodorovné přemístění do 6000 m výkopku z horniny tř. 1 až 4</t>
  </si>
  <si>
    <t>zem1-obs1+0,8+6</t>
  </si>
  <si>
    <t>20</t>
  </si>
  <si>
    <t>167101101</t>
  </si>
  <si>
    <t>Nakládání výkopku z hornin tř. 1 až 4 do 100 m3</t>
  </si>
  <si>
    <t>zem1+obs2+(2,5-0,8)</t>
  </si>
  <si>
    <t>21</t>
  </si>
  <si>
    <t>171201201</t>
  </si>
  <si>
    <t>Uložení sypaniny na skládky</t>
  </si>
  <si>
    <t>22</t>
  </si>
  <si>
    <t>171201207</t>
  </si>
  <si>
    <t>Poplatek za skládku - ostatní zemina</t>
  </si>
  <si>
    <t>23</t>
  </si>
  <si>
    <t>174101101</t>
  </si>
  <si>
    <t>Zásyp jam, šachet rýh nebo kolem objektů sypaninou se zhutněním</t>
  </si>
  <si>
    <t>"kanalizace:" 2,5-0,8</t>
  </si>
  <si>
    <t>24</t>
  </si>
  <si>
    <t>175101101</t>
  </si>
  <si>
    <t>Obsyp potrubí bez prohození sypaniny z hornin tř. 1 až 4 uloženým do 3 m od kraje výkopu</t>
  </si>
  <si>
    <t xml:space="preserve">"obsyp kanalizace:"0,8 </t>
  </si>
  <si>
    <t>25</t>
  </si>
  <si>
    <t>M</t>
  </si>
  <si>
    <t>MAT</t>
  </si>
  <si>
    <t>583373063</t>
  </si>
  <si>
    <t>zásypový materiál  vč. PHM</t>
  </si>
  <si>
    <t>26</t>
  </si>
  <si>
    <t>175101201</t>
  </si>
  <si>
    <t>Obsyp objektů bez prohození sypaniny z hornin tř. 1 až 4 uloženým do 30 m od kraje objektu</t>
  </si>
  <si>
    <t>0,35*(24+2)+2,62*(26-1)</t>
  </si>
  <si>
    <t>obs1</t>
  </si>
  <si>
    <t>"štěrk:" 4,95</t>
  </si>
  <si>
    <t>obs2</t>
  </si>
  <si>
    <t>Součet</t>
  </si>
  <si>
    <t>27</t>
  </si>
  <si>
    <t>583439301</t>
  </si>
  <si>
    <t xml:space="preserve">kamenivo drcené hrubé frakce 16-32 </t>
  </si>
  <si>
    <t>28</t>
  </si>
  <si>
    <t>175101209</t>
  </si>
  <si>
    <t>Příplatek k obsypu objektu sypaninou uloženou do 30 m od kraje objektu za prohození sypaniny</t>
  </si>
  <si>
    <t>29</t>
  </si>
  <si>
    <t>231</t>
  </si>
  <si>
    <t>180402112</t>
  </si>
  <si>
    <t>Založení parkového trávníku výsevem ve svahu do 1:2</t>
  </si>
  <si>
    <t>30</t>
  </si>
  <si>
    <t>005724102</t>
  </si>
  <si>
    <t xml:space="preserve">osivo směs travní </t>
  </si>
  <si>
    <t>kg</t>
  </si>
  <si>
    <t>31</t>
  </si>
  <si>
    <t>182001112</t>
  </si>
  <si>
    <t>Plošná úprava terénu zemina tř 1 až 4 nerovnosti do +/- 100 mm ve svahu do 1:2</t>
  </si>
  <si>
    <t>32</t>
  </si>
  <si>
    <t>182301122</t>
  </si>
  <si>
    <t>Rozprostření ornice pl do 500 m2 ve svahu přes 1:5 tl vrstvy do 150 mm</t>
  </si>
  <si>
    <t>33</t>
  </si>
  <si>
    <t>103715101</t>
  </si>
  <si>
    <t>zemina zahradnická</t>
  </si>
  <si>
    <t>Zakládání</t>
  </si>
  <si>
    <t>34</t>
  </si>
  <si>
    <t>002</t>
  </si>
  <si>
    <t>211971122</t>
  </si>
  <si>
    <t>Zřízení opláštění žeber nebo trativodů geotextilií v rýze nebo zářezu přes 1:2 š přes 2,5 m</t>
  </si>
  <si>
    <t>35</t>
  </si>
  <si>
    <t>693110R01</t>
  </si>
  <si>
    <t>geotextilie separační a filtrační 200-300g/m2</t>
  </si>
  <si>
    <t>36</t>
  </si>
  <si>
    <t>271</t>
  </si>
  <si>
    <t>21275221R2</t>
  </si>
  <si>
    <t>Trativod z drenážních trubek plastových flexibilních D do 100 mm vč. lože  a příplatku za postupné provádění</t>
  </si>
  <si>
    <t>m</t>
  </si>
  <si>
    <t>37</t>
  </si>
  <si>
    <t>011</t>
  </si>
  <si>
    <t>272313311</t>
  </si>
  <si>
    <t>Základové klenby z betonu tř. C 8/10</t>
  </si>
  <si>
    <t>"vyrovnávací beton základové spáry- upřesnit dle skutečného terénu:" 3,24</t>
  </si>
  <si>
    <t>38</t>
  </si>
  <si>
    <t>27232251R1</t>
  </si>
  <si>
    <t>Základové klenby ze ŽB tř. C 25/30 XC4, XF3, XA1 - Cl 0,2 - Dmax 16-S2 , vč.příplatku za provádění po částech</t>
  </si>
  <si>
    <t>1,25*(0,95*1+0,8*1+1*1+0,8*2)</t>
  </si>
  <si>
    <t>1,35*(1*1+0,8*1,5+1*1+0,8*2,5+1*1+0,8*2,5+1*1+0,8*8,5)</t>
  </si>
  <si>
    <t>39</t>
  </si>
  <si>
    <t>272351215</t>
  </si>
  <si>
    <t>Zřízení bednění stěn základových kleneb</t>
  </si>
  <si>
    <t>2*(0,95*1+0,8*1+1*1+0,8*2)+1,25*(0,95+0,35)</t>
  </si>
  <si>
    <t>2*(1*1+0,8*1,5+1*1+0,8*2,5+1*1+0,8*2,5+1*1+0,8*8,5)+1*0,1+1,35*(0,8*3+0,95+1,15)</t>
  </si>
  <si>
    <t>40</t>
  </si>
  <si>
    <t>272351216</t>
  </si>
  <si>
    <t>Odstranění bednění stěn základových kleneb</t>
  </si>
  <si>
    <t>41</t>
  </si>
  <si>
    <t>27235121R9</t>
  </si>
  <si>
    <t>Příplatek k bednění za provádění po částech</t>
  </si>
  <si>
    <t>Svislé a kompletní konstrukce</t>
  </si>
  <si>
    <t>42</t>
  </si>
  <si>
    <t>31110121R2</t>
  </si>
  <si>
    <t>Vytvoření prostupů do 0,05 m2 v ŽB zdech nosných osazením vložek z tvarovek</t>
  </si>
  <si>
    <t>43</t>
  </si>
  <si>
    <t>31110121R3</t>
  </si>
  <si>
    <t>Vytvoření prostupů do 0,05 m2 v zdech kamenných - kompletní technologie</t>
  </si>
  <si>
    <t>44</t>
  </si>
  <si>
    <t>3112112R01</t>
  </si>
  <si>
    <t>Zdivo nadzákladové  z lomového kamene tl.300-400mm- bez dodávky kamene vč.spárování, kam.opracování a pomocného lešení</t>
  </si>
  <si>
    <t>1*1,15+2*1,3+3*1,5+2,5*1,7+0,3*1,9</t>
  </si>
  <si>
    <t>3,2*1,6+3,5*1,8+8,5*2</t>
  </si>
  <si>
    <t>45</t>
  </si>
  <si>
    <t>3112112R10</t>
  </si>
  <si>
    <t>Dovoz chybějícího kamene ze skládky investora s naložením a složením</t>
  </si>
  <si>
    <t>"předpoklad:" 41,49*0,4-stavkam</t>
  </si>
  <si>
    <t>46</t>
  </si>
  <si>
    <t>31132251R1</t>
  </si>
  <si>
    <t>Nosná zeď ze ŽB bez výztuče tř. C 25/30 XC4, XF3, XA1-Cl.0,2-Dmax 16-S2  vč. příplatku za postupné provádění</t>
  </si>
  <si>
    <t>42,02*0,15</t>
  </si>
  <si>
    <t>47</t>
  </si>
  <si>
    <t>311351105</t>
  </si>
  <si>
    <t>Zřízení oboustranného bednění zdí nosných</t>
  </si>
  <si>
    <t>41,49*2+0,15*(3,45+4)</t>
  </si>
  <si>
    <t>48</t>
  </si>
  <si>
    <t>311351106</t>
  </si>
  <si>
    <t>Odstranění oboustranného bednění zdí nosných</t>
  </si>
  <si>
    <t>49</t>
  </si>
  <si>
    <t>31135110R9</t>
  </si>
  <si>
    <t>50</t>
  </si>
  <si>
    <t>311361821</t>
  </si>
  <si>
    <t>Výztuž nosných zdí betonářskou ocelí 10 505</t>
  </si>
  <si>
    <t>t</t>
  </si>
  <si>
    <t>"R12:" 0,98*(2,9*35)*0,00108</t>
  </si>
  <si>
    <t>"R8:" 0,44*(3,9*10+2,9*10+1,9*10)*0,00108</t>
  </si>
  <si>
    <t>"R8:" 0,44*(4*10+6*10+4,4*10+4,6*10+3,15*10+3,4*10)*0,00108</t>
  </si>
  <si>
    <t>"R12:" 0,98*(3*120)*0,00108</t>
  </si>
  <si>
    <t>"římsa R8:" 0,44*(1,36*130+100+145)*0,00108</t>
  </si>
  <si>
    <t>51</t>
  </si>
  <si>
    <t>311361921</t>
  </si>
  <si>
    <t>Výztuž nosných zdí svařovanými sítěmi</t>
  </si>
  <si>
    <t>"S1:" 63,94*5*0,001</t>
  </si>
  <si>
    <t>52</t>
  </si>
  <si>
    <t>31136192R3</t>
  </si>
  <si>
    <t xml:space="preserve">Provázání ŽB a kamenné části zdi betonářskou ocelí </t>
  </si>
  <si>
    <t>53</t>
  </si>
  <si>
    <t>31638111R8</t>
  </si>
  <si>
    <t>Krycí desky tl do 150 mm z betonu tř. C 12/15 až C 16/20 s přesahy 50 mm, s okapní drážkou</t>
  </si>
  <si>
    <t>0,6*(8,9+15,35)</t>
  </si>
  <si>
    <t>Komunikace</t>
  </si>
  <si>
    <t>54</t>
  </si>
  <si>
    <t>564871111</t>
  </si>
  <si>
    <t>Podklad ze štěrkodrtě ŠD tl 250 mm</t>
  </si>
  <si>
    <t>55</t>
  </si>
  <si>
    <t>594611111</t>
  </si>
  <si>
    <t>Dlažba z lomového kamene s provedením lože ze štěrkopísku</t>
  </si>
  <si>
    <t>Trubní vedení</t>
  </si>
  <si>
    <t>56</t>
  </si>
  <si>
    <t>871315211</t>
  </si>
  <si>
    <t>Kanalizační potrubí z tvrdého PVC-systém KG tuhost třídy SN4 DN150</t>
  </si>
  <si>
    <t>57</t>
  </si>
  <si>
    <t>877313123</t>
  </si>
  <si>
    <t>Montáž tvarovek jednoosých na potrubí z trub z PVC těsněných kroužkem otevřený výkop DN 150</t>
  </si>
  <si>
    <t>58</t>
  </si>
  <si>
    <t>286113601</t>
  </si>
  <si>
    <t>koleno kanalizace plastové KGB 150x30°</t>
  </si>
  <si>
    <t>59</t>
  </si>
  <si>
    <t>89481123R1</t>
  </si>
  <si>
    <t>Revizní šachta z PVC systém RV typ pravý/přímý/levý, DN 400/160  12,5 t hl 2900 mm vč.záslepek,redukcí a litinové mříže a kalového koše (vysoký)</t>
  </si>
  <si>
    <t>Ostatní konstrukce a práce-bourání</t>
  </si>
  <si>
    <t>60</t>
  </si>
  <si>
    <t>91941111R1</t>
  </si>
  <si>
    <t>Zakončení vyústku potrubí DN 150 z kamenné zdi  - kompletní práce (vč. bezpečnostních opatření - práce nad srázem)</t>
  </si>
  <si>
    <t>61</t>
  </si>
  <si>
    <t>935112211</t>
  </si>
  <si>
    <t>Osazení příkopového žlabu do betonu tl 100 mm z betonových tvárnic š 800 mm</t>
  </si>
  <si>
    <t>62</t>
  </si>
  <si>
    <t>592275223</t>
  </si>
  <si>
    <t xml:space="preserve">žlabovka š.600mm </t>
  </si>
  <si>
    <t>63</t>
  </si>
  <si>
    <t>938909611</t>
  </si>
  <si>
    <t>Odstranění nánosu na krajnicích tl do 100 mm</t>
  </si>
  <si>
    <t>"vyčištění stávajícího bet.žlabu:" 1,7</t>
  </si>
  <si>
    <t>64</t>
  </si>
  <si>
    <t>979021111</t>
  </si>
  <si>
    <t>Výběr a sbírání kamene ze suti s očištěním</t>
  </si>
  <si>
    <t>"zeď:" 41,49*0,4-stavkam</t>
  </si>
  <si>
    <t>"cesta:" 33*0,2</t>
  </si>
  <si>
    <t>65</t>
  </si>
  <si>
    <t>006</t>
  </si>
  <si>
    <t>981511111</t>
  </si>
  <si>
    <t>Demolice konstrukcí objektů zděných na MVC postupným rozebíráním</t>
  </si>
  <si>
    <t xml:space="preserve">"předpoklad stávajících konstrukcí - upřesnit po odkrytí:" </t>
  </si>
  <si>
    <t>"stávající zeď:" 0,3*(1,5+0,74)</t>
  </si>
  <si>
    <t>"předpoklad základů:" 0,3*0,4*24</t>
  </si>
  <si>
    <t>stavkam</t>
  </si>
  <si>
    <t>99</t>
  </si>
  <si>
    <t>Přesun hmot</t>
  </si>
  <si>
    <t>66</t>
  </si>
  <si>
    <t>015</t>
  </si>
  <si>
    <t>998152111</t>
  </si>
  <si>
    <t>Přesun hmot pro montované zdi a valy v do 20 m</t>
  </si>
  <si>
    <t>74,6</t>
  </si>
  <si>
    <t>4,95</t>
  </si>
  <si>
    <t>stáv.kam.zeď</t>
  </si>
  <si>
    <t>3,552</t>
  </si>
  <si>
    <t>opěrka</t>
  </si>
  <si>
    <t>133,538</t>
  </si>
  <si>
    <t>5,95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</si>
</sst>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165" fontId="0" fillId="0" borderId="15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164" fontId="3" fillId="34" borderId="21" xfId="0" applyNumberFormat="1" applyFont="1" applyFill="1" applyBorder="1" applyAlignment="1" applyProtection="1">
      <alignment horizontal="center" vertical="center"/>
      <protection/>
    </xf>
    <xf numFmtId="164" fontId="3" fillId="34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5" fontId="22" fillId="0" borderId="0" xfId="0" applyNumberFormat="1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164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6" fontId="20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6" fontId="14" fillId="0" borderId="23" xfId="0" applyNumberFormat="1" applyFont="1" applyBorder="1" applyAlignment="1" applyProtection="1">
      <alignment horizontal="right" vertical="center"/>
      <protection/>
    </xf>
    <xf numFmtId="167" fontId="14" fillId="0" borderId="23" xfId="0" applyNumberFormat="1" applyFont="1" applyBorder="1" applyAlignment="1" applyProtection="1">
      <alignment horizontal="righ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 locked="0"/>
    </xf>
    <xf numFmtId="164" fontId="3" fillId="34" borderId="25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0" fillId="33" borderId="0" xfId="0" applyNumberFormat="1" applyFont="1" applyFill="1" applyAlignment="1" applyProtection="1">
      <alignment horizontal="right" vertical="center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164" fontId="2" fillId="34" borderId="27" xfId="0" applyNumberFormat="1" applyFont="1" applyFill="1" applyBorder="1" applyAlignment="1" applyProtection="1">
      <alignment horizontal="center" vertical="center"/>
      <protection/>
    </xf>
    <xf numFmtId="164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164" fontId="3" fillId="34" borderId="25" xfId="0" applyNumberFormat="1" applyFont="1" applyFill="1" applyBorder="1" applyAlignment="1" applyProtection="1">
      <alignment horizontal="center" vertical="center"/>
      <protection/>
    </xf>
    <xf numFmtId="164" fontId="3" fillId="34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 horizontal="center" vertical="center"/>
      <protection/>
    </xf>
    <xf numFmtId="166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4" fontId="3" fillId="0" borderId="35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164" fontId="3" fillId="0" borderId="37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vertical="top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64" fontId="3" fillId="0" borderId="4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164" fontId="3" fillId="0" borderId="44" xfId="0" applyNumberFormat="1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164" fontId="3" fillId="0" borderId="45" xfId="0" applyNumberFormat="1" applyFont="1" applyBorder="1" applyAlignment="1" applyProtection="1">
      <alignment horizontal="right" vertical="center"/>
      <protection/>
    </xf>
    <xf numFmtId="49" fontId="3" fillId="0" borderId="42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165" fontId="0" fillId="0" borderId="49" xfId="0" applyNumberFormat="1" applyFont="1" applyBorder="1" applyAlignment="1" applyProtection="1">
      <alignment horizontal="right" vertical="center"/>
      <protection/>
    </xf>
    <xf numFmtId="165" fontId="0" fillId="0" borderId="50" xfId="0" applyNumberFormat="1" applyFont="1" applyBorder="1" applyAlignment="1" applyProtection="1">
      <alignment horizontal="right" vertical="center"/>
      <protection/>
    </xf>
    <xf numFmtId="166" fontId="7" fillId="0" borderId="51" xfId="0" applyNumberFormat="1" applyFont="1" applyBorder="1" applyAlignment="1" applyProtection="1">
      <alignment horizontal="right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51" xfId="0" applyNumberFormat="1" applyFont="1" applyBorder="1" applyAlignment="1" applyProtection="1">
      <alignment horizontal="right" vertical="center"/>
      <protection/>
    </xf>
    <xf numFmtId="165" fontId="7" fillId="0" borderId="50" xfId="0" applyNumberFormat="1" applyFont="1" applyBorder="1" applyAlignment="1" applyProtection="1">
      <alignment horizontal="right" vertical="center"/>
      <protection/>
    </xf>
    <xf numFmtId="166" fontId="7" fillId="0" borderId="50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164" fontId="2" fillId="0" borderId="52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43" xfId="0" applyNumberFormat="1" applyFont="1" applyBorder="1" applyAlignment="1" applyProtection="1">
      <alignment horizontal="righ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5" fontId="0" fillId="0" borderId="44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4" fontId="2" fillId="0" borderId="53" xfId="0" applyNumberFormat="1" applyFont="1" applyBorder="1" applyAlignment="1" applyProtection="1">
      <alignment horizontal="center" vertical="center"/>
      <protection/>
    </xf>
    <xf numFmtId="165" fontId="0" fillId="0" borderId="43" xfId="0" applyNumberFormat="1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166" fontId="7" fillId="0" borderId="28" xfId="0" applyNumberFormat="1" applyFont="1" applyBorder="1" applyAlignment="1" applyProtection="1">
      <alignment horizontal="right" vertical="center"/>
      <protection/>
    </xf>
    <xf numFmtId="166" fontId="0" fillId="0" borderId="28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4" fontId="2" fillId="0" borderId="21" xfId="0" applyNumberFormat="1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7" fillId="0" borderId="55" xfId="0" applyNumberFormat="1" applyFont="1" applyBorder="1" applyAlignment="1" applyProtection="1">
      <alignment horizontal="right" vertical="center"/>
      <protection/>
    </xf>
    <xf numFmtId="165" fontId="10" fillId="0" borderId="33" xfId="0" applyNumberFormat="1" applyFont="1" applyBorder="1" applyAlignment="1" applyProtection="1">
      <alignment horizontal="right" vertical="center"/>
      <protection/>
    </xf>
    <xf numFmtId="0" fontId="6" fillId="0" borderId="30" xfId="0" applyFont="1" applyBorder="1" applyAlignment="1" applyProtection="1">
      <alignment horizontal="left" vertical="top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/>
      <protection/>
    </xf>
    <xf numFmtId="0" fontId="2" fillId="0" borderId="39" xfId="0" applyFont="1" applyBorder="1" applyAlignment="1" applyProtection="1">
      <alignment horizontal="left"/>
      <protection/>
    </xf>
    <xf numFmtId="165" fontId="3" fillId="0" borderId="39" xfId="0" applyNumberFormat="1" applyFont="1" applyBorder="1" applyAlignment="1" applyProtection="1">
      <alignment horizontal="right" vertical="center"/>
      <protection/>
    </xf>
    <xf numFmtId="166" fontId="3" fillId="0" borderId="43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0" fontId="6" fillId="0" borderId="59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3" fillId="0" borderId="43" xfId="0" applyNumberFormat="1" applyFont="1" applyBorder="1" applyAlignment="1" applyProtection="1">
      <alignment horizontal="righ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166" fontId="11" fillId="0" borderId="61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/>
      <protection/>
    </xf>
    <xf numFmtId="165" fontId="7" fillId="33" borderId="27" xfId="0" applyNumberFormat="1" applyFont="1" applyFill="1" applyBorder="1" applyAlignment="1" applyProtection="1">
      <alignment horizontal="right" vertical="center"/>
      <protection locked="0"/>
    </xf>
    <xf numFmtId="166" fontId="0" fillId="33" borderId="43" xfId="0" applyNumberFormat="1" applyFont="1" applyFill="1" applyBorder="1" applyAlignment="1" applyProtection="1">
      <alignment horizontal="right" vertical="center"/>
      <protection locked="0"/>
    </xf>
    <xf numFmtId="166" fontId="7" fillId="33" borderId="29" xfId="0" applyNumberFormat="1" applyFont="1" applyFill="1" applyBorder="1" applyAlignment="1" applyProtection="1">
      <alignment horizontal="right" vertical="center"/>
      <protection locked="0"/>
    </xf>
    <xf numFmtId="166" fontId="7" fillId="33" borderId="43" xfId="0" applyNumberFormat="1" applyFont="1" applyFill="1" applyBorder="1" applyAlignment="1" applyProtection="1">
      <alignment horizontal="right" vertical="center"/>
      <protection locked="0"/>
    </xf>
    <xf numFmtId="0" fontId="3" fillId="33" borderId="44" xfId="0" applyFont="1" applyFill="1" applyBorder="1" applyAlignment="1" applyProtection="1">
      <alignment horizontal="right" vertical="center"/>
      <protection locked="0"/>
    </xf>
    <xf numFmtId="166" fontId="7" fillId="33" borderId="5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E39" sqref="E39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3"/>
    </row>
    <row r="2" spans="1:19" ht="23.25" customHeight="1">
      <c r="A2" s="96"/>
      <c r="B2" s="97"/>
      <c r="C2" s="97"/>
      <c r="D2" s="97"/>
      <c r="E2" s="97"/>
      <c r="F2" s="97"/>
      <c r="G2" s="98" t="s">
        <v>0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4"/>
    </row>
    <row r="3" spans="1:19" ht="12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5"/>
    </row>
    <row r="4" spans="1:19" ht="8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6"/>
    </row>
    <row r="5" spans="1:19" ht="15" customHeight="1">
      <c r="A5" s="103"/>
      <c r="B5" s="7" t="s">
        <v>1</v>
      </c>
      <c r="C5" s="7"/>
      <c r="D5" s="7"/>
      <c r="E5" s="104" t="s">
        <v>2</v>
      </c>
      <c r="F5" s="105"/>
      <c r="G5" s="105"/>
      <c r="H5" s="105"/>
      <c r="I5" s="105"/>
      <c r="J5" s="106"/>
      <c r="K5" s="7"/>
      <c r="L5" s="7"/>
      <c r="M5" s="7"/>
      <c r="N5" s="7"/>
      <c r="O5" s="7" t="s">
        <v>3</v>
      </c>
      <c r="P5" s="104" t="s">
        <v>4</v>
      </c>
      <c r="Q5" s="107"/>
      <c r="R5" s="106"/>
      <c r="S5" s="8"/>
    </row>
    <row r="6" spans="1:19" ht="17.25" customHeight="1" hidden="1">
      <c r="A6" s="103"/>
      <c r="B6" s="7" t="s">
        <v>5</v>
      </c>
      <c r="C6" s="7"/>
      <c r="D6" s="7"/>
      <c r="E6" s="108" t="s">
        <v>6</v>
      </c>
      <c r="F6" s="7"/>
      <c r="G6" s="7"/>
      <c r="H6" s="7"/>
      <c r="I6" s="7"/>
      <c r="J6" s="109"/>
      <c r="K6" s="7"/>
      <c r="L6" s="7"/>
      <c r="M6" s="7"/>
      <c r="N6" s="7"/>
      <c r="O6" s="7"/>
      <c r="P6" s="110"/>
      <c r="Q6" s="111"/>
      <c r="R6" s="109"/>
      <c r="S6" s="8"/>
    </row>
    <row r="7" spans="1:19" ht="17.25" customHeight="1">
      <c r="A7" s="103"/>
      <c r="B7" s="7" t="s">
        <v>7</v>
      </c>
      <c r="C7" s="7"/>
      <c r="D7" s="7"/>
      <c r="E7" s="108" t="s">
        <v>8</v>
      </c>
      <c r="F7" s="7"/>
      <c r="G7" s="7"/>
      <c r="H7" s="7"/>
      <c r="I7" s="7"/>
      <c r="J7" s="109"/>
      <c r="K7" s="7"/>
      <c r="L7" s="7"/>
      <c r="M7" s="7"/>
      <c r="N7" s="7"/>
      <c r="O7" s="7" t="s">
        <v>9</v>
      </c>
      <c r="P7" s="108"/>
      <c r="Q7" s="111"/>
      <c r="R7" s="109"/>
      <c r="S7" s="8"/>
    </row>
    <row r="8" spans="1:19" ht="17.25" customHeight="1" hidden="1">
      <c r="A8" s="103"/>
      <c r="B8" s="7" t="s">
        <v>10</v>
      </c>
      <c r="C8" s="7"/>
      <c r="D8" s="7"/>
      <c r="E8" s="108" t="s">
        <v>11</v>
      </c>
      <c r="F8" s="7"/>
      <c r="G8" s="7"/>
      <c r="H8" s="7"/>
      <c r="I8" s="7"/>
      <c r="J8" s="109"/>
      <c r="K8" s="7"/>
      <c r="L8" s="7"/>
      <c r="M8" s="7"/>
      <c r="N8" s="7"/>
      <c r="O8" s="7"/>
      <c r="P8" s="110"/>
      <c r="Q8" s="111"/>
      <c r="R8" s="109"/>
      <c r="S8" s="8"/>
    </row>
    <row r="9" spans="1:19" ht="17.25" customHeight="1">
      <c r="A9" s="103"/>
      <c r="B9" s="7" t="s">
        <v>12</v>
      </c>
      <c r="C9" s="7"/>
      <c r="D9" s="7"/>
      <c r="E9" s="112" t="s">
        <v>4</v>
      </c>
      <c r="F9" s="113"/>
      <c r="G9" s="113"/>
      <c r="H9" s="113"/>
      <c r="I9" s="113"/>
      <c r="J9" s="114"/>
      <c r="K9" s="7"/>
      <c r="L9" s="7"/>
      <c r="M9" s="7"/>
      <c r="N9" s="7"/>
      <c r="O9" s="7" t="s">
        <v>13</v>
      </c>
      <c r="P9" s="115"/>
      <c r="Q9" s="116"/>
      <c r="R9" s="114"/>
      <c r="S9" s="8"/>
    </row>
    <row r="10" spans="1:19" ht="17.25" customHeight="1" hidden="1">
      <c r="A10" s="103"/>
      <c r="B10" s="7" t="s">
        <v>14</v>
      </c>
      <c r="C10" s="7"/>
      <c r="D10" s="7"/>
      <c r="E10" s="117" t="s">
        <v>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111"/>
      <c r="Q10" s="111"/>
      <c r="R10" s="7"/>
      <c r="S10" s="8"/>
    </row>
    <row r="11" spans="1:19" ht="17.25" customHeight="1" hidden="1">
      <c r="A11" s="103"/>
      <c r="B11" s="7" t="s">
        <v>15</v>
      </c>
      <c r="C11" s="7"/>
      <c r="D11" s="7"/>
      <c r="E11" s="117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111"/>
      <c r="Q11" s="111"/>
      <c r="R11" s="7"/>
      <c r="S11" s="8"/>
    </row>
    <row r="12" spans="1:19" ht="17.25" customHeight="1" hidden="1">
      <c r="A12" s="103"/>
      <c r="B12" s="7" t="s">
        <v>16</v>
      </c>
      <c r="C12" s="7"/>
      <c r="D12" s="7"/>
      <c r="E12" s="117" t="s">
        <v>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111"/>
      <c r="Q12" s="111"/>
      <c r="R12" s="7"/>
      <c r="S12" s="8"/>
    </row>
    <row r="13" spans="1:19" ht="17.25" customHeight="1" hidden="1">
      <c r="A13" s="103"/>
      <c r="B13" s="7"/>
      <c r="C13" s="7"/>
      <c r="D13" s="7"/>
      <c r="E13" s="117" t="s">
        <v>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111"/>
      <c r="Q13" s="111"/>
      <c r="R13" s="7"/>
      <c r="S13" s="8"/>
    </row>
    <row r="14" spans="1:19" ht="17.25" customHeight="1" hidden="1">
      <c r="A14" s="103"/>
      <c r="B14" s="7"/>
      <c r="C14" s="7"/>
      <c r="D14" s="7"/>
      <c r="E14" s="117" t="s">
        <v>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11"/>
      <c r="Q14" s="111"/>
      <c r="R14" s="7"/>
      <c r="S14" s="8"/>
    </row>
    <row r="15" spans="1:19" ht="17.25" customHeight="1" hidden="1">
      <c r="A15" s="103"/>
      <c r="B15" s="7"/>
      <c r="C15" s="7"/>
      <c r="D15" s="7"/>
      <c r="E15" s="117" t="s">
        <v>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111"/>
      <c r="Q15" s="111"/>
      <c r="R15" s="7"/>
      <c r="S15" s="8"/>
    </row>
    <row r="16" spans="1:19" ht="17.25" customHeight="1" hidden="1">
      <c r="A16" s="103"/>
      <c r="B16" s="7"/>
      <c r="C16" s="7"/>
      <c r="D16" s="7"/>
      <c r="E16" s="117" t="s">
        <v>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111"/>
      <c r="Q16" s="111"/>
      <c r="R16" s="7"/>
      <c r="S16" s="8"/>
    </row>
    <row r="17" spans="1:19" ht="17.25" customHeight="1" hidden="1">
      <c r="A17" s="103"/>
      <c r="B17" s="7"/>
      <c r="C17" s="7"/>
      <c r="D17" s="7"/>
      <c r="E17" s="117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11"/>
      <c r="Q17" s="111"/>
      <c r="R17" s="7"/>
      <c r="S17" s="8"/>
    </row>
    <row r="18" spans="1:19" ht="17.25" customHeight="1" hidden="1">
      <c r="A18" s="103"/>
      <c r="B18" s="7"/>
      <c r="C18" s="7"/>
      <c r="D18" s="7"/>
      <c r="E18" s="117" t="s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111"/>
      <c r="Q18" s="111"/>
      <c r="R18" s="7"/>
      <c r="S18" s="8"/>
    </row>
    <row r="19" spans="1:19" ht="17.25" customHeight="1" hidden="1">
      <c r="A19" s="103"/>
      <c r="B19" s="7"/>
      <c r="C19" s="7"/>
      <c r="D19" s="7"/>
      <c r="E19" s="117" t="s">
        <v>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111"/>
      <c r="Q19" s="111"/>
      <c r="R19" s="7"/>
      <c r="S19" s="8"/>
    </row>
    <row r="20" spans="1:19" ht="17.25" customHeight="1" hidden="1">
      <c r="A20" s="103"/>
      <c r="B20" s="7"/>
      <c r="C20" s="7"/>
      <c r="D20" s="7"/>
      <c r="E20" s="117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111"/>
      <c r="Q20" s="111"/>
      <c r="R20" s="7"/>
      <c r="S20" s="8"/>
    </row>
    <row r="21" spans="1:19" ht="17.25" customHeight="1" hidden="1">
      <c r="A21" s="103"/>
      <c r="B21" s="7"/>
      <c r="C21" s="7"/>
      <c r="D21" s="7"/>
      <c r="E21" s="117" t="s">
        <v>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111"/>
      <c r="Q21" s="111"/>
      <c r="R21" s="7"/>
      <c r="S21" s="8"/>
    </row>
    <row r="22" spans="1:19" ht="17.25" customHeight="1" hidden="1">
      <c r="A22" s="103"/>
      <c r="B22" s="7"/>
      <c r="C22" s="7"/>
      <c r="D22" s="7"/>
      <c r="E22" s="117" t="s">
        <v>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111"/>
      <c r="Q22" s="111"/>
      <c r="R22" s="7"/>
      <c r="S22" s="8"/>
    </row>
    <row r="23" spans="1:19" ht="17.25" customHeight="1" hidden="1">
      <c r="A23" s="103"/>
      <c r="B23" s="7"/>
      <c r="C23" s="7"/>
      <c r="D23" s="7"/>
      <c r="E23" s="117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111"/>
      <c r="Q23" s="111"/>
      <c r="R23" s="7"/>
      <c r="S23" s="8"/>
    </row>
    <row r="24" spans="1:19" ht="17.25" customHeight="1" hidden="1">
      <c r="A24" s="103"/>
      <c r="B24" s="7"/>
      <c r="C24" s="7"/>
      <c r="D24" s="7"/>
      <c r="E24" s="117" t="s">
        <v>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111"/>
      <c r="Q24" s="111"/>
      <c r="R24" s="7"/>
      <c r="S24" s="8"/>
    </row>
    <row r="25" spans="1:19" ht="17.25" customHeight="1">
      <c r="A25" s="10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 t="s">
        <v>17</v>
      </c>
      <c r="P25" s="7" t="s">
        <v>18</v>
      </c>
      <c r="Q25" s="7"/>
      <c r="R25" s="7"/>
      <c r="S25" s="8"/>
    </row>
    <row r="26" spans="1:19" ht="17.25" customHeight="1">
      <c r="A26" s="103"/>
      <c r="B26" s="7" t="s">
        <v>19</v>
      </c>
      <c r="C26" s="7"/>
      <c r="D26" s="7"/>
      <c r="E26" s="104" t="s">
        <v>20</v>
      </c>
      <c r="F26" s="105"/>
      <c r="G26" s="105"/>
      <c r="H26" s="105"/>
      <c r="I26" s="105"/>
      <c r="J26" s="106"/>
      <c r="K26" s="7"/>
      <c r="L26" s="7"/>
      <c r="M26" s="7"/>
      <c r="N26" s="7"/>
      <c r="O26" s="118"/>
      <c r="P26" s="119"/>
      <c r="Q26" s="120"/>
      <c r="R26" s="121"/>
      <c r="S26" s="8"/>
    </row>
    <row r="27" spans="1:19" ht="17.25" customHeight="1">
      <c r="A27" s="103"/>
      <c r="B27" s="7" t="s">
        <v>21</v>
      </c>
      <c r="C27" s="7"/>
      <c r="D27" s="7"/>
      <c r="E27" s="108" t="s">
        <v>22</v>
      </c>
      <c r="F27" s="7"/>
      <c r="G27" s="7"/>
      <c r="H27" s="7"/>
      <c r="I27" s="7"/>
      <c r="J27" s="109"/>
      <c r="K27" s="7"/>
      <c r="L27" s="7"/>
      <c r="M27" s="7"/>
      <c r="N27" s="7"/>
      <c r="O27" s="118"/>
      <c r="P27" s="119"/>
      <c r="Q27" s="120"/>
      <c r="R27" s="121"/>
      <c r="S27" s="8"/>
    </row>
    <row r="28" spans="1:19" ht="17.25" customHeight="1">
      <c r="A28" s="103"/>
      <c r="B28" s="7" t="s">
        <v>23</v>
      </c>
      <c r="C28" s="7"/>
      <c r="D28" s="7"/>
      <c r="E28" s="108" t="s">
        <v>24</v>
      </c>
      <c r="F28" s="7"/>
      <c r="G28" s="7"/>
      <c r="H28" s="7"/>
      <c r="I28" s="7"/>
      <c r="J28" s="109"/>
      <c r="K28" s="7"/>
      <c r="L28" s="7"/>
      <c r="M28" s="7"/>
      <c r="N28" s="7"/>
      <c r="O28" s="118"/>
      <c r="P28" s="119"/>
      <c r="Q28" s="120"/>
      <c r="R28" s="121"/>
      <c r="S28" s="8"/>
    </row>
    <row r="29" spans="1:19" ht="17.25" customHeight="1">
      <c r="A29" s="103"/>
      <c r="B29" s="7"/>
      <c r="C29" s="7"/>
      <c r="D29" s="7"/>
      <c r="E29" s="115"/>
      <c r="F29" s="113"/>
      <c r="G29" s="113"/>
      <c r="H29" s="113"/>
      <c r="I29" s="113"/>
      <c r="J29" s="114"/>
      <c r="K29" s="7"/>
      <c r="L29" s="7"/>
      <c r="M29" s="7"/>
      <c r="N29" s="7"/>
      <c r="O29" s="111"/>
      <c r="P29" s="111"/>
      <c r="Q29" s="111"/>
      <c r="R29" s="7"/>
      <c r="S29" s="8"/>
    </row>
    <row r="30" spans="1:19" ht="17.25" customHeight="1">
      <c r="A30" s="103"/>
      <c r="B30" s="7"/>
      <c r="C30" s="7"/>
      <c r="D30" s="7"/>
      <c r="E30" s="122" t="s">
        <v>25</v>
      </c>
      <c r="F30" s="7"/>
      <c r="G30" s="7" t="s">
        <v>26</v>
      </c>
      <c r="H30" s="7"/>
      <c r="I30" s="7"/>
      <c r="J30" s="7"/>
      <c r="K30" s="7"/>
      <c r="L30" s="7"/>
      <c r="M30" s="7"/>
      <c r="N30" s="7"/>
      <c r="O30" s="122" t="s">
        <v>27</v>
      </c>
      <c r="P30" s="111"/>
      <c r="Q30" s="111"/>
      <c r="R30" s="123"/>
      <c r="S30" s="8"/>
    </row>
    <row r="31" spans="1:19" ht="17.25" customHeight="1">
      <c r="A31" s="103"/>
      <c r="B31" s="7"/>
      <c r="C31" s="7"/>
      <c r="D31" s="7"/>
      <c r="E31" s="118" t="s">
        <v>28</v>
      </c>
      <c r="F31" s="7"/>
      <c r="G31" s="119" t="s">
        <v>29</v>
      </c>
      <c r="H31" s="124"/>
      <c r="I31" s="125"/>
      <c r="J31" s="7"/>
      <c r="K31" s="7"/>
      <c r="L31" s="7"/>
      <c r="M31" s="7"/>
      <c r="N31" s="7"/>
      <c r="O31" s="126" t="s">
        <v>30</v>
      </c>
      <c r="P31" s="111"/>
      <c r="Q31" s="111"/>
      <c r="R31" s="127"/>
      <c r="S31" s="8"/>
    </row>
    <row r="32" spans="1:19" ht="8.25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9"/>
    </row>
    <row r="33" spans="1:19" ht="20.25" customHeight="1">
      <c r="A33" s="130"/>
      <c r="B33" s="131"/>
      <c r="C33" s="131"/>
      <c r="D33" s="131"/>
      <c r="E33" s="132" t="s">
        <v>31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0"/>
    </row>
    <row r="34" spans="1:19" ht="20.25" customHeight="1">
      <c r="A34" s="133" t="s">
        <v>32</v>
      </c>
      <c r="B34" s="134"/>
      <c r="C34" s="134"/>
      <c r="D34" s="135"/>
      <c r="E34" s="136" t="s">
        <v>33</v>
      </c>
      <c r="F34" s="135"/>
      <c r="G34" s="136" t="s">
        <v>34</v>
      </c>
      <c r="H34" s="134"/>
      <c r="I34" s="135"/>
      <c r="J34" s="136" t="s">
        <v>35</v>
      </c>
      <c r="K34" s="134"/>
      <c r="L34" s="136" t="s">
        <v>36</v>
      </c>
      <c r="M34" s="134"/>
      <c r="N34" s="134"/>
      <c r="O34" s="135"/>
      <c r="P34" s="136" t="s">
        <v>37</v>
      </c>
      <c r="Q34" s="134"/>
      <c r="R34" s="134"/>
      <c r="S34" s="11"/>
    </row>
    <row r="35" spans="1:19" ht="20.25" customHeight="1">
      <c r="A35" s="137"/>
      <c r="B35" s="138"/>
      <c r="C35" s="138"/>
      <c r="D35" s="190">
        <v>0</v>
      </c>
      <c r="E35" s="139">
        <f>IF(D35=0,0,R47/D35)</f>
        <v>0</v>
      </c>
      <c r="F35" s="140"/>
      <c r="G35" s="141"/>
      <c r="H35" s="138"/>
      <c r="I35" s="190">
        <v>0</v>
      </c>
      <c r="J35" s="139">
        <f>IF(I35=0,0,R47/I35)</f>
        <v>0</v>
      </c>
      <c r="K35" s="142"/>
      <c r="L35" s="141"/>
      <c r="M35" s="138"/>
      <c r="N35" s="138"/>
      <c r="O35" s="190">
        <v>0</v>
      </c>
      <c r="P35" s="141"/>
      <c r="Q35" s="138"/>
      <c r="R35" s="143">
        <f>IF(O35=0,0,R47/O35)</f>
        <v>0</v>
      </c>
      <c r="S35" s="12"/>
    </row>
    <row r="36" spans="1:19" ht="20.25" customHeight="1">
      <c r="A36" s="130"/>
      <c r="B36" s="131"/>
      <c r="C36" s="131"/>
      <c r="D36" s="131"/>
      <c r="E36" s="132" t="s">
        <v>38</v>
      </c>
      <c r="F36" s="131"/>
      <c r="G36" s="131"/>
      <c r="H36" s="131"/>
      <c r="I36" s="131"/>
      <c r="J36" s="144" t="s">
        <v>39</v>
      </c>
      <c r="K36" s="131"/>
      <c r="L36" s="131"/>
      <c r="M36" s="131"/>
      <c r="N36" s="131"/>
      <c r="O36" s="131"/>
      <c r="P36" s="131"/>
      <c r="Q36" s="131"/>
      <c r="R36" s="131"/>
      <c r="S36" s="10"/>
    </row>
    <row r="37" spans="1:19" ht="20.25" customHeight="1">
      <c r="A37" s="145" t="s">
        <v>40</v>
      </c>
      <c r="B37" s="146"/>
      <c r="C37" s="147" t="s">
        <v>41</v>
      </c>
      <c r="D37" s="148"/>
      <c r="E37" s="148"/>
      <c r="F37" s="13"/>
      <c r="G37" s="145" t="s">
        <v>42</v>
      </c>
      <c r="H37" s="149"/>
      <c r="I37" s="147" t="s">
        <v>43</v>
      </c>
      <c r="J37" s="148"/>
      <c r="K37" s="148"/>
      <c r="L37" s="145" t="s">
        <v>44</v>
      </c>
      <c r="M37" s="149"/>
      <c r="N37" s="147" t="s">
        <v>45</v>
      </c>
      <c r="O37" s="148"/>
      <c r="P37" s="148"/>
      <c r="Q37" s="148"/>
      <c r="R37" s="148"/>
      <c r="S37" s="13"/>
    </row>
    <row r="38" spans="1:19" ht="20.25" customHeight="1">
      <c r="A38" s="150">
        <v>1</v>
      </c>
      <c r="B38" s="151" t="s">
        <v>46</v>
      </c>
      <c r="C38" s="106"/>
      <c r="D38" s="152" t="s">
        <v>47</v>
      </c>
      <c r="E38" s="153">
        <f>SUMIF(Rozpocet!O5:O143,8,Rozpocet!I5:I143)</f>
        <v>0</v>
      </c>
      <c r="F38" s="14"/>
      <c r="G38" s="150">
        <v>8</v>
      </c>
      <c r="H38" s="154" t="s">
        <v>48</v>
      </c>
      <c r="I38" s="121"/>
      <c r="J38" s="191">
        <v>0</v>
      </c>
      <c r="K38" s="155"/>
      <c r="L38" s="150">
        <v>13</v>
      </c>
      <c r="M38" s="119" t="s">
        <v>49</v>
      </c>
      <c r="N38" s="124"/>
      <c r="O38" s="124"/>
      <c r="P38" s="194">
        <f>M49</f>
        <v>20</v>
      </c>
      <c r="Q38" s="156" t="s">
        <v>50</v>
      </c>
      <c r="R38" s="193">
        <v>0</v>
      </c>
      <c r="S38" s="14"/>
    </row>
    <row r="39" spans="1:19" ht="20.25" customHeight="1">
      <c r="A39" s="150">
        <v>2</v>
      </c>
      <c r="B39" s="157"/>
      <c r="C39" s="114"/>
      <c r="D39" s="152" t="s">
        <v>51</v>
      </c>
      <c r="E39" s="153">
        <f>SUMIF(Rozpocet!O10:O143,4,Rozpocet!I10:I143)</f>
        <v>0</v>
      </c>
      <c r="F39" s="14"/>
      <c r="G39" s="150">
        <v>9</v>
      </c>
      <c r="H39" s="7" t="s">
        <v>52</v>
      </c>
      <c r="I39" s="152"/>
      <c r="J39" s="191">
        <v>0</v>
      </c>
      <c r="K39" s="155"/>
      <c r="L39" s="150">
        <v>14</v>
      </c>
      <c r="M39" s="119" t="s">
        <v>53</v>
      </c>
      <c r="N39" s="124"/>
      <c r="O39" s="124"/>
      <c r="P39" s="194">
        <f>M49</f>
        <v>20</v>
      </c>
      <c r="Q39" s="156" t="s">
        <v>50</v>
      </c>
      <c r="R39" s="193">
        <v>0</v>
      </c>
      <c r="S39" s="14"/>
    </row>
    <row r="40" spans="1:19" ht="20.25" customHeight="1">
      <c r="A40" s="150">
        <v>3</v>
      </c>
      <c r="B40" s="151" t="s">
        <v>54</v>
      </c>
      <c r="C40" s="106"/>
      <c r="D40" s="152" t="s">
        <v>47</v>
      </c>
      <c r="E40" s="153">
        <f>SUMIF(Rozpocet!O11:O143,32,Rozpocet!I11:I143)</f>
        <v>0</v>
      </c>
      <c r="F40" s="14"/>
      <c r="G40" s="150">
        <v>10</v>
      </c>
      <c r="H40" s="154" t="s">
        <v>55</v>
      </c>
      <c r="I40" s="121"/>
      <c r="J40" s="191">
        <v>0</v>
      </c>
      <c r="K40" s="155"/>
      <c r="L40" s="150">
        <v>15</v>
      </c>
      <c r="M40" s="119" t="s">
        <v>56</v>
      </c>
      <c r="N40" s="124"/>
      <c r="O40" s="124"/>
      <c r="P40" s="194">
        <f>M49</f>
        <v>20</v>
      </c>
      <c r="Q40" s="156" t="s">
        <v>50</v>
      </c>
      <c r="R40" s="193">
        <v>0</v>
      </c>
      <c r="S40" s="14"/>
    </row>
    <row r="41" spans="1:19" ht="20.25" customHeight="1">
      <c r="A41" s="150">
        <v>4</v>
      </c>
      <c r="B41" s="157"/>
      <c r="C41" s="114"/>
      <c r="D41" s="152" t="s">
        <v>51</v>
      </c>
      <c r="E41" s="153">
        <f>SUMIF(Rozpocet!O12:O143,16,Rozpocet!I12:I143)+SUMIF(Rozpocet!O12:O143,128,Rozpocet!I12:I143)</f>
        <v>0</v>
      </c>
      <c r="F41" s="14"/>
      <c r="G41" s="150">
        <v>11</v>
      </c>
      <c r="H41" s="154"/>
      <c r="I41" s="121"/>
      <c r="J41" s="191">
        <v>0</v>
      </c>
      <c r="K41" s="155"/>
      <c r="L41" s="150">
        <v>16</v>
      </c>
      <c r="M41" s="119" t="s">
        <v>57</v>
      </c>
      <c r="N41" s="124"/>
      <c r="O41" s="124"/>
      <c r="P41" s="194">
        <f>M49</f>
        <v>20</v>
      </c>
      <c r="Q41" s="156" t="s">
        <v>50</v>
      </c>
      <c r="R41" s="193">
        <v>0</v>
      </c>
      <c r="S41" s="14"/>
    </row>
    <row r="42" spans="1:19" ht="20.25" customHeight="1">
      <c r="A42" s="150">
        <v>5</v>
      </c>
      <c r="B42" s="151" t="s">
        <v>58</v>
      </c>
      <c r="C42" s="106"/>
      <c r="D42" s="152" t="s">
        <v>47</v>
      </c>
      <c r="E42" s="153">
        <f>SUMIF(Rozpocet!O13:O143,256,Rozpocet!I13:I143)</f>
        <v>0</v>
      </c>
      <c r="F42" s="14"/>
      <c r="G42" s="158"/>
      <c r="H42" s="124"/>
      <c r="I42" s="121"/>
      <c r="J42" s="159"/>
      <c r="K42" s="155"/>
      <c r="L42" s="150">
        <v>17</v>
      </c>
      <c r="M42" s="119" t="s">
        <v>59</v>
      </c>
      <c r="N42" s="124"/>
      <c r="O42" s="124"/>
      <c r="P42" s="194">
        <f>M49</f>
        <v>20</v>
      </c>
      <c r="Q42" s="156" t="s">
        <v>50</v>
      </c>
      <c r="R42" s="193">
        <v>0</v>
      </c>
      <c r="S42" s="14"/>
    </row>
    <row r="43" spans="1:19" ht="20.25" customHeight="1">
      <c r="A43" s="150">
        <v>6</v>
      </c>
      <c r="B43" s="157"/>
      <c r="C43" s="114"/>
      <c r="D43" s="152" t="s">
        <v>51</v>
      </c>
      <c r="E43" s="153">
        <f>SUMIF(Rozpocet!O14:O143,64,Rozpocet!I14:I143)</f>
        <v>0</v>
      </c>
      <c r="F43" s="14"/>
      <c r="G43" s="158"/>
      <c r="H43" s="124"/>
      <c r="I43" s="121"/>
      <c r="J43" s="159"/>
      <c r="K43" s="155"/>
      <c r="L43" s="150">
        <v>18</v>
      </c>
      <c r="M43" s="154" t="s">
        <v>60</v>
      </c>
      <c r="N43" s="124"/>
      <c r="O43" s="124"/>
      <c r="P43" s="124"/>
      <c r="Q43" s="121"/>
      <c r="R43" s="153">
        <f>SUMIF(Rozpocet!O14:O143,1024,Rozpocet!I14:I143)</f>
        <v>0</v>
      </c>
      <c r="S43" s="14"/>
    </row>
    <row r="44" spans="1:19" ht="20.25" customHeight="1">
      <c r="A44" s="150">
        <v>7</v>
      </c>
      <c r="B44" s="160" t="s">
        <v>61</v>
      </c>
      <c r="C44" s="124"/>
      <c r="D44" s="121"/>
      <c r="E44" s="161">
        <f>SUM(E38:E43)</f>
        <v>0</v>
      </c>
      <c r="F44" s="10"/>
      <c r="G44" s="150">
        <v>12</v>
      </c>
      <c r="H44" s="160" t="s">
        <v>62</v>
      </c>
      <c r="I44" s="121"/>
      <c r="J44" s="162">
        <f>SUM(J38:J41)</f>
        <v>0</v>
      </c>
      <c r="K44" s="163"/>
      <c r="L44" s="150">
        <v>19</v>
      </c>
      <c r="M44" s="151" t="s">
        <v>63</v>
      </c>
      <c r="N44" s="105"/>
      <c r="O44" s="105"/>
      <c r="P44" s="105"/>
      <c r="Q44" s="164"/>
      <c r="R44" s="161">
        <f>SUM(R38:R43)</f>
        <v>0</v>
      </c>
      <c r="S44" s="10"/>
    </row>
    <row r="45" spans="1:19" ht="20.25" customHeight="1">
      <c r="A45" s="165">
        <v>20</v>
      </c>
      <c r="B45" s="166" t="s">
        <v>64</v>
      </c>
      <c r="C45" s="167"/>
      <c r="D45" s="168"/>
      <c r="E45" s="169">
        <f>SUMIF(Rozpocet!O14:O143,512,Rozpocet!I14:I143)</f>
        <v>0</v>
      </c>
      <c r="F45" s="9"/>
      <c r="G45" s="165">
        <v>21</v>
      </c>
      <c r="H45" s="166" t="s">
        <v>65</v>
      </c>
      <c r="I45" s="168"/>
      <c r="J45" s="192">
        <v>0</v>
      </c>
      <c r="K45" s="170">
        <f>M49</f>
        <v>20</v>
      </c>
      <c r="L45" s="165">
        <v>22</v>
      </c>
      <c r="M45" s="166" t="s">
        <v>66</v>
      </c>
      <c r="N45" s="167"/>
      <c r="O45" s="167"/>
      <c r="P45" s="167"/>
      <c r="Q45" s="168"/>
      <c r="R45" s="169">
        <f>SUMIF(Rozpocet!O14:O143,"&lt;4",Rozpocet!I14:I143)+SUMIF(Rozpocet!O14:O143,"&gt;1024",Rozpocet!I14:I143)</f>
        <v>0</v>
      </c>
      <c r="S45" s="9"/>
    </row>
    <row r="46" spans="1:19" ht="20.25" customHeight="1">
      <c r="A46" s="171" t="s">
        <v>21</v>
      </c>
      <c r="B46" s="102"/>
      <c r="C46" s="102"/>
      <c r="D46" s="102"/>
      <c r="E46" s="102"/>
      <c r="F46" s="172"/>
      <c r="G46" s="173"/>
      <c r="H46" s="102"/>
      <c r="I46" s="102"/>
      <c r="J46" s="102"/>
      <c r="K46" s="102"/>
      <c r="L46" s="145" t="s">
        <v>67</v>
      </c>
      <c r="M46" s="135"/>
      <c r="N46" s="147" t="s">
        <v>68</v>
      </c>
      <c r="O46" s="134"/>
      <c r="P46" s="134"/>
      <c r="Q46" s="134"/>
      <c r="R46" s="134"/>
      <c r="S46" s="11"/>
    </row>
    <row r="47" spans="1:19" ht="20.25" customHeight="1">
      <c r="A47" s="103"/>
      <c r="B47" s="7"/>
      <c r="C47" s="7"/>
      <c r="D47" s="7"/>
      <c r="E47" s="7"/>
      <c r="F47" s="109"/>
      <c r="G47" s="174"/>
      <c r="H47" s="7"/>
      <c r="I47" s="7"/>
      <c r="J47" s="7"/>
      <c r="K47" s="7"/>
      <c r="L47" s="150">
        <v>23</v>
      </c>
      <c r="M47" s="154" t="s">
        <v>69</v>
      </c>
      <c r="N47" s="124"/>
      <c r="O47" s="124"/>
      <c r="P47" s="124"/>
      <c r="Q47" s="14"/>
      <c r="R47" s="161">
        <f>ROUND(E44+J44+R44+E45+J45+R45,2)</f>
        <v>0</v>
      </c>
      <c r="S47" s="10"/>
    </row>
    <row r="48" spans="1:19" ht="20.25" customHeight="1">
      <c r="A48" s="175" t="s">
        <v>70</v>
      </c>
      <c r="B48" s="113"/>
      <c r="C48" s="113"/>
      <c r="D48" s="113"/>
      <c r="E48" s="113"/>
      <c r="F48" s="114"/>
      <c r="G48" s="176" t="s">
        <v>71</v>
      </c>
      <c r="H48" s="113"/>
      <c r="I48" s="113"/>
      <c r="J48" s="113"/>
      <c r="K48" s="113"/>
      <c r="L48" s="150">
        <v>24</v>
      </c>
      <c r="M48" s="177">
        <v>10</v>
      </c>
      <c r="N48" s="114" t="s">
        <v>50</v>
      </c>
      <c r="O48" s="178">
        <f>R47-O49</f>
        <v>0</v>
      </c>
      <c r="P48" s="124" t="s">
        <v>72</v>
      </c>
      <c r="Q48" s="121"/>
      <c r="R48" s="179">
        <f>ROUNDUP(O48*M48/100,1)</f>
        <v>0</v>
      </c>
      <c r="S48" s="15"/>
    </row>
    <row r="49" spans="1:19" ht="20.25" customHeight="1">
      <c r="A49" s="180" t="s">
        <v>19</v>
      </c>
      <c r="B49" s="105"/>
      <c r="C49" s="105"/>
      <c r="D49" s="105"/>
      <c r="E49" s="105"/>
      <c r="F49" s="106"/>
      <c r="G49" s="181"/>
      <c r="H49" s="105"/>
      <c r="I49" s="105"/>
      <c r="J49" s="105"/>
      <c r="K49" s="105"/>
      <c r="L49" s="150">
        <v>25</v>
      </c>
      <c r="M49" s="182">
        <v>20</v>
      </c>
      <c r="N49" s="121" t="s">
        <v>50</v>
      </c>
      <c r="O49" s="178">
        <f>ROUND(SUMIF(Rozpocet!N14:N143,M49,Rozpocet!I14:I143)+SUMIF(P38:P42,M49,R38:R42)+IF(K45=M49,J45,0),2)</f>
        <v>0</v>
      </c>
      <c r="P49" s="124" t="s">
        <v>72</v>
      </c>
      <c r="Q49" s="121"/>
      <c r="R49" s="153">
        <f>ROUNDUP(O49*M49/100,1)</f>
        <v>0</v>
      </c>
      <c r="S49" s="14"/>
    </row>
    <row r="50" spans="1:19" ht="20.25" customHeight="1">
      <c r="A50" s="103"/>
      <c r="B50" s="7"/>
      <c r="C50" s="7"/>
      <c r="D50" s="7"/>
      <c r="E50" s="7"/>
      <c r="F50" s="109"/>
      <c r="G50" s="174"/>
      <c r="H50" s="7"/>
      <c r="I50" s="7"/>
      <c r="J50" s="7"/>
      <c r="K50" s="7"/>
      <c r="L50" s="165">
        <v>26</v>
      </c>
      <c r="M50" s="183" t="s">
        <v>73</v>
      </c>
      <c r="N50" s="167"/>
      <c r="O50" s="167"/>
      <c r="P50" s="167"/>
      <c r="Q50" s="184"/>
      <c r="R50" s="185">
        <f>R47+R48+R49</f>
        <v>0</v>
      </c>
      <c r="S50" s="16"/>
    </row>
    <row r="51" spans="1:19" ht="20.25" customHeight="1">
      <c r="A51" s="175" t="s">
        <v>70</v>
      </c>
      <c r="B51" s="113"/>
      <c r="C51" s="113"/>
      <c r="D51" s="113"/>
      <c r="E51" s="113"/>
      <c r="F51" s="114"/>
      <c r="G51" s="176" t="s">
        <v>71</v>
      </c>
      <c r="H51" s="113"/>
      <c r="I51" s="113"/>
      <c r="J51" s="113"/>
      <c r="K51" s="113"/>
      <c r="L51" s="145" t="s">
        <v>74</v>
      </c>
      <c r="M51" s="135"/>
      <c r="N51" s="147" t="s">
        <v>75</v>
      </c>
      <c r="O51" s="134"/>
      <c r="P51" s="134"/>
      <c r="Q51" s="134"/>
      <c r="R51" s="186"/>
      <c r="S51" s="11"/>
    </row>
    <row r="52" spans="1:19" ht="20.25" customHeight="1">
      <c r="A52" s="180" t="s">
        <v>23</v>
      </c>
      <c r="B52" s="105"/>
      <c r="C52" s="105"/>
      <c r="D52" s="105"/>
      <c r="E52" s="105"/>
      <c r="F52" s="106"/>
      <c r="G52" s="181"/>
      <c r="H52" s="105"/>
      <c r="I52" s="105"/>
      <c r="J52" s="105"/>
      <c r="K52" s="105"/>
      <c r="L52" s="150">
        <v>27</v>
      </c>
      <c r="M52" s="154" t="s">
        <v>76</v>
      </c>
      <c r="N52" s="124"/>
      <c r="O52" s="124"/>
      <c r="P52" s="124"/>
      <c r="Q52" s="121"/>
      <c r="R52" s="193">
        <v>0</v>
      </c>
      <c r="S52" s="14"/>
    </row>
    <row r="53" spans="1:19" ht="20.25" customHeight="1">
      <c r="A53" s="103"/>
      <c r="B53" s="7"/>
      <c r="C53" s="7"/>
      <c r="D53" s="7"/>
      <c r="E53" s="7"/>
      <c r="F53" s="109"/>
      <c r="G53" s="174"/>
      <c r="H53" s="7"/>
      <c r="I53" s="7"/>
      <c r="J53" s="7"/>
      <c r="K53" s="7"/>
      <c r="L53" s="150">
        <v>28</v>
      </c>
      <c r="M53" s="154" t="s">
        <v>77</v>
      </c>
      <c r="N53" s="124"/>
      <c r="O53" s="124"/>
      <c r="P53" s="124"/>
      <c r="Q53" s="121"/>
      <c r="R53" s="193">
        <v>0</v>
      </c>
      <c r="S53" s="14"/>
    </row>
    <row r="54" spans="1:19" ht="20.25" customHeight="1">
      <c r="A54" s="187" t="s">
        <v>70</v>
      </c>
      <c r="B54" s="129"/>
      <c r="C54" s="129"/>
      <c r="D54" s="129"/>
      <c r="E54" s="129"/>
      <c r="F54" s="188"/>
      <c r="G54" s="189" t="s">
        <v>71</v>
      </c>
      <c r="H54" s="129"/>
      <c r="I54" s="129"/>
      <c r="J54" s="129"/>
      <c r="K54" s="129"/>
      <c r="L54" s="165">
        <v>29</v>
      </c>
      <c r="M54" s="166" t="s">
        <v>78</v>
      </c>
      <c r="N54" s="167"/>
      <c r="O54" s="167"/>
      <c r="P54" s="167"/>
      <c r="Q54" s="168"/>
      <c r="R54" s="195">
        <v>0</v>
      </c>
      <c r="S54" s="17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8" t="s">
        <v>79</v>
      </c>
      <c r="B1" s="80"/>
      <c r="C1" s="80"/>
      <c r="D1" s="80"/>
      <c r="E1" s="80"/>
    </row>
    <row r="2" spans="1:5" ht="12" customHeight="1">
      <c r="A2" s="19" t="s">
        <v>80</v>
      </c>
      <c r="B2" s="20" t="str">
        <f>'Krycí list'!E5</f>
        <v>DKnL, Verdek - Oprava opěrné zdi a základové patky lávky</v>
      </c>
      <c r="C2" s="81"/>
      <c r="D2" s="81"/>
      <c r="E2" s="81"/>
    </row>
    <row r="3" spans="1:5" ht="12" customHeight="1">
      <c r="A3" s="19" t="s">
        <v>81</v>
      </c>
      <c r="B3" s="20" t="str">
        <f>'Krycí list'!E7</f>
        <v>SO- 02 - Oprava op.zdi v majetku města</v>
      </c>
      <c r="C3" s="82"/>
      <c r="D3" s="20"/>
      <c r="E3" s="83"/>
    </row>
    <row r="4" spans="1:5" ht="12" customHeight="1">
      <c r="A4" s="19" t="s">
        <v>82</v>
      </c>
      <c r="B4" s="20" t="str">
        <f>'Krycí list'!E9</f>
        <v> </v>
      </c>
      <c r="C4" s="82"/>
      <c r="D4" s="20"/>
      <c r="E4" s="83"/>
    </row>
    <row r="5" spans="1:5" ht="12" customHeight="1">
      <c r="A5" s="20" t="s">
        <v>83</v>
      </c>
      <c r="B5" s="20" t="str">
        <f>'Krycí list'!P5</f>
        <v> </v>
      </c>
      <c r="C5" s="82"/>
      <c r="D5" s="20"/>
      <c r="E5" s="83"/>
    </row>
    <row r="6" spans="1:5" ht="6" customHeight="1">
      <c r="A6" s="20"/>
      <c r="B6" s="20"/>
      <c r="C6" s="82"/>
      <c r="D6" s="20"/>
      <c r="E6" s="83"/>
    </row>
    <row r="7" spans="1:5" ht="12" customHeight="1">
      <c r="A7" s="20" t="s">
        <v>84</v>
      </c>
      <c r="B7" s="20" t="str">
        <f>'Krycí list'!E26</f>
        <v>Město Dvůr Králové n.L.</v>
      </c>
      <c r="C7" s="82"/>
      <c r="D7" s="20"/>
      <c r="E7" s="83"/>
    </row>
    <row r="8" spans="1:5" ht="12" customHeight="1">
      <c r="A8" s="20" t="s">
        <v>85</v>
      </c>
      <c r="B8" s="20" t="str">
        <f>'Krycí list'!E28</f>
        <v>Dle výběrového řízení</v>
      </c>
      <c r="C8" s="82"/>
      <c r="D8" s="20"/>
      <c r="E8" s="83"/>
    </row>
    <row r="9" spans="1:5" ht="12" customHeight="1">
      <c r="A9" s="20" t="s">
        <v>86</v>
      </c>
      <c r="B9" s="20" t="s">
        <v>87</v>
      </c>
      <c r="C9" s="82"/>
      <c r="D9" s="20"/>
      <c r="E9" s="83"/>
    </row>
    <row r="10" spans="1:5" ht="6" customHeight="1">
      <c r="A10" s="80"/>
      <c r="B10" s="80"/>
      <c r="C10" s="80"/>
      <c r="D10" s="80"/>
      <c r="E10" s="80"/>
    </row>
    <row r="11" spans="1:5" ht="12" customHeight="1">
      <c r="A11" s="29" t="s">
        <v>88</v>
      </c>
      <c r="B11" s="30" t="s">
        <v>89</v>
      </c>
      <c r="C11" s="84" t="s">
        <v>90</v>
      </c>
      <c r="D11" s="85" t="s">
        <v>91</v>
      </c>
      <c r="E11" s="84" t="s">
        <v>92</v>
      </c>
    </row>
    <row r="12" spans="1:5" ht="12" customHeight="1">
      <c r="A12" s="31">
        <v>1</v>
      </c>
      <c r="B12" s="32">
        <v>2</v>
      </c>
      <c r="C12" s="86">
        <v>3</v>
      </c>
      <c r="D12" s="87">
        <v>4</v>
      </c>
      <c r="E12" s="86">
        <v>5</v>
      </c>
    </row>
    <row r="13" spans="1:5" ht="3.75" customHeight="1">
      <c r="A13" s="88"/>
      <c r="B13" s="89"/>
      <c r="C13" s="89"/>
      <c r="D13" s="89"/>
      <c r="E13" s="90"/>
    </row>
    <row r="14" spans="1:5" s="21" customFormat="1" ht="12.75" customHeight="1">
      <c r="A14" s="91" t="str">
        <f>Rozpocet!D14</f>
        <v>HSV</v>
      </c>
      <c r="B14" s="77" t="str">
        <f>Rozpocet!E14</f>
        <v>Práce a dodávky HSV</v>
      </c>
      <c r="C14" s="92">
        <f>Rozpocet!I14</f>
        <v>0</v>
      </c>
      <c r="D14" s="93">
        <f>Rozpocet!K14</f>
        <v>0</v>
      </c>
      <c r="E14" s="93">
        <f>Rozpocet!M14</f>
        <v>0</v>
      </c>
    </row>
    <row r="15" spans="1:5" s="21" customFormat="1" ht="12.75" customHeight="1">
      <c r="A15" s="35" t="str">
        <f>Rozpocet!D15</f>
        <v>1</v>
      </c>
      <c r="B15" s="36" t="str">
        <f>Rozpocet!E15</f>
        <v>Zemní práce</v>
      </c>
      <c r="C15" s="60">
        <f>Rozpocet!I15</f>
        <v>0</v>
      </c>
      <c r="D15" s="61">
        <f>Rozpocet!K15</f>
        <v>0</v>
      </c>
      <c r="E15" s="61">
        <f>Rozpocet!M15</f>
        <v>0</v>
      </c>
    </row>
    <row r="16" spans="1:5" s="21" customFormat="1" ht="12.75" customHeight="1">
      <c r="A16" s="35" t="str">
        <f>Rozpocet!D74</f>
        <v>2</v>
      </c>
      <c r="B16" s="36" t="str">
        <f>Rozpocet!E74</f>
        <v>Zakládání</v>
      </c>
      <c r="C16" s="60">
        <f>Rozpocet!I74</f>
        <v>0</v>
      </c>
      <c r="D16" s="61">
        <f>Rozpocet!K74</f>
        <v>0</v>
      </c>
      <c r="E16" s="61">
        <f>Rozpocet!M74</f>
        <v>0</v>
      </c>
    </row>
    <row r="17" spans="1:5" s="21" customFormat="1" ht="12.75" customHeight="1">
      <c r="A17" s="35" t="str">
        <f>Rozpocet!D90</f>
        <v>3</v>
      </c>
      <c r="B17" s="36" t="str">
        <f>Rozpocet!E90</f>
        <v>Svislé a kompletní konstrukce</v>
      </c>
      <c r="C17" s="60">
        <f>Rozpocet!I90</f>
        <v>0</v>
      </c>
      <c r="D17" s="61">
        <f>Rozpocet!K90</f>
        <v>0</v>
      </c>
      <c r="E17" s="61">
        <f>Rozpocet!M90</f>
        <v>0</v>
      </c>
    </row>
    <row r="18" spans="1:5" s="21" customFormat="1" ht="12.75" customHeight="1">
      <c r="A18" s="35" t="str">
        <f>Rozpocet!D118</f>
        <v>5</v>
      </c>
      <c r="B18" s="36" t="str">
        <f>Rozpocet!E118</f>
        <v>Komunikace</v>
      </c>
      <c r="C18" s="60">
        <f>Rozpocet!I118</f>
        <v>0</v>
      </c>
      <c r="D18" s="61">
        <f>Rozpocet!K118</f>
        <v>0</v>
      </c>
      <c r="E18" s="61">
        <f>Rozpocet!M118</f>
        <v>0</v>
      </c>
    </row>
    <row r="19" spans="1:5" s="21" customFormat="1" ht="12.75" customHeight="1">
      <c r="A19" s="35" t="str">
        <f>Rozpocet!D121</f>
        <v>8</v>
      </c>
      <c r="B19" s="36" t="str">
        <f>Rozpocet!E121</f>
        <v>Trubní vedení</v>
      </c>
      <c r="C19" s="60">
        <f>Rozpocet!I121</f>
        <v>0</v>
      </c>
      <c r="D19" s="61">
        <f>Rozpocet!K121</f>
        <v>0</v>
      </c>
      <c r="E19" s="61">
        <f>Rozpocet!M121</f>
        <v>0</v>
      </c>
    </row>
    <row r="20" spans="1:5" s="21" customFormat="1" ht="12.75" customHeight="1">
      <c r="A20" s="35" t="str">
        <f>Rozpocet!D126</f>
        <v>9</v>
      </c>
      <c r="B20" s="36" t="str">
        <f>Rozpocet!E126</f>
        <v>Ostatní konstrukce a práce-bourání</v>
      </c>
      <c r="C20" s="60">
        <f>Rozpocet!I126</f>
        <v>0</v>
      </c>
      <c r="D20" s="61">
        <f>Rozpocet!K126</f>
        <v>0</v>
      </c>
      <c r="E20" s="61">
        <f>Rozpocet!M126</f>
        <v>0</v>
      </c>
    </row>
    <row r="21" spans="1:5" s="21" customFormat="1" ht="12.75" customHeight="1">
      <c r="A21" s="35" t="str">
        <f>Rozpocet!D141</f>
        <v>99</v>
      </c>
      <c r="B21" s="36" t="str">
        <f>Rozpocet!E141</f>
        <v>Přesun hmot</v>
      </c>
      <c r="C21" s="60">
        <f>Rozpocet!I141</f>
        <v>0</v>
      </c>
      <c r="D21" s="61">
        <f>Rozpocet!K141</f>
        <v>0</v>
      </c>
      <c r="E21" s="61">
        <f>Rozpocet!M141</f>
        <v>0</v>
      </c>
    </row>
    <row r="22" spans="2:5" s="22" customFormat="1" ht="12.75" customHeight="1">
      <c r="B22" s="48" t="s">
        <v>93</v>
      </c>
      <c r="C22" s="66">
        <f>Rozpocet!I143</f>
        <v>0</v>
      </c>
      <c r="D22" s="67">
        <f>Rozpocet!K143</f>
        <v>0</v>
      </c>
      <c r="E22" s="67">
        <f>Rozpocet!M143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8" t="s">
        <v>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</row>
    <row r="2" spans="1:16" ht="11.25" customHeight="1">
      <c r="A2" s="19" t="s">
        <v>80</v>
      </c>
      <c r="B2" s="20"/>
      <c r="C2" s="20" t="str">
        <f>'Krycí list'!E5</f>
        <v>DKnL, Verdek - Oprava opěrné zdi a základové patky lávky</v>
      </c>
      <c r="D2" s="20"/>
      <c r="E2" s="20"/>
      <c r="F2" s="20"/>
      <c r="G2" s="20"/>
      <c r="H2" s="20"/>
      <c r="I2" s="20"/>
      <c r="J2" s="20"/>
      <c r="K2" s="20"/>
      <c r="L2" s="23"/>
      <c r="M2" s="23"/>
      <c r="N2" s="23"/>
      <c r="O2" s="24"/>
      <c r="P2" s="24"/>
    </row>
    <row r="3" spans="1:16" ht="11.25" customHeight="1">
      <c r="A3" s="19" t="s">
        <v>81</v>
      </c>
      <c r="B3" s="20"/>
      <c r="C3" s="20" t="str">
        <f>'Krycí list'!E7</f>
        <v>SO- 02 - Oprava op.zdi v majetku města</v>
      </c>
      <c r="D3" s="20"/>
      <c r="E3" s="20"/>
      <c r="F3" s="20"/>
      <c r="G3" s="20"/>
      <c r="H3" s="20"/>
      <c r="I3" s="20"/>
      <c r="J3" s="20"/>
      <c r="K3" s="20"/>
      <c r="L3" s="23"/>
      <c r="M3" s="23"/>
      <c r="N3" s="23"/>
      <c r="O3" s="24"/>
      <c r="P3" s="24"/>
    </row>
    <row r="4" spans="1:16" ht="11.25" customHeight="1">
      <c r="A4" s="19" t="s">
        <v>82</v>
      </c>
      <c r="B4" s="20"/>
      <c r="C4" s="20" t="str">
        <f>'Krycí list'!E9</f>
        <v> </v>
      </c>
      <c r="D4" s="20"/>
      <c r="E4" s="20"/>
      <c r="F4" s="20"/>
      <c r="G4" s="20"/>
      <c r="H4" s="20"/>
      <c r="I4" s="20"/>
      <c r="J4" s="20"/>
      <c r="K4" s="20"/>
      <c r="L4" s="23"/>
      <c r="M4" s="23"/>
      <c r="N4" s="23"/>
      <c r="O4" s="24"/>
      <c r="P4" s="24"/>
    </row>
    <row r="5" spans="1:16" ht="11.25" customHeight="1">
      <c r="A5" s="20" t="s">
        <v>95</v>
      </c>
      <c r="B5" s="20"/>
      <c r="C5" s="20" t="str">
        <f>'Krycí list'!P5</f>
        <v> </v>
      </c>
      <c r="D5" s="20"/>
      <c r="E5" s="20"/>
      <c r="F5" s="20"/>
      <c r="G5" s="20"/>
      <c r="H5" s="20"/>
      <c r="I5" s="20"/>
      <c r="J5" s="20"/>
      <c r="K5" s="20"/>
      <c r="L5" s="23"/>
      <c r="M5" s="23"/>
      <c r="N5" s="23"/>
      <c r="O5" s="24"/>
      <c r="P5" s="24"/>
    </row>
    <row r="6" spans="1:16" ht="6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  <c r="N6" s="23"/>
      <c r="O6" s="24"/>
      <c r="P6" s="24"/>
    </row>
    <row r="7" spans="1:16" ht="11.25" customHeight="1">
      <c r="A7" s="20" t="s">
        <v>84</v>
      </c>
      <c r="B7" s="20"/>
      <c r="C7" s="20" t="str">
        <f>'Krycí list'!E26</f>
        <v>Město Dvůr Králové n.L.</v>
      </c>
      <c r="D7" s="20"/>
      <c r="E7" s="20"/>
      <c r="F7" s="20"/>
      <c r="G7" s="20"/>
      <c r="H7" s="20"/>
      <c r="I7" s="20"/>
      <c r="J7" s="20"/>
      <c r="K7" s="20"/>
      <c r="L7" s="23"/>
      <c r="M7" s="23"/>
      <c r="N7" s="23"/>
      <c r="O7" s="24"/>
      <c r="P7" s="24"/>
    </row>
    <row r="8" spans="1:16" ht="11.25" customHeight="1">
      <c r="A8" s="20" t="s">
        <v>85</v>
      </c>
      <c r="B8" s="20"/>
      <c r="C8" s="20" t="str">
        <f>'Krycí list'!E28</f>
        <v>Dle výběrového řízení</v>
      </c>
      <c r="D8" s="20"/>
      <c r="E8" s="20"/>
      <c r="F8" s="20"/>
      <c r="G8" s="20"/>
      <c r="H8" s="20"/>
      <c r="I8" s="20"/>
      <c r="J8" s="20"/>
      <c r="K8" s="20"/>
      <c r="L8" s="23"/>
      <c r="M8" s="23"/>
      <c r="N8" s="23"/>
      <c r="O8" s="24"/>
      <c r="P8" s="24"/>
    </row>
    <row r="9" spans="1:16" ht="11.25" customHeight="1">
      <c r="A9" s="20" t="s">
        <v>86</v>
      </c>
      <c r="B9" s="20"/>
      <c r="C9" s="20" t="s">
        <v>87</v>
      </c>
      <c r="D9" s="20"/>
      <c r="E9" s="20"/>
      <c r="F9" s="20"/>
      <c r="G9" s="20"/>
      <c r="H9" s="20"/>
      <c r="I9" s="20"/>
      <c r="J9" s="20"/>
      <c r="K9" s="20"/>
      <c r="L9" s="23"/>
      <c r="M9" s="23"/>
      <c r="N9" s="23"/>
      <c r="O9" s="24"/>
      <c r="P9" s="24"/>
    </row>
    <row r="10" spans="1:16" ht="5.25" customHeight="1">
      <c r="A10" s="23"/>
      <c r="B10" s="23"/>
      <c r="C10" s="23"/>
      <c r="D10" s="23"/>
      <c r="E10" s="23"/>
      <c r="F10" s="23"/>
      <c r="G10" s="23"/>
      <c r="H10" s="49"/>
      <c r="I10" s="23"/>
      <c r="J10" s="23"/>
      <c r="K10" s="23"/>
      <c r="L10" s="23"/>
      <c r="M10" s="23"/>
      <c r="N10" s="49"/>
      <c r="O10" s="24"/>
      <c r="P10" s="24"/>
    </row>
    <row r="11" spans="1:16" ht="21.75" customHeight="1">
      <c r="A11" s="29" t="s">
        <v>96</v>
      </c>
      <c r="B11" s="30" t="s">
        <v>97</v>
      </c>
      <c r="C11" s="30" t="s">
        <v>98</v>
      </c>
      <c r="D11" s="30" t="s">
        <v>99</v>
      </c>
      <c r="E11" s="30" t="s">
        <v>89</v>
      </c>
      <c r="F11" s="30" t="s">
        <v>100</v>
      </c>
      <c r="G11" s="30" t="s">
        <v>101</v>
      </c>
      <c r="H11" s="50" t="s">
        <v>102</v>
      </c>
      <c r="I11" s="30" t="s">
        <v>90</v>
      </c>
      <c r="J11" s="30" t="s">
        <v>103</v>
      </c>
      <c r="K11" s="30" t="s">
        <v>91</v>
      </c>
      <c r="L11" s="30" t="s">
        <v>104</v>
      </c>
      <c r="M11" s="30" t="s">
        <v>105</v>
      </c>
      <c r="N11" s="68" t="s">
        <v>106</v>
      </c>
      <c r="O11" s="72" t="s">
        <v>107</v>
      </c>
      <c r="P11" s="73" t="s">
        <v>108</v>
      </c>
    </row>
    <row r="12" spans="1:16" ht="11.25" customHeight="1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51">
        <v>8</v>
      </c>
      <c r="I12" s="32">
        <v>9</v>
      </c>
      <c r="J12" s="32"/>
      <c r="K12" s="32"/>
      <c r="L12" s="32"/>
      <c r="M12" s="32"/>
      <c r="N12" s="69">
        <v>10</v>
      </c>
      <c r="O12" s="74">
        <v>11</v>
      </c>
      <c r="P12" s="75">
        <v>12</v>
      </c>
    </row>
    <row r="13" spans="1:16" ht="3.75" customHeight="1">
      <c r="A13" s="23"/>
      <c r="B13" s="23"/>
      <c r="C13" s="23"/>
      <c r="D13" s="23"/>
      <c r="E13" s="23"/>
      <c r="F13" s="23"/>
      <c r="G13" s="23"/>
      <c r="H13" s="49"/>
      <c r="I13" s="23"/>
      <c r="J13" s="23"/>
      <c r="K13" s="23"/>
      <c r="L13" s="23"/>
      <c r="M13" s="23"/>
      <c r="N13" s="49"/>
      <c r="O13" s="24"/>
      <c r="P13" s="76"/>
    </row>
    <row r="14" spans="1:16" s="21" customFormat="1" ht="12.75" customHeight="1">
      <c r="A14" s="33"/>
      <c r="B14" s="34" t="s">
        <v>67</v>
      </c>
      <c r="C14" s="33"/>
      <c r="D14" s="33" t="s">
        <v>46</v>
      </c>
      <c r="E14" s="33" t="s">
        <v>109</v>
      </c>
      <c r="F14" s="33"/>
      <c r="G14" s="33"/>
      <c r="H14" s="52"/>
      <c r="I14" s="58">
        <f>I15+I74+I90+I118+I121+I126+I141</f>
        <v>0</v>
      </c>
      <c r="J14" s="33"/>
      <c r="K14" s="59">
        <f>K15+K74+K90+K118+K121+K126+K141</f>
        <v>0</v>
      </c>
      <c r="L14" s="33"/>
      <c r="M14" s="59">
        <f>M15+M74+M90+M118+M121+M126+M141</f>
        <v>0</v>
      </c>
      <c r="N14" s="52"/>
      <c r="P14" s="77" t="s">
        <v>110</v>
      </c>
    </row>
    <row r="15" spans="2:16" s="21" customFormat="1" ht="12.75" customHeight="1">
      <c r="B15" s="35" t="s">
        <v>67</v>
      </c>
      <c r="D15" s="36" t="s">
        <v>111</v>
      </c>
      <c r="E15" s="36" t="s">
        <v>112</v>
      </c>
      <c r="H15" s="53"/>
      <c r="I15" s="60">
        <f>SUM(I16:I73)</f>
        <v>0</v>
      </c>
      <c r="K15" s="61">
        <f>SUM(K16:K73)</f>
        <v>0</v>
      </c>
      <c r="M15" s="61">
        <f>SUM(M16:M73)</f>
        <v>0</v>
      </c>
      <c r="N15" s="53"/>
      <c r="P15" s="36" t="s">
        <v>111</v>
      </c>
    </row>
    <row r="16" spans="1:16" s="7" customFormat="1" ht="24" customHeight="1">
      <c r="A16" s="37" t="s">
        <v>111</v>
      </c>
      <c r="B16" s="37" t="s">
        <v>113</v>
      </c>
      <c r="C16" s="37" t="s">
        <v>114</v>
      </c>
      <c r="D16" s="7" t="s">
        <v>115</v>
      </c>
      <c r="E16" s="38" t="s">
        <v>116</v>
      </c>
      <c r="F16" s="37" t="s">
        <v>117</v>
      </c>
      <c r="G16" s="39">
        <v>2</v>
      </c>
      <c r="H16" s="54">
        <v>0</v>
      </c>
      <c r="I16" s="62">
        <f>ROUND(G16*H16,2)</f>
        <v>0</v>
      </c>
      <c r="J16" s="63">
        <v>0</v>
      </c>
      <c r="K16" s="39">
        <f>G16*J16</f>
        <v>0</v>
      </c>
      <c r="L16" s="63">
        <v>0</v>
      </c>
      <c r="M16" s="39">
        <f>G16*L16</f>
        <v>0</v>
      </c>
      <c r="N16" s="70">
        <v>20</v>
      </c>
      <c r="O16" s="78">
        <v>4</v>
      </c>
      <c r="P16" s="7" t="s">
        <v>118</v>
      </c>
    </row>
    <row r="17" spans="1:16" s="7" customFormat="1" ht="13.5" customHeight="1">
      <c r="A17" s="37" t="s">
        <v>118</v>
      </c>
      <c r="B17" s="37" t="s">
        <v>113</v>
      </c>
      <c r="C17" s="37" t="s">
        <v>114</v>
      </c>
      <c r="D17" s="7" t="s">
        <v>119</v>
      </c>
      <c r="E17" s="38" t="s">
        <v>120</v>
      </c>
      <c r="F17" s="37" t="s">
        <v>121</v>
      </c>
      <c r="G17" s="39">
        <v>139.488</v>
      </c>
      <c r="H17" s="54">
        <v>0</v>
      </c>
      <c r="I17" s="62">
        <f>ROUND(G17*H17,2)</f>
        <v>0</v>
      </c>
      <c r="J17" s="63">
        <v>0</v>
      </c>
      <c r="K17" s="39">
        <f>G17*J17</f>
        <v>0</v>
      </c>
      <c r="L17" s="63">
        <v>0</v>
      </c>
      <c r="M17" s="39">
        <f>G17*L17</f>
        <v>0</v>
      </c>
      <c r="N17" s="70">
        <v>20</v>
      </c>
      <c r="O17" s="78">
        <v>4</v>
      </c>
      <c r="P17" s="7" t="s">
        <v>118</v>
      </c>
    </row>
    <row r="18" spans="4:18" s="7" customFormat="1" ht="15.75" customHeight="1">
      <c r="D18" s="25"/>
      <c r="E18" s="25" t="s">
        <v>122</v>
      </c>
      <c r="G18" s="40">
        <v>139.488</v>
      </c>
      <c r="H18" s="55"/>
      <c r="N18" s="55"/>
      <c r="P18" s="25" t="s">
        <v>118</v>
      </c>
      <c r="Q18" s="25" t="s">
        <v>118</v>
      </c>
      <c r="R18" s="25" t="s">
        <v>123</v>
      </c>
    </row>
    <row r="19" spans="1:16" s="7" customFormat="1" ht="13.5" customHeight="1">
      <c r="A19" s="37" t="s">
        <v>124</v>
      </c>
      <c r="B19" s="37" t="s">
        <v>113</v>
      </c>
      <c r="C19" s="37" t="s">
        <v>114</v>
      </c>
      <c r="D19" s="7" t="s">
        <v>125</v>
      </c>
      <c r="E19" s="38" t="s">
        <v>126</v>
      </c>
      <c r="F19" s="37" t="s">
        <v>127</v>
      </c>
      <c r="G19" s="39">
        <v>1</v>
      </c>
      <c r="H19" s="54">
        <v>0</v>
      </c>
      <c r="I19" s="62">
        <f aca="true" t="shared" si="0" ref="I19:I24">ROUND(G19*H19,2)</f>
        <v>0</v>
      </c>
      <c r="J19" s="63">
        <v>0</v>
      </c>
      <c r="K19" s="39">
        <f aca="true" t="shared" si="1" ref="K19:K24">G19*J19</f>
        <v>0</v>
      </c>
      <c r="L19" s="63">
        <v>0</v>
      </c>
      <c r="M19" s="39">
        <f aca="true" t="shared" si="2" ref="M19:M24">G19*L19</f>
        <v>0</v>
      </c>
      <c r="N19" s="70">
        <v>20</v>
      </c>
      <c r="O19" s="78">
        <v>4</v>
      </c>
      <c r="P19" s="7" t="s">
        <v>118</v>
      </c>
    </row>
    <row r="20" spans="1:16" s="7" customFormat="1" ht="13.5" customHeight="1">
      <c r="A20" s="37" t="s">
        <v>128</v>
      </c>
      <c r="B20" s="37" t="s">
        <v>113</v>
      </c>
      <c r="C20" s="37" t="s">
        <v>114</v>
      </c>
      <c r="D20" s="7" t="s">
        <v>129</v>
      </c>
      <c r="E20" s="38" t="s">
        <v>130</v>
      </c>
      <c r="F20" s="37" t="s">
        <v>131</v>
      </c>
      <c r="G20" s="39">
        <v>1</v>
      </c>
      <c r="H20" s="54">
        <v>0</v>
      </c>
      <c r="I20" s="62">
        <f t="shared" si="0"/>
        <v>0</v>
      </c>
      <c r="J20" s="63">
        <v>0</v>
      </c>
      <c r="K20" s="39">
        <f t="shared" si="1"/>
        <v>0</v>
      </c>
      <c r="L20" s="63">
        <v>0</v>
      </c>
      <c r="M20" s="39">
        <f t="shared" si="2"/>
        <v>0</v>
      </c>
      <c r="N20" s="70">
        <v>20</v>
      </c>
      <c r="O20" s="78">
        <v>4</v>
      </c>
      <c r="P20" s="7" t="s">
        <v>118</v>
      </c>
    </row>
    <row r="21" spans="1:16" s="7" customFormat="1" ht="13.5" customHeight="1">
      <c r="A21" s="37" t="s">
        <v>132</v>
      </c>
      <c r="B21" s="37" t="s">
        <v>113</v>
      </c>
      <c r="C21" s="37" t="s">
        <v>114</v>
      </c>
      <c r="D21" s="7" t="s">
        <v>133</v>
      </c>
      <c r="E21" s="38" t="s">
        <v>134</v>
      </c>
      <c r="F21" s="37" t="s">
        <v>131</v>
      </c>
      <c r="G21" s="39">
        <v>31</v>
      </c>
      <c r="H21" s="54">
        <v>0</v>
      </c>
      <c r="I21" s="62">
        <f t="shared" si="0"/>
        <v>0</v>
      </c>
      <c r="J21" s="63">
        <v>0</v>
      </c>
      <c r="K21" s="39">
        <f t="shared" si="1"/>
        <v>0</v>
      </c>
      <c r="L21" s="63">
        <v>0</v>
      </c>
      <c r="M21" s="39">
        <f t="shared" si="2"/>
        <v>0</v>
      </c>
      <c r="N21" s="70">
        <v>20</v>
      </c>
      <c r="O21" s="78">
        <v>4</v>
      </c>
      <c r="P21" s="7" t="s">
        <v>118</v>
      </c>
    </row>
    <row r="22" spans="1:16" s="7" customFormat="1" ht="13.5" customHeight="1">
      <c r="A22" s="37" t="s">
        <v>135</v>
      </c>
      <c r="B22" s="37" t="s">
        <v>113</v>
      </c>
      <c r="C22" s="37" t="s">
        <v>136</v>
      </c>
      <c r="D22" s="7" t="s">
        <v>137</v>
      </c>
      <c r="E22" s="38" t="s">
        <v>138</v>
      </c>
      <c r="F22" s="37" t="s">
        <v>117</v>
      </c>
      <c r="G22" s="39">
        <v>33</v>
      </c>
      <c r="H22" s="54">
        <v>0</v>
      </c>
      <c r="I22" s="62">
        <f t="shared" si="0"/>
        <v>0</v>
      </c>
      <c r="J22" s="63">
        <v>0</v>
      </c>
      <c r="K22" s="39">
        <f t="shared" si="1"/>
        <v>0</v>
      </c>
      <c r="L22" s="63">
        <v>0</v>
      </c>
      <c r="M22" s="39">
        <f t="shared" si="2"/>
        <v>0</v>
      </c>
      <c r="N22" s="70">
        <v>20</v>
      </c>
      <c r="O22" s="78">
        <v>4</v>
      </c>
      <c r="P22" s="7" t="s">
        <v>118</v>
      </c>
    </row>
    <row r="23" spans="1:16" s="7" customFormat="1" ht="13.5" customHeight="1">
      <c r="A23" s="37" t="s">
        <v>139</v>
      </c>
      <c r="B23" s="37" t="s">
        <v>113</v>
      </c>
      <c r="C23" s="37" t="s">
        <v>114</v>
      </c>
      <c r="D23" s="7" t="s">
        <v>140</v>
      </c>
      <c r="E23" s="38" t="s">
        <v>141</v>
      </c>
      <c r="F23" s="37" t="s">
        <v>127</v>
      </c>
      <c r="G23" s="39">
        <v>1</v>
      </c>
      <c r="H23" s="54">
        <v>0</v>
      </c>
      <c r="I23" s="62">
        <f t="shared" si="0"/>
        <v>0</v>
      </c>
      <c r="J23" s="63">
        <v>0</v>
      </c>
      <c r="K23" s="39">
        <f t="shared" si="1"/>
        <v>0</v>
      </c>
      <c r="L23" s="63">
        <v>0</v>
      </c>
      <c r="M23" s="39">
        <f t="shared" si="2"/>
        <v>0</v>
      </c>
      <c r="N23" s="70">
        <v>20</v>
      </c>
      <c r="O23" s="78">
        <v>4</v>
      </c>
      <c r="P23" s="7" t="s">
        <v>118</v>
      </c>
    </row>
    <row r="24" spans="1:16" s="7" customFormat="1" ht="13.5" customHeight="1">
      <c r="A24" s="37" t="s">
        <v>142</v>
      </c>
      <c r="B24" s="37" t="s">
        <v>113</v>
      </c>
      <c r="C24" s="37" t="s">
        <v>114</v>
      </c>
      <c r="D24" s="7" t="s">
        <v>143</v>
      </c>
      <c r="E24" s="38" t="s">
        <v>144</v>
      </c>
      <c r="F24" s="37" t="s">
        <v>121</v>
      </c>
      <c r="G24" s="39">
        <v>133.538</v>
      </c>
      <c r="H24" s="54">
        <v>0</v>
      </c>
      <c r="I24" s="62">
        <f t="shared" si="0"/>
        <v>0</v>
      </c>
      <c r="J24" s="63">
        <v>0</v>
      </c>
      <c r="K24" s="39">
        <f t="shared" si="1"/>
        <v>0</v>
      </c>
      <c r="L24" s="63">
        <v>0</v>
      </c>
      <c r="M24" s="39">
        <f t="shared" si="2"/>
        <v>0</v>
      </c>
      <c r="N24" s="70">
        <v>20</v>
      </c>
      <c r="O24" s="78">
        <v>4</v>
      </c>
      <c r="P24" s="7" t="s">
        <v>118</v>
      </c>
    </row>
    <row r="25" spans="4:18" s="7" customFormat="1" ht="15.75" customHeight="1">
      <c r="D25" s="25"/>
      <c r="E25" s="25" t="s">
        <v>145</v>
      </c>
      <c r="G25" s="40">
        <v>133.538</v>
      </c>
      <c r="H25" s="55"/>
      <c r="N25" s="55"/>
      <c r="P25" s="25" t="s">
        <v>118</v>
      </c>
      <c r="Q25" s="25" t="s">
        <v>118</v>
      </c>
      <c r="R25" s="25" t="s">
        <v>123</v>
      </c>
    </row>
    <row r="26" spans="1:16" s="7" customFormat="1" ht="13.5" customHeight="1">
      <c r="A26" s="37" t="s">
        <v>146</v>
      </c>
      <c r="B26" s="37" t="s">
        <v>113</v>
      </c>
      <c r="C26" s="37" t="s">
        <v>114</v>
      </c>
      <c r="D26" s="7" t="s">
        <v>147</v>
      </c>
      <c r="E26" s="38" t="s">
        <v>148</v>
      </c>
      <c r="F26" s="37" t="s">
        <v>121</v>
      </c>
      <c r="G26" s="39">
        <v>80.123</v>
      </c>
      <c r="H26" s="54">
        <v>0</v>
      </c>
      <c r="I26" s="62">
        <f>ROUND(G26*H26,2)</f>
        <v>0</v>
      </c>
      <c r="J26" s="63">
        <v>0</v>
      </c>
      <c r="K26" s="39">
        <f>G26*J26</f>
        <v>0</v>
      </c>
      <c r="L26" s="63">
        <v>0</v>
      </c>
      <c r="M26" s="39">
        <f>G26*L26</f>
        <v>0</v>
      </c>
      <c r="N26" s="70">
        <v>20</v>
      </c>
      <c r="O26" s="78">
        <v>4</v>
      </c>
      <c r="P26" s="7" t="s">
        <v>118</v>
      </c>
    </row>
    <row r="27" spans="4:18" s="7" customFormat="1" ht="15.75" customHeight="1">
      <c r="D27" s="25"/>
      <c r="E27" s="25" t="s">
        <v>149</v>
      </c>
      <c r="G27" s="40">
        <v>126.888</v>
      </c>
      <c r="H27" s="55"/>
      <c r="N27" s="55"/>
      <c r="P27" s="25" t="s">
        <v>118</v>
      </c>
      <c r="Q27" s="25" t="s">
        <v>118</v>
      </c>
      <c r="R27" s="25" t="s">
        <v>123</v>
      </c>
    </row>
    <row r="28" spans="4:18" s="7" customFormat="1" ht="15.75" customHeight="1">
      <c r="D28" s="25"/>
      <c r="E28" s="25" t="s">
        <v>150</v>
      </c>
      <c r="G28" s="40">
        <v>6.65</v>
      </c>
      <c r="H28" s="55"/>
      <c r="N28" s="55"/>
      <c r="P28" s="25" t="s">
        <v>118</v>
      </c>
      <c r="Q28" s="25" t="s">
        <v>118</v>
      </c>
      <c r="R28" s="25" t="s">
        <v>123</v>
      </c>
    </row>
    <row r="29" spans="4:18" s="7" customFormat="1" ht="15.75" customHeight="1">
      <c r="D29" s="26" t="s">
        <v>145</v>
      </c>
      <c r="E29" s="26" t="s">
        <v>151</v>
      </c>
      <c r="G29" s="41">
        <v>133.538</v>
      </c>
      <c r="H29" s="55"/>
      <c r="N29" s="55"/>
      <c r="P29" s="26" t="s">
        <v>118</v>
      </c>
      <c r="Q29" s="26" t="s">
        <v>124</v>
      </c>
      <c r="R29" s="26" t="s">
        <v>123</v>
      </c>
    </row>
    <row r="30" spans="4:18" s="7" customFormat="1" ht="15.75" customHeight="1">
      <c r="D30" s="25"/>
      <c r="E30" s="25" t="s">
        <v>152</v>
      </c>
      <c r="G30" s="40">
        <v>80.1228</v>
      </c>
      <c r="H30" s="55"/>
      <c r="N30" s="55"/>
      <c r="P30" s="25" t="s">
        <v>118</v>
      </c>
      <c r="Q30" s="25" t="s">
        <v>118</v>
      </c>
      <c r="R30" s="25" t="s">
        <v>123</v>
      </c>
    </row>
    <row r="31" spans="1:16" s="7" customFormat="1" ht="13.5" customHeight="1">
      <c r="A31" s="37" t="s">
        <v>153</v>
      </c>
      <c r="B31" s="37" t="s">
        <v>113</v>
      </c>
      <c r="C31" s="37" t="s">
        <v>114</v>
      </c>
      <c r="D31" s="7" t="s">
        <v>154</v>
      </c>
      <c r="E31" s="38" t="s">
        <v>155</v>
      </c>
      <c r="F31" s="37" t="s">
        <v>121</v>
      </c>
      <c r="G31" s="39">
        <v>80.123</v>
      </c>
      <c r="H31" s="54">
        <v>0</v>
      </c>
      <c r="I31" s="62">
        <f>ROUND(G31*H31,2)</f>
        <v>0</v>
      </c>
      <c r="J31" s="63">
        <v>0</v>
      </c>
      <c r="K31" s="39">
        <f>G31*J31</f>
        <v>0</v>
      </c>
      <c r="L31" s="63">
        <v>0</v>
      </c>
      <c r="M31" s="39">
        <f>G31*L31</f>
        <v>0</v>
      </c>
      <c r="N31" s="70">
        <v>20</v>
      </c>
      <c r="O31" s="78">
        <v>4</v>
      </c>
      <c r="P31" s="7" t="s">
        <v>118</v>
      </c>
    </row>
    <row r="32" spans="4:18" s="7" customFormat="1" ht="15.75" customHeight="1">
      <c r="D32" s="25"/>
      <c r="E32" s="25" t="s">
        <v>152</v>
      </c>
      <c r="G32" s="40">
        <v>80.1228</v>
      </c>
      <c r="H32" s="55"/>
      <c r="N32" s="55"/>
      <c r="P32" s="25" t="s">
        <v>118</v>
      </c>
      <c r="Q32" s="25" t="s">
        <v>118</v>
      </c>
      <c r="R32" s="25" t="s">
        <v>123</v>
      </c>
    </row>
    <row r="33" spans="1:16" s="7" customFormat="1" ht="13.5" customHeight="1">
      <c r="A33" s="37" t="s">
        <v>156</v>
      </c>
      <c r="B33" s="37" t="s">
        <v>113</v>
      </c>
      <c r="C33" s="37" t="s">
        <v>114</v>
      </c>
      <c r="D33" s="7" t="s">
        <v>157</v>
      </c>
      <c r="E33" s="38" t="s">
        <v>158</v>
      </c>
      <c r="F33" s="37" t="s">
        <v>121</v>
      </c>
      <c r="G33" s="39">
        <v>53.415</v>
      </c>
      <c r="H33" s="54">
        <v>0</v>
      </c>
      <c r="I33" s="62">
        <f>ROUND(G33*H33,2)</f>
        <v>0</v>
      </c>
      <c r="J33" s="63">
        <v>0</v>
      </c>
      <c r="K33" s="39">
        <f>G33*J33</f>
        <v>0</v>
      </c>
      <c r="L33" s="63">
        <v>0</v>
      </c>
      <c r="M33" s="39">
        <f>G33*L33</f>
        <v>0</v>
      </c>
      <c r="N33" s="70">
        <v>20</v>
      </c>
      <c r="O33" s="78">
        <v>4</v>
      </c>
      <c r="P33" s="7" t="s">
        <v>118</v>
      </c>
    </row>
    <row r="34" spans="4:18" s="7" customFormat="1" ht="15.75" customHeight="1">
      <c r="D34" s="25"/>
      <c r="E34" s="25" t="s">
        <v>159</v>
      </c>
      <c r="G34" s="40">
        <v>53.4152</v>
      </c>
      <c r="H34" s="55"/>
      <c r="N34" s="55"/>
      <c r="P34" s="25" t="s">
        <v>118</v>
      </c>
      <c r="Q34" s="25" t="s">
        <v>118</v>
      </c>
      <c r="R34" s="25" t="s">
        <v>123</v>
      </c>
    </row>
    <row r="35" spans="1:16" s="7" customFormat="1" ht="24" customHeight="1">
      <c r="A35" s="37" t="s">
        <v>160</v>
      </c>
      <c r="B35" s="37" t="s">
        <v>113</v>
      </c>
      <c r="C35" s="37" t="s">
        <v>114</v>
      </c>
      <c r="D35" s="7" t="s">
        <v>161</v>
      </c>
      <c r="E35" s="38" t="s">
        <v>162</v>
      </c>
      <c r="F35" s="37" t="s">
        <v>121</v>
      </c>
      <c r="G35" s="39">
        <v>5.95</v>
      </c>
      <c r="H35" s="54">
        <v>0</v>
      </c>
      <c r="I35" s="62">
        <f>ROUND(G35*H35,2)</f>
        <v>0</v>
      </c>
      <c r="J35" s="63">
        <v>0</v>
      </c>
      <c r="K35" s="39">
        <f>G35*J35</f>
        <v>0</v>
      </c>
      <c r="L35" s="63">
        <v>0</v>
      </c>
      <c r="M35" s="39">
        <f>G35*L35</f>
        <v>0</v>
      </c>
      <c r="N35" s="70">
        <v>20</v>
      </c>
      <c r="O35" s="78">
        <v>4</v>
      </c>
      <c r="P35" s="7" t="s">
        <v>118</v>
      </c>
    </row>
    <row r="36" spans="4:18" s="7" customFormat="1" ht="15.75" customHeight="1">
      <c r="D36" s="25"/>
      <c r="E36" s="25" t="s">
        <v>163</v>
      </c>
      <c r="G36" s="40">
        <v>3.45</v>
      </c>
      <c r="H36" s="55"/>
      <c r="N36" s="55"/>
      <c r="P36" s="25" t="s">
        <v>118</v>
      </c>
      <c r="Q36" s="25" t="s">
        <v>118</v>
      </c>
      <c r="R36" s="25" t="s">
        <v>123</v>
      </c>
    </row>
    <row r="37" spans="4:18" s="7" customFormat="1" ht="15.75" customHeight="1">
      <c r="D37" s="25"/>
      <c r="E37" s="25" t="s">
        <v>164</v>
      </c>
      <c r="G37" s="40">
        <v>2.5</v>
      </c>
      <c r="H37" s="55"/>
      <c r="N37" s="55"/>
      <c r="P37" s="25" t="s">
        <v>118</v>
      </c>
      <c r="Q37" s="25" t="s">
        <v>118</v>
      </c>
      <c r="R37" s="25" t="s">
        <v>123</v>
      </c>
    </row>
    <row r="38" spans="4:18" s="7" customFormat="1" ht="15.75" customHeight="1">
      <c r="D38" s="26" t="s">
        <v>165</v>
      </c>
      <c r="E38" s="26" t="s">
        <v>151</v>
      </c>
      <c r="G38" s="41">
        <v>5.95</v>
      </c>
      <c r="H38" s="55"/>
      <c r="N38" s="55"/>
      <c r="P38" s="26" t="s">
        <v>118</v>
      </c>
      <c r="Q38" s="26" t="s">
        <v>124</v>
      </c>
      <c r="R38" s="26" t="s">
        <v>123</v>
      </c>
    </row>
    <row r="39" spans="1:16" s="7" customFormat="1" ht="13.5" customHeight="1">
      <c r="A39" s="37" t="s">
        <v>166</v>
      </c>
      <c r="B39" s="37" t="s">
        <v>113</v>
      </c>
      <c r="C39" s="37" t="s">
        <v>114</v>
      </c>
      <c r="D39" s="7" t="s">
        <v>167</v>
      </c>
      <c r="E39" s="38" t="s">
        <v>168</v>
      </c>
      <c r="F39" s="37" t="s">
        <v>117</v>
      </c>
      <c r="G39" s="39">
        <v>20</v>
      </c>
      <c r="H39" s="54">
        <v>0</v>
      </c>
      <c r="I39" s="62">
        <f>ROUND(G39*H39,2)</f>
        <v>0</v>
      </c>
      <c r="J39" s="63">
        <v>0</v>
      </c>
      <c r="K39" s="39">
        <f>G39*J39</f>
        <v>0</v>
      </c>
      <c r="L39" s="63">
        <v>0</v>
      </c>
      <c r="M39" s="39">
        <f>G39*L39</f>
        <v>0</v>
      </c>
      <c r="N39" s="70">
        <v>20</v>
      </c>
      <c r="O39" s="78">
        <v>4</v>
      </c>
      <c r="P39" s="7" t="s">
        <v>118</v>
      </c>
    </row>
    <row r="40" spans="4:18" s="7" customFormat="1" ht="15.75" customHeight="1">
      <c r="D40" s="25"/>
      <c r="E40" s="25" t="s">
        <v>169</v>
      </c>
      <c r="G40" s="40">
        <v>20</v>
      </c>
      <c r="H40" s="55"/>
      <c r="N40" s="55"/>
      <c r="P40" s="25" t="s">
        <v>118</v>
      </c>
      <c r="Q40" s="25" t="s">
        <v>118</v>
      </c>
      <c r="R40" s="25" t="s">
        <v>123</v>
      </c>
    </row>
    <row r="41" spans="1:16" s="7" customFormat="1" ht="13.5" customHeight="1">
      <c r="A41" s="37" t="s">
        <v>170</v>
      </c>
      <c r="B41" s="37" t="s">
        <v>113</v>
      </c>
      <c r="C41" s="37" t="s">
        <v>114</v>
      </c>
      <c r="D41" s="7" t="s">
        <v>171</v>
      </c>
      <c r="E41" s="38" t="s">
        <v>172</v>
      </c>
      <c r="F41" s="37" t="s">
        <v>117</v>
      </c>
      <c r="G41" s="39">
        <v>20</v>
      </c>
      <c r="H41" s="54">
        <v>0</v>
      </c>
      <c r="I41" s="62">
        <f>ROUND(G41*H41,2)</f>
        <v>0</v>
      </c>
      <c r="J41" s="63">
        <v>0</v>
      </c>
      <c r="K41" s="39">
        <f>G41*J41</f>
        <v>0</v>
      </c>
      <c r="L41" s="63">
        <v>0</v>
      </c>
      <c r="M41" s="39">
        <f>G41*L41</f>
        <v>0</v>
      </c>
      <c r="N41" s="70">
        <v>20</v>
      </c>
      <c r="O41" s="78">
        <v>4</v>
      </c>
      <c r="P41" s="7" t="s">
        <v>118</v>
      </c>
    </row>
    <row r="42" spans="1:16" s="7" customFormat="1" ht="13.5" customHeight="1">
      <c r="A42" s="37" t="s">
        <v>173</v>
      </c>
      <c r="B42" s="37" t="s">
        <v>113</v>
      </c>
      <c r="C42" s="37" t="s">
        <v>114</v>
      </c>
      <c r="D42" s="7" t="s">
        <v>174</v>
      </c>
      <c r="E42" s="38" t="s">
        <v>175</v>
      </c>
      <c r="F42" s="37" t="s">
        <v>121</v>
      </c>
      <c r="G42" s="39">
        <v>15</v>
      </c>
      <c r="H42" s="54">
        <v>0</v>
      </c>
      <c r="I42" s="62">
        <f>ROUND(G42*H42,2)</f>
        <v>0</v>
      </c>
      <c r="J42" s="63">
        <v>0</v>
      </c>
      <c r="K42" s="39">
        <f>G42*J42</f>
        <v>0</v>
      </c>
      <c r="L42" s="63">
        <v>0</v>
      </c>
      <c r="M42" s="39">
        <f>G42*L42</f>
        <v>0</v>
      </c>
      <c r="N42" s="70">
        <v>20</v>
      </c>
      <c r="O42" s="78">
        <v>4</v>
      </c>
      <c r="P42" s="7" t="s">
        <v>118</v>
      </c>
    </row>
    <row r="43" spans="1:16" s="7" customFormat="1" ht="13.5" customHeight="1">
      <c r="A43" s="37" t="s">
        <v>176</v>
      </c>
      <c r="B43" s="37" t="s">
        <v>113</v>
      </c>
      <c r="C43" s="37" t="s">
        <v>114</v>
      </c>
      <c r="D43" s="7" t="s">
        <v>177</v>
      </c>
      <c r="E43" s="38" t="s">
        <v>178</v>
      </c>
      <c r="F43" s="37" t="s">
        <v>121</v>
      </c>
      <c r="G43" s="39">
        <v>15</v>
      </c>
      <c r="H43" s="54">
        <v>0</v>
      </c>
      <c r="I43" s="62">
        <f>ROUND(G43*H43,2)</f>
        <v>0</v>
      </c>
      <c r="J43" s="63">
        <v>0</v>
      </c>
      <c r="K43" s="39">
        <f>G43*J43</f>
        <v>0</v>
      </c>
      <c r="L43" s="63">
        <v>0</v>
      </c>
      <c r="M43" s="39">
        <f>G43*L43</f>
        <v>0</v>
      </c>
      <c r="N43" s="70">
        <v>20</v>
      </c>
      <c r="O43" s="78">
        <v>4</v>
      </c>
      <c r="P43" s="7" t="s">
        <v>118</v>
      </c>
    </row>
    <row r="44" spans="1:16" s="7" customFormat="1" ht="13.5" customHeight="1">
      <c r="A44" s="37" t="s">
        <v>179</v>
      </c>
      <c r="B44" s="37" t="s">
        <v>113</v>
      </c>
      <c r="C44" s="37" t="s">
        <v>114</v>
      </c>
      <c r="D44" s="7" t="s">
        <v>180</v>
      </c>
      <c r="E44" s="38" t="s">
        <v>181</v>
      </c>
      <c r="F44" s="37" t="s">
        <v>121</v>
      </c>
      <c r="G44" s="39">
        <v>79.55</v>
      </c>
      <c r="H44" s="54">
        <v>0</v>
      </c>
      <c r="I44" s="62">
        <f>ROUND(G44*H44,2)</f>
        <v>0</v>
      </c>
      <c r="J44" s="63">
        <v>0</v>
      </c>
      <c r="K44" s="39">
        <f>G44*J44</f>
        <v>0</v>
      </c>
      <c r="L44" s="63">
        <v>0</v>
      </c>
      <c r="M44" s="39">
        <f>G44*L44</f>
        <v>0</v>
      </c>
      <c r="N44" s="70">
        <v>20</v>
      </c>
      <c r="O44" s="78">
        <v>4</v>
      </c>
      <c r="P44" s="7" t="s">
        <v>118</v>
      </c>
    </row>
    <row r="45" spans="4:18" s="7" customFormat="1" ht="15.75" customHeight="1">
      <c r="D45" s="25"/>
      <c r="E45" s="25" t="s">
        <v>182</v>
      </c>
      <c r="G45" s="40">
        <v>79.55</v>
      </c>
      <c r="H45" s="55"/>
      <c r="N45" s="55"/>
      <c r="P45" s="25" t="s">
        <v>118</v>
      </c>
      <c r="Q45" s="25" t="s">
        <v>118</v>
      </c>
      <c r="R45" s="25" t="s">
        <v>123</v>
      </c>
    </row>
    <row r="46" spans="1:16" s="7" customFormat="1" ht="13.5" customHeight="1">
      <c r="A46" s="37" t="s">
        <v>183</v>
      </c>
      <c r="B46" s="37" t="s">
        <v>113</v>
      </c>
      <c r="C46" s="37" t="s">
        <v>114</v>
      </c>
      <c r="D46" s="7" t="s">
        <v>184</v>
      </c>
      <c r="E46" s="38" t="s">
        <v>185</v>
      </c>
      <c r="F46" s="37" t="s">
        <v>121</v>
      </c>
      <c r="G46" s="39">
        <v>79.55</v>
      </c>
      <c r="H46" s="54">
        <v>0</v>
      </c>
      <c r="I46" s="62">
        <f>ROUND(G46*H46,2)</f>
        <v>0</v>
      </c>
      <c r="J46" s="63">
        <v>0</v>
      </c>
      <c r="K46" s="39">
        <f>G46*J46</f>
        <v>0</v>
      </c>
      <c r="L46" s="63">
        <v>0</v>
      </c>
      <c r="M46" s="39">
        <f>G46*L46</f>
        <v>0</v>
      </c>
      <c r="N46" s="70">
        <v>20</v>
      </c>
      <c r="O46" s="78">
        <v>4</v>
      </c>
      <c r="P46" s="7" t="s">
        <v>118</v>
      </c>
    </row>
    <row r="47" spans="4:18" s="7" customFormat="1" ht="15.75" customHeight="1">
      <c r="D47" s="25"/>
      <c r="E47" s="25" t="s">
        <v>182</v>
      </c>
      <c r="G47" s="40">
        <v>79.55</v>
      </c>
      <c r="H47" s="55"/>
      <c r="N47" s="55"/>
      <c r="P47" s="25" t="s">
        <v>118</v>
      </c>
      <c r="Q47" s="25" t="s">
        <v>118</v>
      </c>
      <c r="R47" s="25" t="s">
        <v>123</v>
      </c>
    </row>
    <row r="48" spans="1:16" s="7" customFormat="1" ht="13.5" customHeight="1">
      <c r="A48" s="37" t="s">
        <v>186</v>
      </c>
      <c r="B48" s="37" t="s">
        <v>113</v>
      </c>
      <c r="C48" s="37" t="s">
        <v>114</v>
      </c>
      <c r="D48" s="7" t="s">
        <v>187</v>
      </c>
      <c r="E48" s="38" t="s">
        <v>188</v>
      </c>
      <c r="F48" s="37" t="s">
        <v>121</v>
      </c>
      <c r="G48" s="39">
        <v>65.738</v>
      </c>
      <c r="H48" s="54">
        <v>0</v>
      </c>
      <c r="I48" s="62">
        <f>ROUND(G48*H48,2)</f>
        <v>0</v>
      </c>
      <c r="J48" s="63">
        <v>0</v>
      </c>
      <c r="K48" s="39">
        <f>G48*J48</f>
        <v>0</v>
      </c>
      <c r="L48" s="63">
        <v>0</v>
      </c>
      <c r="M48" s="39">
        <f>G48*L48</f>
        <v>0</v>
      </c>
      <c r="N48" s="70">
        <v>20</v>
      </c>
      <c r="O48" s="78">
        <v>4</v>
      </c>
      <c r="P48" s="7" t="s">
        <v>118</v>
      </c>
    </row>
    <row r="49" spans="4:18" s="7" customFormat="1" ht="15.75" customHeight="1">
      <c r="D49" s="25"/>
      <c r="E49" s="25" t="s">
        <v>189</v>
      </c>
      <c r="G49" s="40">
        <v>65.738</v>
      </c>
      <c r="H49" s="55"/>
      <c r="N49" s="55"/>
      <c r="P49" s="25" t="s">
        <v>118</v>
      </c>
      <c r="Q49" s="25" t="s">
        <v>118</v>
      </c>
      <c r="R49" s="25" t="s">
        <v>123</v>
      </c>
    </row>
    <row r="50" spans="1:16" s="7" customFormat="1" ht="13.5" customHeight="1">
      <c r="A50" s="37" t="s">
        <v>190</v>
      </c>
      <c r="B50" s="37" t="s">
        <v>113</v>
      </c>
      <c r="C50" s="37" t="s">
        <v>114</v>
      </c>
      <c r="D50" s="7" t="s">
        <v>191</v>
      </c>
      <c r="E50" s="38" t="s">
        <v>192</v>
      </c>
      <c r="F50" s="37" t="s">
        <v>121</v>
      </c>
      <c r="G50" s="39">
        <v>140.188</v>
      </c>
      <c r="H50" s="54">
        <v>0</v>
      </c>
      <c r="I50" s="62">
        <f>ROUND(G50*H50,2)</f>
        <v>0</v>
      </c>
      <c r="J50" s="63">
        <v>0</v>
      </c>
      <c r="K50" s="39">
        <f>G50*J50</f>
        <v>0</v>
      </c>
      <c r="L50" s="63">
        <v>0</v>
      </c>
      <c r="M50" s="39">
        <f>G50*L50</f>
        <v>0</v>
      </c>
      <c r="N50" s="70">
        <v>20</v>
      </c>
      <c r="O50" s="78">
        <v>4</v>
      </c>
      <c r="P50" s="7" t="s">
        <v>118</v>
      </c>
    </row>
    <row r="51" spans="4:18" s="7" customFormat="1" ht="15.75" customHeight="1">
      <c r="D51" s="25"/>
      <c r="E51" s="25" t="s">
        <v>193</v>
      </c>
      <c r="G51" s="40">
        <v>140.188</v>
      </c>
      <c r="H51" s="55"/>
      <c r="N51" s="55"/>
      <c r="P51" s="25" t="s">
        <v>118</v>
      </c>
      <c r="Q51" s="25" t="s">
        <v>118</v>
      </c>
      <c r="R51" s="25" t="s">
        <v>123</v>
      </c>
    </row>
    <row r="52" spans="1:16" s="7" customFormat="1" ht="13.5" customHeight="1">
      <c r="A52" s="37" t="s">
        <v>194</v>
      </c>
      <c r="B52" s="37" t="s">
        <v>113</v>
      </c>
      <c r="C52" s="37" t="s">
        <v>114</v>
      </c>
      <c r="D52" s="7" t="s">
        <v>195</v>
      </c>
      <c r="E52" s="38" t="s">
        <v>196</v>
      </c>
      <c r="F52" s="37" t="s">
        <v>121</v>
      </c>
      <c r="G52" s="39">
        <v>65.738</v>
      </c>
      <c r="H52" s="54">
        <v>0</v>
      </c>
      <c r="I52" s="62">
        <f>ROUND(G52*H52,2)</f>
        <v>0</v>
      </c>
      <c r="J52" s="63">
        <v>0</v>
      </c>
      <c r="K52" s="39">
        <f>G52*J52</f>
        <v>0</v>
      </c>
      <c r="L52" s="63">
        <v>0</v>
      </c>
      <c r="M52" s="39">
        <f>G52*L52</f>
        <v>0</v>
      </c>
      <c r="N52" s="70">
        <v>20</v>
      </c>
      <c r="O52" s="78">
        <v>4</v>
      </c>
      <c r="P52" s="7" t="s">
        <v>118</v>
      </c>
    </row>
    <row r="53" spans="1:16" s="7" customFormat="1" ht="13.5" customHeight="1">
      <c r="A53" s="37" t="s">
        <v>197</v>
      </c>
      <c r="B53" s="37" t="s">
        <v>113</v>
      </c>
      <c r="C53" s="37" t="s">
        <v>114</v>
      </c>
      <c r="D53" s="7" t="s">
        <v>198</v>
      </c>
      <c r="E53" s="38" t="s">
        <v>199</v>
      </c>
      <c r="F53" s="37" t="s">
        <v>121</v>
      </c>
      <c r="G53" s="39">
        <v>65.738</v>
      </c>
      <c r="H53" s="54">
        <v>0</v>
      </c>
      <c r="I53" s="62">
        <f>ROUND(G53*H53,2)</f>
        <v>0</v>
      </c>
      <c r="J53" s="63">
        <v>0</v>
      </c>
      <c r="K53" s="39">
        <f>G53*J53</f>
        <v>0</v>
      </c>
      <c r="L53" s="63">
        <v>0</v>
      </c>
      <c r="M53" s="39">
        <f>G53*L53</f>
        <v>0</v>
      </c>
      <c r="N53" s="70">
        <v>20</v>
      </c>
      <c r="O53" s="78">
        <v>4</v>
      </c>
      <c r="P53" s="7" t="s">
        <v>118</v>
      </c>
    </row>
    <row r="54" spans="1:16" s="7" customFormat="1" ht="13.5" customHeight="1">
      <c r="A54" s="37" t="s">
        <v>200</v>
      </c>
      <c r="B54" s="37" t="s">
        <v>113</v>
      </c>
      <c r="C54" s="37" t="s">
        <v>114</v>
      </c>
      <c r="D54" s="7" t="s">
        <v>201</v>
      </c>
      <c r="E54" s="38" t="s">
        <v>202</v>
      </c>
      <c r="F54" s="37" t="s">
        <v>121</v>
      </c>
      <c r="G54" s="39">
        <v>1.7</v>
      </c>
      <c r="H54" s="54">
        <v>0</v>
      </c>
      <c r="I54" s="62">
        <f>ROUND(G54*H54,2)</f>
        <v>0</v>
      </c>
      <c r="J54" s="63">
        <v>0</v>
      </c>
      <c r="K54" s="39">
        <f>G54*J54</f>
        <v>0</v>
      </c>
      <c r="L54" s="63">
        <v>0</v>
      </c>
      <c r="M54" s="39">
        <f>G54*L54</f>
        <v>0</v>
      </c>
      <c r="N54" s="70">
        <v>20</v>
      </c>
      <c r="O54" s="78">
        <v>4</v>
      </c>
      <c r="P54" s="7" t="s">
        <v>118</v>
      </c>
    </row>
    <row r="55" spans="4:18" s="7" customFormat="1" ht="15.75" customHeight="1">
      <c r="D55" s="25"/>
      <c r="E55" s="25" t="s">
        <v>203</v>
      </c>
      <c r="G55" s="40">
        <v>1.7</v>
      </c>
      <c r="H55" s="55"/>
      <c r="N55" s="55"/>
      <c r="P55" s="25" t="s">
        <v>118</v>
      </c>
      <c r="Q55" s="25" t="s">
        <v>118</v>
      </c>
      <c r="R55" s="25" t="s">
        <v>123</v>
      </c>
    </row>
    <row r="56" spans="1:16" s="7" customFormat="1" ht="24" customHeight="1">
      <c r="A56" s="37" t="s">
        <v>204</v>
      </c>
      <c r="B56" s="37" t="s">
        <v>113</v>
      </c>
      <c r="C56" s="37" t="s">
        <v>114</v>
      </c>
      <c r="D56" s="7" t="s">
        <v>205</v>
      </c>
      <c r="E56" s="38" t="s">
        <v>206</v>
      </c>
      <c r="F56" s="37" t="s">
        <v>121</v>
      </c>
      <c r="G56" s="39">
        <v>0.8</v>
      </c>
      <c r="H56" s="54">
        <v>0</v>
      </c>
      <c r="I56" s="62">
        <f>ROUND(G56*H56,2)</f>
        <v>0</v>
      </c>
      <c r="J56" s="63">
        <v>0</v>
      </c>
      <c r="K56" s="39">
        <f>G56*J56</f>
        <v>0</v>
      </c>
      <c r="L56" s="63">
        <v>0</v>
      </c>
      <c r="M56" s="39">
        <f>G56*L56</f>
        <v>0</v>
      </c>
      <c r="N56" s="70">
        <v>20</v>
      </c>
      <c r="O56" s="78">
        <v>4</v>
      </c>
      <c r="P56" s="7" t="s">
        <v>118</v>
      </c>
    </row>
    <row r="57" spans="4:18" s="7" customFormat="1" ht="15.75" customHeight="1">
      <c r="D57" s="25"/>
      <c r="E57" s="25" t="s">
        <v>207</v>
      </c>
      <c r="G57" s="40">
        <v>0.8</v>
      </c>
      <c r="H57" s="55"/>
      <c r="N57" s="55"/>
      <c r="P57" s="25" t="s">
        <v>118</v>
      </c>
      <c r="Q57" s="25" t="s">
        <v>118</v>
      </c>
      <c r="R57" s="25" t="s">
        <v>123</v>
      </c>
    </row>
    <row r="58" spans="1:16" s="7" customFormat="1" ht="13.5" customHeight="1">
      <c r="A58" s="42" t="s">
        <v>208</v>
      </c>
      <c r="B58" s="42" t="s">
        <v>209</v>
      </c>
      <c r="C58" s="42" t="s">
        <v>210</v>
      </c>
      <c r="D58" s="43" t="s">
        <v>211</v>
      </c>
      <c r="E58" s="44" t="s">
        <v>212</v>
      </c>
      <c r="F58" s="42" t="s">
        <v>121</v>
      </c>
      <c r="G58" s="45">
        <v>0.8</v>
      </c>
      <c r="H58" s="56">
        <v>0</v>
      </c>
      <c r="I58" s="64">
        <f>ROUND(G58*H58,2)</f>
        <v>0</v>
      </c>
      <c r="J58" s="65">
        <v>0</v>
      </c>
      <c r="K58" s="45">
        <f>G58*J58</f>
        <v>0</v>
      </c>
      <c r="L58" s="65">
        <v>0</v>
      </c>
      <c r="M58" s="45">
        <f>G58*L58</f>
        <v>0</v>
      </c>
      <c r="N58" s="71">
        <v>20</v>
      </c>
      <c r="O58" s="79">
        <v>8</v>
      </c>
      <c r="P58" s="43" t="s">
        <v>118</v>
      </c>
    </row>
    <row r="59" spans="1:16" s="7" customFormat="1" ht="24" customHeight="1">
      <c r="A59" s="37" t="s">
        <v>213</v>
      </c>
      <c r="B59" s="37" t="s">
        <v>113</v>
      </c>
      <c r="C59" s="37" t="s">
        <v>114</v>
      </c>
      <c r="D59" s="7" t="s">
        <v>214</v>
      </c>
      <c r="E59" s="38" t="s">
        <v>215</v>
      </c>
      <c r="F59" s="37" t="s">
        <v>121</v>
      </c>
      <c r="G59" s="39">
        <v>79.55</v>
      </c>
      <c r="H59" s="54">
        <v>0</v>
      </c>
      <c r="I59" s="62">
        <f>ROUND(G59*H59,2)</f>
        <v>0</v>
      </c>
      <c r="J59" s="63">
        <v>0</v>
      </c>
      <c r="K59" s="39">
        <f>G59*J59</f>
        <v>0</v>
      </c>
      <c r="L59" s="63">
        <v>0</v>
      </c>
      <c r="M59" s="39">
        <f>G59*L59</f>
        <v>0</v>
      </c>
      <c r="N59" s="70">
        <v>20</v>
      </c>
      <c r="O59" s="78">
        <v>4</v>
      </c>
      <c r="P59" s="7" t="s">
        <v>118</v>
      </c>
    </row>
    <row r="60" spans="4:18" s="7" customFormat="1" ht="15.75" customHeight="1">
      <c r="D60" s="25"/>
      <c r="E60" s="25" t="s">
        <v>216</v>
      </c>
      <c r="G60" s="40">
        <v>74.6</v>
      </c>
      <c r="H60" s="55"/>
      <c r="N60" s="55"/>
      <c r="P60" s="25" t="s">
        <v>118</v>
      </c>
      <c r="Q60" s="25" t="s">
        <v>118</v>
      </c>
      <c r="R60" s="25" t="s">
        <v>123</v>
      </c>
    </row>
    <row r="61" spans="4:18" s="7" customFormat="1" ht="15.75" customHeight="1">
      <c r="D61" s="26" t="s">
        <v>217</v>
      </c>
      <c r="E61" s="26" t="s">
        <v>151</v>
      </c>
      <c r="G61" s="41">
        <v>74.6</v>
      </c>
      <c r="H61" s="55"/>
      <c r="N61" s="55"/>
      <c r="P61" s="26" t="s">
        <v>118</v>
      </c>
      <c r="Q61" s="26" t="s">
        <v>124</v>
      </c>
      <c r="R61" s="26" t="s">
        <v>123</v>
      </c>
    </row>
    <row r="62" spans="4:18" s="7" customFormat="1" ht="15.75" customHeight="1">
      <c r="D62" s="25"/>
      <c r="E62" s="25" t="s">
        <v>218</v>
      </c>
      <c r="G62" s="40">
        <v>4.95</v>
      </c>
      <c r="H62" s="55"/>
      <c r="N62" s="55"/>
      <c r="P62" s="25" t="s">
        <v>118</v>
      </c>
      <c r="Q62" s="25" t="s">
        <v>118</v>
      </c>
      <c r="R62" s="25" t="s">
        <v>123</v>
      </c>
    </row>
    <row r="63" spans="4:18" s="7" customFormat="1" ht="15.75" customHeight="1">
      <c r="D63" s="26" t="s">
        <v>219</v>
      </c>
      <c r="E63" s="26" t="s">
        <v>151</v>
      </c>
      <c r="G63" s="41">
        <v>4.95</v>
      </c>
      <c r="H63" s="55"/>
      <c r="N63" s="55"/>
      <c r="P63" s="26" t="s">
        <v>118</v>
      </c>
      <c r="Q63" s="26" t="s">
        <v>124</v>
      </c>
      <c r="R63" s="26" t="s">
        <v>123</v>
      </c>
    </row>
    <row r="64" spans="4:18" s="7" customFormat="1" ht="15.75" customHeight="1">
      <c r="D64" s="27"/>
      <c r="E64" s="27" t="s">
        <v>220</v>
      </c>
      <c r="G64" s="46">
        <v>79.55</v>
      </c>
      <c r="H64" s="55"/>
      <c r="N64" s="55"/>
      <c r="P64" s="27" t="s">
        <v>118</v>
      </c>
      <c r="Q64" s="27" t="s">
        <v>128</v>
      </c>
      <c r="R64" s="27" t="s">
        <v>123</v>
      </c>
    </row>
    <row r="65" spans="1:16" s="7" customFormat="1" ht="13.5" customHeight="1">
      <c r="A65" s="42" t="s">
        <v>221</v>
      </c>
      <c r="B65" s="42" t="s">
        <v>209</v>
      </c>
      <c r="C65" s="42" t="s">
        <v>210</v>
      </c>
      <c r="D65" s="43" t="s">
        <v>222</v>
      </c>
      <c r="E65" s="44" t="s">
        <v>223</v>
      </c>
      <c r="F65" s="42" t="s">
        <v>121</v>
      </c>
      <c r="G65" s="45">
        <v>4.95</v>
      </c>
      <c r="H65" s="56">
        <v>0</v>
      </c>
      <c r="I65" s="64">
        <f>ROUND(G65*H65,2)</f>
        <v>0</v>
      </c>
      <c r="J65" s="65">
        <v>0</v>
      </c>
      <c r="K65" s="45">
        <f>G65*J65</f>
        <v>0</v>
      </c>
      <c r="L65" s="65">
        <v>0</v>
      </c>
      <c r="M65" s="45">
        <f>G65*L65</f>
        <v>0</v>
      </c>
      <c r="N65" s="71">
        <v>20</v>
      </c>
      <c r="O65" s="79">
        <v>8</v>
      </c>
      <c r="P65" s="43" t="s">
        <v>118</v>
      </c>
    </row>
    <row r="66" spans="4:18" s="7" customFormat="1" ht="15.75" customHeight="1">
      <c r="D66" s="25"/>
      <c r="E66" s="25" t="s">
        <v>219</v>
      </c>
      <c r="G66" s="40">
        <v>4.95</v>
      </c>
      <c r="H66" s="55"/>
      <c r="N66" s="55"/>
      <c r="P66" s="25" t="s">
        <v>118</v>
      </c>
      <c r="Q66" s="25" t="s">
        <v>118</v>
      </c>
      <c r="R66" s="25" t="s">
        <v>123</v>
      </c>
    </row>
    <row r="67" spans="1:16" s="7" customFormat="1" ht="24" customHeight="1">
      <c r="A67" s="37" t="s">
        <v>224</v>
      </c>
      <c r="B67" s="37" t="s">
        <v>113</v>
      </c>
      <c r="C67" s="37" t="s">
        <v>114</v>
      </c>
      <c r="D67" s="7" t="s">
        <v>225</v>
      </c>
      <c r="E67" s="38" t="s">
        <v>226</v>
      </c>
      <c r="F67" s="37" t="s">
        <v>121</v>
      </c>
      <c r="G67" s="39">
        <v>74.6</v>
      </c>
      <c r="H67" s="54">
        <v>0</v>
      </c>
      <c r="I67" s="62">
        <f>ROUND(G67*H67,2)</f>
        <v>0</v>
      </c>
      <c r="J67" s="63">
        <v>0</v>
      </c>
      <c r="K67" s="39">
        <f>G67*J67</f>
        <v>0</v>
      </c>
      <c r="L67" s="63">
        <v>0</v>
      </c>
      <c r="M67" s="39">
        <f>G67*L67</f>
        <v>0</v>
      </c>
      <c r="N67" s="70">
        <v>20</v>
      </c>
      <c r="O67" s="78">
        <v>4</v>
      </c>
      <c r="P67" s="7" t="s">
        <v>118</v>
      </c>
    </row>
    <row r="68" spans="4:18" s="7" customFormat="1" ht="15.75" customHeight="1">
      <c r="D68" s="25"/>
      <c r="E68" s="25" t="s">
        <v>217</v>
      </c>
      <c r="G68" s="40">
        <v>74.6</v>
      </c>
      <c r="H68" s="55"/>
      <c r="N68" s="55"/>
      <c r="P68" s="25" t="s">
        <v>118</v>
      </c>
      <c r="Q68" s="25" t="s">
        <v>118</v>
      </c>
      <c r="R68" s="25" t="s">
        <v>123</v>
      </c>
    </row>
    <row r="69" spans="1:16" s="7" customFormat="1" ht="13.5" customHeight="1">
      <c r="A69" s="37" t="s">
        <v>227</v>
      </c>
      <c r="B69" s="37" t="s">
        <v>113</v>
      </c>
      <c r="C69" s="37" t="s">
        <v>228</v>
      </c>
      <c r="D69" s="7" t="s">
        <v>229</v>
      </c>
      <c r="E69" s="38" t="s">
        <v>230</v>
      </c>
      <c r="F69" s="37" t="s">
        <v>117</v>
      </c>
      <c r="G69" s="39">
        <v>62</v>
      </c>
      <c r="H69" s="54">
        <v>0</v>
      </c>
      <c r="I69" s="62">
        <f>ROUND(G69*H69,2)</f>
        <v>0</v>
      </c>
      <c r="J69" s="63">
        <v>0</v>
      </c>
      <c r="K69" s="39">
        <f>G69*J69</f>
        <v>0</v>
      </c>
      <c r="L69" s="63">
        <v>0</v>
      </c>
      <c r="M69" s="39">
        <f>G69*L69</f>
        <v>0</v>
      </c>
      <c r="N69" s="70">
        <v>20</v>
      </c>
      <c r="O69" s="78">
        <v>4</v>
      </c>
      <c r="P69" s="7" t="s">
        <v>118</v>
      </c>
    </row>
    <row r="70" spans="1:16" s="7" customFormat="1" ht="13.5" customHeight="1">
      <c r="A70" s="42" t="s">
        <v>231</v>
      </c>
      <c r="B70" s="42" t="s">
        <v>209</v>
      </c>
      <c r="C70" s="42" t="s">
        <v>210</v>
      </c>
      <c r="D70" s="43" t="s">
        <v>232</v>
      </c>
      <c r="E70" s="44" t="s">
        <v>233</v>
      </c>
      <c r="F70" s="42" t="s">
        <v>234</v>
      </c>
      <c r="G70" s="45">
        <v>1.55</v>
      </c>
      <c r="H70" s="56">
        <v>0</v>
      </c>
      <c r="I70" s="64">
        <f>ROUND(G70*H70,2)</f>
        <v>0</v>
      </c>
      <c r="J70" s="65">
        <v>0</v>
      </c>
      <c r="K70" s="45">
        <f>G70*J70</f>
        <v>0</v>
      </c>
      <c r="L70" s="65">
        <v>0</v>
      </c>
      <c r="M70" s="45">
        <f>G70*L70</f>
        <v>0</v>
      </c>
      <c r="N70" s="71">
        <v>20</v>
      </c>
      <c r="O70" s="79">
        <v>8</v>
      </c>
      <c r="P70" s="43" t="s">
        <v>118</v>
      </c>
    </row>
    <row r="71" spans="1:16" s="7" customFormat="1" ht="24" customHeight="1">
      <c r="A71" s="37" t="s">
        <v>235</v>
      </c>
      <c r="B71" s="37" t="s">
        <v>113</v>
      </c>
      <c r="C71" s="37" t="s">
        <v>228</v>
      </c>
      <c r="D71" s="7" t="s">
        <v>236</v>
      </c>
      <c r="E71" s="38" t="s">
        <v>237</v>
      </c>
      <c r="F71" s="37" t="s">
        <v>117</v>
      </c>
      <c r="G71" s="39">
        <v>62</v>
      </c>
      <c r="H71" s="54">
        <v>0</v>
      </c>
      <c r="I71" s="62">
        <f>ROUND(G71*H71,2)</f>
        <v>0</v>
      </c>
      <c r="J71" s="63">
        <v>0</v>
      </c>
      <c r="K71" s="39">
        <f>G71*J71</f>
        <v>0</v>
      </c>
      <c r="L71" s="63">
        <v>0</v>
      </c>
      <c r="M71" s="39">
        <f>G71*L71</f>
        <v>0</v>
      </c>
      <c r="N71" s="70">
        <v>20</v>
      </c>
      <c r="O71" s="78">
        <v>4</v>
      </c>
      <c r="P71" s="7" t="s">
        <v>118</v>
      </c>
    </row>
    <row r="72" spans="1:16" s="7" customFormat="1" ht="13.5" customHeight="1">
      <c r="A72" s="37" t="s">
        <v>238</v>
      </c>
      <c r="B72" s="37" t="s">
        <v>113</v>
      </c>
      <c r="C72" s="37" t="s">
        <v>114</v>
      </c>
      <c r="D72" s="7" t="s">
        <v>239</v>
      </c>
      <c r="E72" s="38" t="s">
        <v>240</v>
      </c>
      <c r="F72" s="37" t="s">
        <v>117</v>
      </c>
      <c r="G72" s="39">
        <v>62</v>
      </c>
      <c r="H72" s="54">
        <v>0</v>
      </c>
      <c r="I72" s="62">
        <f>ROUND(G72*H72,2)</f>
        <v>0</v>
      </c>
      <c r="J72" s="63">
        <v>0</v>
      </c>
      <c r="K72" s="39">
        <f>G72*J72</f>
        <v>0</v>
      </c>
      <c r="L72" s="63">
        <v>0</v>
      </c>
      <c r="M72" s="39">
        <f>G72*L72</f>
        <v>0</v>
      </c>
      <c r="N72" s="70">
        <v>20</v>
      </c>
      <c r="O72" s="78">
        <v>4</v>
      </c>
      <c r="P72" s="7" t="s">
        <v>118</v>
      </c>
    </row>
    <row r="73" spans="1:16" s="7" customFormat="1" ht="13.5" customHeight="1">
      <c r="A73" s="42" t="s">
        <v>241</v>
      </c>
      <c r="B73" s="42" t="s">
        <v>209</v>
      </c>
      <c r="C73" s="42" t="s">
        <v>210</v>
      </c>
      <c r="D73" s="43" t="s">
        <v>242</v>
      </c>
      <c r="E73" s="44" t="s">
        <v>243</v>
      </c>
      <c r="F73" s="42" t="s">
        <v>121</v>
      </c>
      <c r="G73" s="45">
        <v>6</v>
      </c>
      <c r="H73" s="56">
        <v>0</v>
      </c>
      <c r="I73" s="64">
        <f>ROUND(G73*H73,2)</f>
        <v>0</v>
      </c>
      <c r="J73" s="65">
        <v>0</v>
      </c>
      <c r="K73" s="45">
        <f>G73*J73</f>
        <v>0</v>
      </c>
      <c r="L73" s="65">
        <v>0</v>
      </c>
      <c r="M73" s="45">
        <f>G73*L73</f>
        <v>0</v>
      </c>
      <c r="N73" s="71">
        <v>20</v>
      </c>
      <c r="O73" s="79">
        <v>8</v>
      </c>
      <c r="P73" s="43" t="s">
        <v>118</v>
      </c>
    </row>
    <row r="74" spans="2:16" s="21" customFormat="1" ht="12.75" customHeight="1">
      <c r="B74" s="35" t="s">
        <v>67</v>
      </c>
      <c r="D74" s="36" t="s">
        <v>118</v>
      </c>
      <c r="E74" s="36" t="s">
        <v>244</v>
      </c>
      <c r="H74" s="53"/>
      <c r="I74" s="60">
        <f>SUM(I75:I89)</f>
        <v>0</v>
      </c>
      <c r="K74" s="61">
        <f>SUM(K75:K89)</f>
        <v>0</v>
      </c>
      <c r="M74" s="61">
        <f>SUM(M75:M89)</f>
        <v>0</v>
      </c>
      <c r="N74" s="53"/>
      <c r="P74" s="36" t="s">
        <v>111</v>
      </c>
    </row>
    <row r="75" spans="1:16" s="7" customFormat="1" ht="24" customHeight="1">
      <c r="A75" s="37" t="s">
        <v>245</v>
      </c>
      <c r="B75" s="37" t="s">
        <v>113</v>
      </c>
      <c r="C75" s="37" t="s">
        <v>246</v>
      </c>
      <c r="D75" s="7" t="s">
        <v>247</v>
      </c>
      <c r="E75" s="38" t="s">
        <v>248</v>
      </c>
      <c r="F75" s="37" t="s">
        <v>117</v>
      </c>
      <c r="G75" s="39">
        <v>60</v>
      </c>
      <c r="H75" s="54">
        <v>0</v>
      </c>
      <c r="I75" s="62">
        <f>ROUND(G75*H75,2)</f>
        <v>0</v>
      </c>
      <c r="J75" s="63">
        <v>0</v>
      </c>
      <c r="K75" s="39">
        <f>G75*J75</f>
        <v>0</v>
      </c>
      <c r="L75" s="63">
        <v>0</v>
      </c>
      <c r="M75" s="39">
        <f>G75*L75</f>
        <v>0</v>
      </c>
      <c r="N75" s="70">
        <v>20</v>
      </c>
      <c r="O75" s="78">
        <v>4</v>
      </c>
      <c r="P75" s="7" t="s">
        <v>118</v>
      </c>
    </row>
    <row r="76" spans="1:16" s="7" customFormat="1" ht="13.5" customHeight="1">
      <c r="A76" s="42" t="s">
        <v>249</v>
      </c>
      <c r="B76" s="42" t="s">
        <v>209</v>
      </c>
      <c r="C76" s="42" t="s">
        <v>210</v>
      </c>
      <c r="D76" s="43" t="s">
        <v>250</v>
      </c>
      <c r="E76" s="44" t="s">
        <v>251</v>
      </c>
      <c r="F76" s="42" t="s">
        <v>117</v>
      </c>
      <c r="G76" s="45">
        <v>66</v>
      </c>
      <c r="H76" s="56">
        <v>0</v>
      </c>
      <c r="I76" s="64">
        <f>ROUND(G76*H76,2)</f>
        <v>0</v>
      </c>
      <c r="J76" s="65">
        <v>0</v>
      </c>
      <c r="K76" s="45">
        <f>G76*J76</f>
        <v>0</v>
      </c>
      <c r="L76" s="65">
        <v>0</v>
      </c>
      <c r="M76" s="45">
        <f>G76*L76</f>
        <v>0</v>
      </c>
      <c r="N76" s="71">
        <v>20</v>
      </c>
      <c r="O76" s="79">
        <v>8</v>
      </c>
      <c r="P76" s="43" t="s">
        <v>118</v>
      </c>
    </row>
    <row r="77" spans="1:16" s="7" customFormat="1" ht="24" customHeight="1">
      <c r="A77" s="37" t="s">
        <v>252</v>
      </c>
      <c r="B77" s="37" t="s">
        <v>113</v>
      </c>
      <c r="C77" s="37" t="s">
        <v>253</v>
      </c>
      <c r="D77" s="7" t="s">
        <v>254</v>
      </c>
      <c r="E77" s="38" t="s">
        <v>255</v>
      </c>
      <c r="F77" s="37" t="s">
        <v>256</v>
      </c>
      <c r="G77" s="39">
        <v>23</v>
      </c>
      <c r="H77" s="54">
        <v>0</v>
      </c>
      <c r="I77" s="62">
        <f>ROUND(G77*H77,2)</f>
        <v>0</v>
      </c>
      <c r="J77" s="63">
        <v>0</v>
      </c>
      <c r="K77" s="39">
        <f>G77*J77</f>
        <v>0</v>
      </c>
      <c r="L77" s="63">
        <v>0</v>
      </c>
      <c r="M77" s="39">
        <f>G77*L77</f>
        <v>0</v>
      </c>
      <c r="N77" s="70">
        <v>20</v>
      </c>
      <c r="O77" s="78">
        <v>4</v>
      </c>
      <c r="P77" s="7" t="s">
        <v>118</v>
      </c>
    </row>
    <row r="78" spans="1:16" s="7" customFormat="1" ht="13.5" customHeight="1">
      <c r="A78" s="37" t="s">
        <v>257</v>
      </c>
      <c r="B78" s="37" t="s">
        <v>113</v>
      </c>
      <c r="C78" s="37" t="s">
        <v>258</v>
      </c>
      <c r="D78" s="7" t="s">
        <v>259</v>
      </c>
      <c r="E78" s="38" t="s">
        <v>260</v>
      </c>
      <c r="F78" s="37" t="s">
        <v>121</v>
      </c>
      <c r="G78" s="39">
        <v>3.24</v>
      </c>
      <c r="H78" s="54">
        <v>0</v>
      </c>
      <c r="I78" s="62">
        <f>ROUND(G78*H78,2)</f>
        <v>0</v>
      </c>
      <c r="J78" s="63">
        <v>0</v>
      </c>
      <c r="K78" s="39">
        <f>G78*J78</f>
        <v>0</v>
      </c>
      <c r="L78" s="63">
        <v>0</v>
      </c>
      <c r="M78" s="39">
        <f>G78*L78</f>
        <v>0</v>
      </c>
      <c r="N78" s="70">
        <v>20</v>
      </c>
      <c r="O78" s="78">
        <v>4</v>
      </c>
      <c r="P78" s="7" t="s">
        <v>118</v>
      </c>
    </row>
    <row r="79" spans="4:18" s="7" customFormat="1" ht="15.75" customHeight="1">
      <c r="D79" s="25"/>
      <c r="E79" s="25" t="s">
        <v>261</v>
      </c>
      <c r="G79" s="40">
        <v>3.24</v>
      </c>
      <c r="H79" s="55"/>
      <c r="N79" s="55"/>
      <c r="P79" s="25" t="s">
        <v>118</v>
      </c>
      <c r="Q79" s="25" t="s">
        <v>118</v>
      </c>
      <c r="R79" s="25" t="s">
        <v>123</v>
      </c>
    </row>
    <row r="80" spans="1:16" s="7" customFormat="1" ht="24" customHeight="1">
      <c r="A80" s="37" t="s">
        <v>262</v>
      </c>
      <c r="B80" s="37" t="s">
        <v>113</v>
      </c>
      <c r="C80" s="37" t="s">
        <v>258</v>
      </c>
      <c r="D80" s="7" t="s">
        <v>263</v>
      </c>
      <c r="E80" s="38" t="s">
        <v>264</v>
      </c>
      <c r="F80" s="37" t="s">
        <v>121</v>
      </c>
      <c r="G80" s="39">
        <v>27.038</v>
      </c>
      <c r="H80" s="54">
        <v>0</v>
      </c>
      <c r="I80" s="62">
        <f>ROUND(G80*H80,2)</f>
        <v>0</v>
      </c>
      <c r="J80" s="63">
        <v>0</v>
      </c>
      <c r="K80" s="39">
        <f>G80*J80</f>
        <v>0</v>
      </c>
      <c r="L80" s="63">
        <v>0</v>
      </c>
      <c r="M80" s="39">
        <f>G80*L80</f>
        <v>0</v>
      </c>
      <c r="N80" s="70">
        <v>20</v>
      </c>
      <c r="O80" s="78">
        <v>4</v>
      </c>
      <c r="P80" s="7" t="s">
        <v>118</v>
      </c>
    </row>
    <row r="81" spans="4:18" s="7" customFormat="1" ht="15.75" customHeight="1">
      <c r="D81" s="25"/>
      <c r="E81" s="25" t="s">
        <v>265</v>
      </c>
      <c r="G81" s="40">
        <v>5.4375</v>
      </c>
      <c r="H81" s="55"/>
      <c r="N81" s="55"/>
      <c r="P81" s="25" t="s">
        <v>118</v>
      </c>
      <c r="Q81" s="25" t="s">
        <v>118</v>
      </c>
      <c r="R81" s="25" t="s">
        <v>123</v>
      </c>
    </row>
    <row r="82" spans="4:18" s="7" customFormat="1" ht="15.75" customHeight="1">
      <c r="D82" s="25"/>
      <c r="E82" s="25" t="s">
        <v>266</v>
      </c>
      <c r="G82" s="40">
        <v>21.6</v>
      </c>
      <c r="H82" s="55"/>
      <c r="N82" s="55"/>
      <c r="P82" s="25" t="s">
        <v>118</v>
      </c>
      <c r="Q82" s="25" t="s">
        <v>118</v>
      </c>
      <c r="R82" s="25" t="s">
        <v>123</v>
      </c>
    </row>
    <row r="83" spans="4:18" s="7" customFormat="1" ht="15.75" customHeight="1">
      <c r="D83" s="26"/>
      <c r="E83" s="26" t="s">
        <v>151</v>
      </c>
      <c r="G83" s="41">
        <v>27.0375</v>
      </c>
      <c r="H83" s="55"/>
      <c r="N83" s="55"/>
      <c r="P83" s="26" t="s">
        <v>118</v>
      </c>
      <c r="Q83" s="26" t="s">
        <v>124</v>
      </c>
      <c r="R83" s="26" t="s">
        <v>123</v>
      </c>
    </row>
    <row r="84" spans="1:16" s="7" customFormat="1" ht="13.5" customHeight="1">
      <c r="A84" s="37" t="s">
        <v>267</v>
      </c>
      <c r="B84" s="37" t="s">
        <v>113</v>
      </c>
      <c r="C84" s="37" t="s">
        <v>258</v>
      </c>
      <c r="D84" s="7" t="s">
        <v>268</v>
      </c>
      <c r="E84" s="38" t="s">
        <v>269</v>
      </c>
      <c r="F84" s="37" t="s">
        <v>117</v>
      </c>
      <c r="G84" s="39">
        <v>48.5</v>
      </c>
      <c r="H84" s="54">
        <v>0</v>
      </c>
      <c r="I84" s="62">
        <f>ROUND(G84*H84,2)</f>
        <v>0</v>
      </c>
      <c r="J84" s="63">
        <v>0</v>
      </c>
      <c r="K84" s="39">
        <f>G84*J84</f>
        <v>0</v>
      </c>
      <c r="L84" s="63">
        <v>0</v>
      </c>
      <c r="M84" s="39">
        <f>G84*L84</f>
        <v>0</v>
      </c>
      <c r="N84" s="70">
        <v>20</v>
      </c>
      <c r="O84" s="78">
        <v>4</v>
      </c>
      <c r="P84" s="7" t="s">
        <v>118</v>
      </c>
    </row>
    <row r="85" spans="4:18" s="7" customFormat="1" ht="15.75" customHeight="1">
      <c r="D85" s="25"/>
      <c r="E85" s="25" t="s">
        <v>270</v>
      </c>
      <c r="G85" s="40">
        <v>10.325</v>
      </c>
      <c r="H85" s="55"/>
      <c r="N85" s="55"/>
      <c r="P85" s="25" t="s">
        <v>118</v>
      </c>
      <c r="Q85" s="25" t="s">
        <v>118</v>
      </c>
      <c r="R85" s="25" t="s">
        <v>123</v>
      </c>
    </row>
    <row r="86" spans="4:18" s="7" customFormat="1" ht="15.75" customHeight="1">
      <c r="D86" s="25"/>
      <c r="E86" s="25" t="s">
        <v>271</v>
      </c>
      <c r="G86" s="40">
        <v>38.175</v>
      </c>
      <c r="H86" s="55"/>
      <c r="N86" s="55"/>
      <c r="P86" s="25" t="s">
        <v>118</v>
      </c>
      <c r="Q86" s="25" t="s">
        <v>118</v>
      </c>
      <c r="R86" s="25" t="s">
        <v>123</v>
      </c>
    </row>
    <row r="87" spans="4:18" s="7" customFormat="1" ht="15.75" customHeight="1">
      <c r="D87" s="26"/>
      <c r="E87" s="26" t="s">
        <v>151</v>
      </c>
      <c r="G87" s="41">
        <v>48.5</v>
      </c>
      <c r="H87" s="55"/>
      <c r="N87" s="55"/>
      <c r="P87" s="26" t="s">
        <v>118</v>
      </c>
      <c r="Q87" s="26" t="s">
        <v>124</v>
      </c>
      <c r="R87" s="26" t="s">
        <v>123</v>
      </c>
    </row>
    <row r="88" spans="1:16" s="7" customFormat="1" ht="13.5" customHeight="1">
      <c r="A88" s="37" t="s">
        <v>272</v>
      </c>
      <c r="B88" s="37" t="s">
        <v>113</v>
      </c>
      <c r="C88" s="37" t="s">
        <v>258</v>
      </c>
      <c r="D88" s="7" t="s">
        <v>273</v>
      </c>
      <c r="E88" s="38" t="s">
        <v>274</v>
      </c>
      <c r="F88" s="37" t="s">
        <v>117</v>
      </c>
      <c r="G88" s="39">
        <v>48.5</v>
      </c>
      <c r="H88" s="54">
        <v>0</v>
      </c>
      <c r="I88" s="62">
        <f>ROUND(G88*H88,2)</f>
        <v>0</v>
      </c>
      <c r="J88" s="63">
        <v>0</v>
      </c>
      <c r="K88" s="39">
        <f>G88*J88</f>
        <v>0</v>
      </c>
      <c r="L88" s="63">
        <v>0</v>
      </c>
      <c r="M88" s="39">
        <f>G88*L88</f>
        <v>0</v>
      </c>
      <c r="N88" s="70">
        <v>20</v>
      </c>
      <c r="O88" s="78">
        <v>4</v>
      </c>
      <c r="P88" s="7" t="s">
        <v>118</v>
      </c>
    </row>
    <row r="89" spans="1:16" s="7" customFormat="1" ht="13.5" customHeight="1">
      <c r="A89" s="37" t="s">
        <v>275</v>
      </c>
      <c r="B89" s="37" t="s">
        <v>113</v>
      </c>
      <c r="C89" s="37" t="s">
        <v>258</v>
      </c>
      <c r="D89" s="7" t="s">
        <v>276</v>
      </c>
      <c r="E89" s="38" t="s">
        <v>277</v>
      </c>
      <c r="F89" s="37" t="s">
        <v>127</v>
      </c>
      <c r="G89" s="39">
        <v>1</v>
      </c>
      <c r="H89" s="54">
        <v>0</v>
      </c>
      <c r="I89" s="62">
        <f>ROUND(G89*H89,2)</f>
        <v>0</v>
      </c>
      <c r="J89" s="63">
        <v>0</v>
      </c>
      <c r="K89" s="39">
        <f>G89*J89</f>
        <v>0</v>
      </c>
      <c r="L89" s="63">
        <v>0</v>
      </c>
      <c r="M89" s="39">
        <f>G89*L89</f>
        <v>0</v>
      </c>
      <c r="N89" s="70">
        <v>20</v>
      </c>
      <c r="O89" s="78">
        <v>4</v>
      </c>
      <c r="P89" s="7" t="s">
        <v>118</v>
      </c>
    </row>
    <row r="90" spans="2:16" s="21" customFormat="1" ht="12.75" customHeight="1">
      <c r="B90" s="35" t="s">
        <v>67</v>
      </c>
      <c r="D90" s="36" t="s">
        <v>124</v>
      </c>
      <c r="E90" s="36" t="s">
        <v>278</v>
      </c>
      <c r="H90" s="53"/>
      <c r="I90" s="60">
        <f>SUM(I91:I117)</f>
        <v>0</v>
      </c>
      <c r="K90" s="61">
        <f>SUM(K91:K117)</f>
        <v>0</v>
      </c>
      <c r="M90" s="61">
        <f>SUM(M91:M117)</f>
        <v>0</v>
      </c>
      <c r="N90" s="53"/>
      <c r="P90" s="36" t="s">
        <v>111</v>
      </c>
    </row>
    <row r="91" spans="1:16" s="7" customFormat="1" ht="24" customHeight="1">
      <c r="A91" s="37" t="s">
        <v>279</v>
      </c>
      <c r="B91" s="37" t="s">
        <v>113</v>
      </c>
      <c r="C91" s="37" t="s">
        <v>258</v>
      </c>
      <c r="D91" s="7" t="s">
        <v>280</v>
      </c>
      <c r="E91" s="38" t="s">
        <v>281</v>
      </c>
      <c r="F91" s="37" t="s">
        <v>131</v>
      </c>
      <c r="G91" s="39">
        <v>16</v>
      </c>
      <c r="H91" s="54">
        <v>0</v>
      </c>
      <c r="I91" s="62">
        <f>ROUND(G91*H91,2)</f>
        <v>0</v>
      </c>
      <c r="J91" s="63">
        <v>0</v>
      </c>
      <c r="K91" s="39">
        <f>G91*J91</f>
        <v>0</v>
      </c>
      <c r="L91" s="63">
        <v>0</v>
      </c>
      <c r="M91" s="39">
        <f>G91*L91</f>
        <v>0</v>
      </c>
      <c r="N91" s="70">
        <v>20</v>
      </c>
      <c r="O91" s="78">
        <v>4</v>
      </c>
      <c r="P91" s="7" t="s">
        <v>118</v>
      </c>
    </row>
    <row r="92" spans="1:16" s="7" customFormat="1" ht="13.5" customHeight="1">
      <c r="A92" s="37" t="s">
        <v>282</v>
      </c>
      <c r="B92" s="37" t="s">
        <v>113</v>
      </c>
      <c r="C92" s="37" t="s">
        <v>258</v>
      </c>
      <c r="D92" s="7" t="s">
        <v>283</v>
      </c>
      <c r="E92" s="38" t="s">
        <v>284</v>
      </c>
      <c r="F92" s="37" t="s">
        <v>131</v>
      </c>
      <c r="G92" s="39">
        <v>16</v>
      </c>
      <c r="H92" s="54">
        <v>0</v>
      </c>
      <c r="I92" s="62">
        <f>ROUND(G92*H92,2)</f>
        <v>0</v>
      </c>
      <c r="J92" s="63">
        <v>0</v>
      </c>
      <c r="K92" s="39">
        <f>G92*J92</f>
        <v>0</v>
      </c>
      <c r="L92" s="63">
        <v>0</v>
      </c>
      <c r="M92" s="39">
        <f>G92*L92</f>
        <v>0</v>
      </c>
      <c r="N92" s="70">
        <v>20</v>
      </c>
      <c r="O92" s="78">
        <v>4</v>
      </c>
      <c r="P92" s="7" t="s">
        <v>118</v>
      </c>
    </row>
    <row r="93" spans="1:16" s="7" customFormat="1" ht="24" customHeight="1">
      <c r="A93" s="37" t="s">
        <v>285</v>
      </c>
      <c r="B93" s="37" t="s">
        <v>113</v>
      </c>
      <c r="C93" s="37" t="s">
        <v>258</v>
      </c>
      <c r="D93" s="7" t="s">
        <v>286</v>
      </c>
      <c r="E93" s="38" t="s">
        <v>287</v>
      </c>
      <c r="F93" s="37" t="s">
        <v>117</v>
      </c>
      <c r="G93" s="39">
        <v>41.49</v>
      </c>
      <c r="H93" s="54">
        <v>0</v>
      </c>
      <c r="I93" s="62">
        <f>ROUND(G93*H93,2)</f>
        <v>0</v>
      </c>
      <c r="J93" s="63">
        <v>0</v>
      </c>
      <c r="K93" s="39">
        <f>G93*J93</f>
        <v>0</v>
      </c>
      <c r="L93" s="63">
        <v>0</v>
      </c>
      <c r="M93" s="39">
        <f>G93*L93</f>
        <v>0</v>
      </c>
      <c r="N93" s="70">
        <v>20</v>
      </c>
      <c r="O93" s="78">
        <v>4</v>
      </c>
      <c r="P93" s="7" t="s">
        <v>118</v>
      </c>
    </row>
    <row r="94" spans="4:18" s="7" customFormat="1" ht="15.75" customHeight="1">
      <c r="D94" s="25"/>
      <c r="E94" s="25" t="s">
        <v>288</v>
      </c>
      <c r="G94" s="40">
        <v>13.07</v>
      </c>
      <c r="H94" s="55"/>
      <c r="N94" s="55"/>
      <c r="P94" s="25" t="s">
        <v>118</v>
      </c>
      <c r="Q94" s="25" t="s">
        <v>118</v>
      </c>
      <c r="R94" s="25" t="s">
        <v>123</v>
      </c>
    </row>
    <row r="95" spans="4:18" s="7" customFormat="1" ht="15.75" customHeight="1">
      <c r="D95" s="25"/>
      <c r="E95" s="25" t="s">
        <v>289</v>
      </c>
      <c r="G95" s="40">
        <v>28.42</v>
      </c>
      <c r="H95" s="55"/>
      <c r="N95" s="55"/>
      <c r="P95" s="25" t="s">
        <v>118</v>
      </c>
      <c r="Q95" s="25" t="s">
        <v>118</v>
      </c>
      <c r="R95" s="25" t="s">
        <v>123</v>
      </c>
    </row>
    <row r="96" spans="4:18" s="7" customFormat="1" ht="15.75" customHeight="1">
      <c r="D96" s="27"/>
      <c r="E96" s="27" t="s">
        <v>220</v>
      </c>
      <c r="G96" s="46">
        <v>41.49</v>
      </c>
      <c r="H96" s="55"/>
      <c r="N96" s="55"/>
      <c r="P96" s="27" t="s">
        <v>118</v>
      </c>
      <c r="Q96" s="27" t="s">
        <v>128</v>
      </c>
      <c r="R96" s="27" t="s">
        <v>123</v>
      </c>
    </row>
    <row r="97" spans="1:16" s="7" customFormat="1" ht="13.5" customHeight="1">
      <c r="A97" s="37" t="s">
        <v>290</v>
      </c>
      <c r="B97" s="37" t="s">
        <v>113</v>
      </c>
      <c r="C97" s="37" t="s">
        <v>258</v>
      </c>
      <c r="D97" s="7" t="s">
        <v>291</v>
      </c>
      <c r="E97" s="38" t="s">
        <v>292</v>
      </c>
      <c r="F97" s="37" t="s">
        <v>121</v>
      </c>
      <c r="G97" s="39">
        <v>13.044</v>
      </c>
      <c r="H97" s="54">
        <v>0</v>
      </c>
      <c r="I97" s="62">
        <f>ROUND(G97*H97,2)</f>
        <v>0</v>
      </c>
      <c r="J97" s="63">
        <v>0</v>
      </c>
      <c r="K97" s="39">
        <f>G97*J97</f>
        <v>0</v>
      </c>
      <c r="L97" s="63">
        <v>0</v>
      </c>
      <c r="M97" s="39">
        <f>G97*L97</f>
        <v>0</v>
      </c>
      <c r="N97" s="70">
        <v>20</v>
      </c>
      <c r="O97" s="78">
        <v>4</v>
      </c>
      <c r="P97" s="7" t="s">
        <v>118</v>
      </c>
    </row>
    <row r="98" spans="4:18" s="7" customFormat="1" ht="15.75" customHeight="1">
      <c r="D98" s="25"/>
      <c r="E98" s="25" t="s">
        <v>293</v>
      </c>
      <c r="G98" s="40">
        <v>13.044</v>
      </c>
      <c r="H98" s="55"/>
      <c r="N98" s="55"/>
      <c r="P98" s="25" t="s">
        <v>118</v>
      </c>
      <c r="Q98" s="25" t="s">
        <v>118</v>
      </c>
      <c r="R98" s="25" t="s">
        <v>123</v>
      </c>
    </row>
    <row r="99" spans="1:16" s="7" customFormat="1" ht="24" customHeight="1">
      <c r="A99" s="37" t="s">
        <v>294</v>
      </c>
      <c r="B99" s="37" t="s">
        <v>113</v>
      </c>
      <c r="C99" s="37" t="s">
        <v>258</v>
      </c>
      <c r="D99" s="7" t="s">
        <v>295</v>
      </c>
      <c r="E99" s="38" t="s">
        <v>296</v>
      </c>
      <c r="F99" s="37" t="s">
        <v>121</v>
      </c>
      <c r="G99" s="39">
        <v>6.303</v>
      </c>
      <c r="H99" s="54">
        <v>0</v>
      </c>
      <c r="I99" s="62">
        <f>ROUND(G99*H99,2)</f>
        <v>0</v>
      </c>
      <c r="J99" s="63">
        <v>0</v>
      </c>
      <c r="K99" s="39">
        <f>G99*J99</f>
        <v>0</v>
      </c>
      <c r="L99" s="63">
        <v>0</v>
      </c>
      <c r="M99" s="39">
        <f>G99*L99</f>
        <v>0</v>
      </c>
      <c r="N99" s="70">
        <v>20</v>
      </c>
      <c r="O99" s="78">
        <v>4</v>
      </c>
      <c r="P99" s="7" t="s">
        <v>118</v>
      </c>
    </row>
    <row r="100" spans="4:18" s="7" customFormat="1" ht="15.75" customHeight="1">
      <c r="D100" s="25"/>
      <c r="E100" s="25" t="s">
        <v>297</v>
      </c>
      <c r="G100" s="40">
        <v>6.303</v>
      </c>
      <c r="H100" s="55"/>
      <c r="N100" s="55"/>
      <c r="P100" s="25" t="s">
        <v>118</v>
      </c>
      <c r="Q100" s="25" t="s">
        <v>118</v>
      </c>
      <c r="R100" s="25" t="s">
        <v>123</v>
      </c>
    </row>
    <row r="101" spans="1:16" s="7" customFormat="1" ht="13.5" customHeight="1">
      <c r="A101" s="37" t="s">
        <v>298</v>
      </c>
      <c r="B101" s="37" t="s">
        <v>113</v>
      </c>
      <c r="C101" s="37" t="s">
        <v>258</v>
      </c>
      <c r="D101" s="7" t="s">
        <v>299</v>
      </c>
      <c r="E101" s="38" t="s">
        <v>300</v>
      </c>
      <c r="F101" s="37" t="s">
        <v>117</v>
      </c>
      <c r="G101" s="39">
        <v>84.098</v>
      </c>
      <c r="H101" s="54">
        <v>0</v>
      </c>
      <c r="I101" s="62">
        <f>ROUND(G101*H101,2)</f>
        <v>0</v>
      </c>
      <c r="J101" s="63">
        <v>0</v>
      </c>
      <c r="K101" s="39">
        <f>G101*J101</f>
        <v>0</v>
      </c>
      <c r="L101" s="63">
        <v>0</v>
      </c>
      <c r="M101" s="39">
        <f>G101*L101</f>
        <v>0</v>
      </c>
      <c r="N101" s="70">
        <v>20</v>
      </c>
      <c r="O101" s="78">
        <v>4</v>
      </c>
      <c r="P101" s="7" t="s">
        <v>118</v>
      </c>
    </row>
    <row r="102" spans="4:18" s="7" customFormat="1" ht="15.75" customHeight="1">
      <c r="D102" s="25"/>
      <c r="E102" s="25" t="s">
        <v>301</v>
      </c>
      <c r="G102" s="40">
        <v>84.0975</v>
      </c>
      <c r="H102" s="55"/>
      <c r="N102" s="55"/>
      <c r="P102" s="25" t="s">
        <v>118</v>
      </c>
      <c r="Q102" s="25" t="s">
        <v>118</v>
      </c>
      <c r="R102" s="25" t="s">
        <v>123</v>
      </c>
    </row>
    <row r="103" spans="1:16" s="7" customFormat="1" ht="13.5" customHeight="1">
      <c r="A103" s="37" t="s">
        <v>302</v>
      </c>
      <c r="B103" s="37" t="s">
        <v>113</v>
      </c>
      <c r="C103" s="37" t="s">
        <v>258</v>
      </c>
      <c r="D103" s="7" t="s">
        <v>303</v>
      </c>
      <c r="E103" s="38" t="s">
        <v>304</v>
      </c>
      <c r="F103" s="37" t="s">
        <v>117</v>
      </c>
      <c r="G103" s="39">
        <v>84.098</v>
      </c>
      <c r="H103" s="54">
        <v>0</v>
      </c>
      <c r="I103" s="62">
        <f>ROUND(G103*H103,2)</f>
        <v>0</v>
      </c>
      <c r="J103" s="63">
        <v>0</v>
      </c>
      <c r="K103" s="39">
        <f>G103*J103</f>
        <v>0</v>
      </c>
      <c r="L103" s="63">
        <v>0</v>
      </c>
      <c r="M103" s="39">
        <f>G103*L103</f>
        <v>0</v>
      </c>
      <c r="N103" s="70">
        <v>20</v>
      </c>
      <c r="O103" s="78">
        <v>4</v>
      </c>
      <c r="P103" s="7" t="s">
        <v>118</v>
      </c>
    </row>
    <row r="104" spans="1:16" s="7" customFormat="1" ht="13.5" customHeight="1">
      <c r="A104" s="37" t="s">
        <v>305</v>
      </c>
      <c r="B104" s="37" t="s">
        <v>113</v>
      </c>
      <c r="C104" s="37" t="s">
        <v>258</v>
      </c>
      <c r="D104" s="7" t="s">
        <v>306</v>
      </c>
      <c r="E104" s="38" t="s">
        <v>277</v>
      </c>
      <c r="F104" s="37" t="s">
        <v>127</v>
      </c>
      <c r="G104" s="39">
        <v>1</v>
      </c>
      <c r="H104" s="54">
        <v>0</v>
      </c>
      <c r="I104" s="62">
        <f>ROUND(G104*H104,2)</f>
        <v>0</v>
      </c>
      <c r="J104" s="63">
        <v>0</v>
      </c>
      <c r="K104" s="39">
        <f>G104*J104</f>
        <v>0</v>
      </c>
      <c r="L104" s="63">
        <v>0</v>
      </c>
      <c r="M104" s="39">
        <f>G104*L104</f>
        <v>0</v>
      </c>
      <c r="N104" s="70">
        <v>20</v>
      </c>
      <c r="O104" s="78">
        <v>4</v>
      </c>
      <c r="P104" s="7" t="s">
        <v>118</v>
      </c>
    </row>
    <row r="105" spans="1:16" s="7" customFormat="1" ht="13.5" customHeight="1">
      <c r="A105" s="37" t="s">
        <v>307</v>
      </c>
      <c r="B105" s="37" t="s">
        <v>113</v>
      </c>
      <c r="C105" s="37" t="s">
        <v>258</v>
      </c>
      <c r="D105" s="7" t="s">
        <v>308</v>
      </c>
      <c r="E105" s="38" t="s">
        <v>309</v>
      </c>
      <c r="F105" s="37" t="s">
        <v>310</v>
      </c>
      <c r="G105" s="39">
        <v>0.852</v>
      </c>
      <c r="H105" s="54">
        <v>0</v>
      </c>
      <c r="I105" s="62">
        <f>ROUND(G105*H105,2)</f>
        <v>0</v>
      </c>
      <c r="J105" s="63">
        <v>0</v>
      </c>
      <c r="K105" s="39">
        <f>G105*J105</f>
        <v>0</v>
      </c>
      <c r="L105" s="63">
        <v>0</v>
      </c>
      <c r="M105" s="39">
        <f>G105*L105</f>
        <v>0</v>
      </c>
      <c r="N105" s="70">
        <v>20</v>
      </c>
      <c r="O105" s="78">
        <v>4</v>
      </c>
      <c r="P105" s="7" t="s">
        <v>118</v>
      </c>
    </row>
    <row r="106" spans="4:18" s="7" customFormat="1" ht="15.75" customHeight="1">
      <c r="D106" s="25"/>
      <c r="E106" s="25" t="s">
        <v>311</v>
      </c>
      <c r="G106" s="40">
        <v>0.1074276</v>
      </c>
      <c r="H106" s="55"/>
      <c r="N106" s="55"/>
      <c r="P106" s="25" t="s">
        <v>118</v>
      </c>
      <c r="Q106" s="25" t="s">
        <v>118</v>
      </c>
      <c r="R106" s="25" t="s">
        <v>123</v>
      </c>
    </row>
    <row r="107" spans="4:18" s="7" customFormat="1" ht="15.75" customHeight="1">
      <c r="D107" s="25"/>
      <c r="E107" s="25" t="s">
        <v>312</v>
      </c>
      <c r="G107" s="40">
        <v>0.0413424</v>
      </c>
      <c r="H107" s="55"/>
      <c r="N107" s="55"/>
      <c r="P107" s="25" t="s">
        <v>118</v>
      </c>
      <c r="Q107" s="25" t="s">
        <v>118</v>
      </c>
      <c r="R107" s="25" t="s">
        <v>123</v>
      </c>
    </row>
    <row r="108" spans="4:18" s="7" customFormat="1" ht="15.75" customHeight="1">
      <c r="D108" s="25"/>
      <c r="E108" s="25" t="s">
        <v>313</v>
      </c>
      <c r="G108" s="40">
        <v>0.1214136</v>
      </c>
      <c r="H108" s="55"/>
      <c r="N108" s="55"/>
      <c r="P108" s="25" t="s">
        <v>118</v>
      </c>
      <c r="Q108" s="25" t="s">
        <v>118</v>
      </c>
      <c r="R108" s="25" t="s">
        <v>123</v>
      </c>
    </row>
    <row r="109" spans="4:18" s="7" customFormat="1" ht="15.75" customHeight="1">
      <c r="D109" s="25"/>
      <c r="E109" s="25" t="s">
        <v>314</v>
      </c>
      <c r="G109" s="40">
        <v>0.381024</v>
      </c>
      <c r="H109" s="55"/>
      <c r="N109" s="55"/>
      <c r="P109" s="25" t="s">
        <v>118</v>
      </c>
      <c r="Q109" s="25" t="s">
        <v>118</v>
      </c>
      <c r="R109" s="25" t="s">
        <v>123</v>
      </c>
    </row>
    <row r="110" spans="4:18" s="7" customFormat="1" ht="15.75" customHeight="1">
      <c r="D110" s="26"/>
      <c r="E110" s="26" t="s">
        <v>151</v>
      </c>
      <c r="G110" s="41">
        <v>0.6512076</v>
      </c>
      <c r="H110" s="55"/>
      <c r="N110" s="55"/>
      <c r="P110" s="26" t="s">
        <v>118</v>
      </c>
      <c r="Q110" s="26" t="s">
        <v>124</v>
      </c>
      <c r="R110" s="26" t="s">
        <v>123</v>
      </c>
    </row>
    <row r="111" spans="4:18" s="7" customFormat="1" ht="15.75" customHeight="1">
      <c r="D111" s="25"/>
      <c r="E111" s="25" t="s">
        <v>315</v>
      </c>
      <c r="G111" s="40">
        <v>0.20043936</v>
      </c>
      <c r="H111" s="55"/>
      <c r="N111" s="55"/>
      <c r="P111" s="25" t="s">
        <v>118</v>
      </c>
      <c r="Q111" s="25" t="s">
        <v>118</v>
      </c>
      <c r="R111" s="25" t="s">
        <v>123</v>
      </c>
    </row>
    <row r="112" spans="4:18" s="7" customFormat="1" ht="15.75" customHeight="1">
      <c r="D112" s="27"/>
      <c r="E112" s="27" t="s">
        <v>220</v>
      </c>
      <c r="G112" s="46">
        <v>0.85164696</v>
      </c>
      <c r="H112" s="55"/>
      <c r="N112" s="55"/>
      <c r="P112" s="27" t="s">
        <v>118</v>
      </c>
      <c r="Q112" s="27" t="s">
        <v>128</v>
      </c>
      <c r="R112" s="27" t="s">
        <v>123</v>
      </c>
    </row>
    <row r="113" spans="1:16" s="7" customFormat="1" ht="13.5" customHeight="1">
      <c r="A113" s="37" t="s">
        <v>316</v>
      </c>
      <c r="B113" s="37" t="s">
        <v>113</v>
      </c>
      <c r="C113" s="37" t="s">
        <v>258</v>
      </c>
      <c r="D113" s="7" t="s">
        <v>317</v>
      </c>
      <c r="E113" s="38" t="s">
        <v>318</v>
      </c>
      <c r="F113" s="37" t="s">
        <v>310</v>
      </c>
      <c r="G113" s="39">
        <v>0.32</v>
      </c>
      <c r="H113" s="54">
        <v>0</v>
      </c>
      <c r="I113" s="62">
        <f>ROUND(G113*H113,2)</f>
        <v>0</v>
      </c>
      <c r="J113" s="63">
        <v>0</v>
      </c>
      <c r="K113" s="39">
        <f>G113*J113</f>
        <v>0</v>
      </c>
      <c r="L113" s="63">
        <v>0</v>
      </c>
      <c r="M113" s="39">
        <f>G113*L113</f>
        <v>0</v>
      </c>
      <c r="N113" s="70">
        <v>20</v>
      </c>
      <c r="O113" s="78">
        <v>4</v>
      </c>
      <c r="P113" s="7" t="s">
        <v>118</v>
      </c>
    </row>
    <row r="114" spans="4:18" s="7" customFormat="1" ht="15.75" customHeight="1">
      <c r="D114" s="25"/>
      <c r="E114" s="25" t="s">
        <v>319</v>
      </c>
      <c r="G114" s="40">
        <v>0.3197</v>
      </c>
      <c r="H114" s="55"/>
      <c r="N114" s="55"/>
      <c r="P114" s="25" t="s">
        <v>118</v>
      </c>
      <c r="Q114" s="25" t="s">
        <v>118</v>
      </c>
      <c r="R114" s="25" t="s">
        <v>123</v>
      </c>
    </row>
    <row r="115" spans="1:16" s="7" customFormat="1" ht="13.5" customHeight="1">
      <c r="A115" s="37" t="s">
        <v>320</v>
      </c>
      <c r="B115" s="37" t="s">
        <v>113</v>
      </c>
      <c r="C115" s="37" t="s">
        <v>258</v>
      </c>
      <c r="D115" s="7" t="s">
        <v>321</v>
      </c>
      <c r="E115" s="38" t="s">
        <v>322</v>
      </c>
      <c r="F115" s="37" t="s">
        <v>117</v>
      </c>
      <c r="G115" s="39">
        <v>41.49</v>
      </c>
      <c r="H115" s="54">
        <v>0</v>
      </c>
      <c r="I115" s="62">
        <f>ROUND(G115*H115,2)</f>
        <v>0</v>
      </c>
      <c r="J115" s="63">
        <v>0</v>
      </c>
      <c r="K115" s="39">
        <f>G115*J115</f>
        <v>0</v>
      </c>
      <c r="L115" s="63">
        <v>0</v>
      </c>
      <c r="M115" s="39">
        <f>G115*L115</f>
        <v>0</v>
      </c>
      <c r="N115" s="70">
        <v>20</v>
      </c>
      <c r="O115" s="78">
        <v>4</v>
      </c>
      <c r="P115" s="7" t="s">
        <v>118</v>
      </c>
    </row>
    <row r="116" spans="1:16" s="7" customFormat="1" ht="24" customHeight="1">
      <c r="A116" s="37" t="s">
        <v>323</v>
      </c>
      <c r="B116" s="37" t="s">
        <v>113</v>
      </c>
      <c r="C116" s="37" t="s">
        <v>258</v>
      </c>
      <c r="D116" s="7" t="s">
        <v>324</v>
      </c>
      <c r="E116" s="38" t="s">
        <v>325</v>
      </c>
      <c r="F116" s="37" t="s">
        <v>117</v>
      </c>
      <c r="G116" s="39">
        <v>14.55</v>
      </c>
      <c r="H116" s="54">
        <v>0</v>
      </c>
      <c r="I116" s="62">
        <f>ROUND(G116*H116,2)</f>
        <v>0</v>
      </c>
      <c r="J116" s="63">
        <v>0</v>
      </c>
      <c r="K116" s="39">
        <f>G116*J116</f>
        <v>0</v>
      </c>
      <c r="L116" s="63">
        <v>0</v>
      </c>
      <c r="M116" s="39">
        <f>G116*L116</f>
        <v>0</v>
      </c>
      <c r="N116" s="70">
        <v>20</v>
      </c>
      <c r="O116" s="78">
        <v>4</v>
      </c>
      <c r="P116" s="7" t="s">
        <v>118</v>
      </c>
    </row>
    <row r="117" spans="4:18" s="7" customFormat="1" ht="15.75" customHeight="1">
      <c r="D117" s="25"/>
      <c r="E117" s="25" t="s">
        <v>326</v>
      </c>
      <c r="G117" s="40">
        <v>14.55</v>
      </c>
      <c r="H117" s="55"/>
      <c r="N117" s="55"/>
      <c r="P117" s="25" t="s">
        <v>118</v>
      </c>
      <c r="Q117" s="25" t="s">
        <v>118</v>
      </c>
      <c r="R117" s="25" t="s">
        <v>123</v>
      </c>
    </row>
    <row r="118" spans="2:16" s="21" customFormat="1" ht="12.75" customHeight="1">
      <c r="B118" s="35" t="s">
        <v>67</v>
      </c>
      <c r="D118" s="36" t="s">
        <v>132</v>
      </c>
      <c r="E118" s="36" t="s">
        <v>327</v>
      </c>
      <c r="H118" s="53"/>
      <c r="I118" s="60">
        <f>SUM(I119:I120)</f>
        <v>0</v>
      </c>
      <c r="K118" s="61">
        <f>SUM(K119:K120)</f>
        <v>0</v>
      </c>
      <c r="M118" s="61">
        <f>SUM(M119:M120)</f>
        <v>0</v>
      </c>
      <c r="N118" s="53"/>
      <c r="P118" s="36" t="s">
        <v>111</v>
      </c>
    </row>
    <row r="119" spans="1:16" s="7" customFormat="1" ht="13.5" customHeight="1">
      <c r="A119" s="37" t="s">
        <v>328</v>
      </c>
      <c r="B119" s="37" t="s">
        <v>113</v>
      </c>
      <c r="C119" s="37" t="s">
        <v>136</v>
      </c>
      <c r="D119" s="7" t="s">
        <v>329</v>
      </c>
      <c r="E119" s="38" t="s">
        <v>330</v>
      </c>
      <c r="F119" s="37" t="s">
        <v>117</v>
      </c>
      <c r="G119" s="39">
        <v>33</v>
      </c>
      <c r="H119" s="54">
        <v>0</v>
      </c>
      <c r="I119" s="62">
        <f>ROUND(G119*H119,2)</f>
        <v>0</v>
      </c>
      <c r="J119" s="63">
        <v>0</v>
      </c>
      <c r="K119" s="39">
        <f>G119*J119</f>
        <v>0</v>
      </c>
      <c r="L119" s="63">
        <v>0</v>
      </c>
      <c r="M119" s="39">
        <f>G119*L119</f>
        <v>0</v>
      </c>
      <c r="N119" s="70">
        <v>20</v>
      </c>
      <c r="O119" s="78">
        <v>4</v>
      </c>
      <c r="P119" s="7" t="s">
        <v>118</v>
      </c>
    </row>
    <row r="120" spans="1:16" s="7" customFormat="1" ht="13.5" customHeight="1">
      <c r="A120" s="37" t="s">
        <v>331</v>
      </c>
      <c r="B120" s="37" t="s">
        <v>113</v>
      </c>
      <c r="C120" s="37" t="s">
        <v>136</v>
      </c>
      <c r="D120" s="7" t="s">
        <v>332</v>
      </c>
      <c r="E120" s="38" t="s">
        <v>333</v>
      </c>
      <c r="F120" s="37" t="s">
        <v>117</v>
      </c>
      <c r="G120" s="39">
        <v>33</v>
      </c>
      <c r="H120" s="54">
        <v>0</v>
      </c>
      <c r="I120" s="62">
        <f>ROUND(G120*H120,2)</f>
        <v>0</v>
      </c>
      <c r="J120" s="63">
        <v>0</v>
      </c>
      <c r="K120" s="39">
        <f>G120*J120</f>
        <v>0</v>
      </c>
      <c r="L120" s="63">
        <v>0</v>
      </c>
      <c r="M120" s="39">
        <f>G120*L120</f>
        <v>0</v>
      </c>
      <c r="N120" s="70">
        <v>20</v>
      </c>
      <c r="O120" s="78">
        <v>4</v>
      </c>
      <c r="P120" s="7" t="s">
        <v>118</v>
      </c>
    </row>
    <row r="121" spans="2:16" s="21" customFormat="1" ht="12.75" customHeight="1">
      <c r="B121" s="35" t="s">
        <v>67</v>
      </c>
      <c r="D121" s="36" t="s">
        <v>142</v>
      </c>
      <c r="E121" s="36" t="s">
        <v>334</v>
      </c>
      <c r="H121" s="53"/>
      <c r="I121" s="60">
        <f>SUM(I122:I125)</f>
        <v>0</v>
      </c>
      <c r="K121" s="61">
        <f>SUM(K122:K125)</f>
        <v>0</v>
      </c>
      <c r="M121" s="61">
        <f>SUM(M122:M125)</f>
        <v>0</v>
      </c>
      <c r="N121" s="53"/>
      <c r="P121" s="36" t="s">
        <v>111</v>
      </c>
    </row>
    <row r="122" spans="1:16" s="7" customFormat="1" ht="13.5" customHeight="1">
      <c r="A122" s="37" t="s">
        <v>335</v>
      </c>
      <c r="B122" s="37" t="s">
        <v>113</v>
      </c>
      <c r="C122" s="37" t="s">
        <v>253</v>
      </c>
      <c r="D122" s="7" t="s">
        <v>336</v>
      </c>
      <c r="E122" s="38" t="s">
        <v>337</v>
      </c>
      <c r="F122" s="37" t="s">
        <v>256</v>
      </c>
      <c r="G122" s="39">
        <v>7</v>
      </c>
      <c r="H122" s="54">
        <v>0</v>
      </c>
      <c r="I122" s="62">
        <f>ROUND(G122*H122,2)</f>
        <v>0</v>
      </c>
      <c r="J122" s="63">
        <v>0</v>
      </c>
      <c r="K122" s="39">
        <f>G122*J122</f>
        <v>0</v>
      </c>
      <c r="L122" s="63">
        <v>0</v>
      </c>
      <c r="M122" s="39">
        <f>G122*L122</f>
        <v>0</v>
      </c>
      <c r="N122" s="70">
        <v>20</v>
      </c>
      <c r="O122" s="78">
        <v>4</v>
      </c>
      <c r="P122" s="7" t="s">
        <v>118</v>
      </c>
    </row>
    <row r="123" spans="1:16" s="7" customFormat="1" ht="24" customHeight="1">
      <c r="A123" s="37" t="s">
        <v>338</v>
      </c>
      <c r="B123" s="37" t="s">
        <v>113</v>
      </c>
      <c r="C123" s="37" t="s">
        <v>253</v>
      </c>
      <c r="D123" s="7" t="s">
        <v>339</v>
      </c>
      <c r="E123" s="38" t="s">
        <v>340</v>
      </c>
      <c r="F123" s="37" t="s">
        <v>131</v>
      </c>
      <c r="G123" s="39">
        <v>2</v>
      </c>
      <c r="H123" s="54">
        <v>0</v>
      </c>
      <c r="I123" s="62">
        <f>ROUND(G123*H123,2)</f>
        <v>0</v>
      </c>
      <c r="J123" s="63">
        <v>0</v>
      </c>
      <c r="K123" s="39">
        <f>G123*J123</f>
        <v>0</v>
      </c>
      <c r="L123" s="63">
        <v>0</v>
      </c>
      <c r="M123" s="39">
        <f>G123*L123</f>
        <v>0</v>
      </c>
      <c r="N123" s="70">
        <v>20</v>
      </c>
      <c r="O123" s="78">
        <v>4</v>
      </c>
      <c r="P123" s="7" t="s">
        <v>118</v>
      </c>
    </row>
    <row r="124" spans="1:16" s="7" customFormat="1" ht="13.5" customHeight="1">
      <c r="A124" s="42" t="s">
        <v>341</v>
      </c>
      <c r="B124" s="42" t="s">
        <v>209</v>
      </c>
      <c r="C124" s="42" t="s">
        <v>210</v>
      </c>
      <c r="D124" s="43" t="s">
        <v>342</v>
      </c>
      <c r="E124" s="44" t="s">
        <v>343</v>
      </c>
      <c r="F124" s="42" t="s">
        <v>131</v>
      </c>
      <c r="G124" s="45">
        <v>3</v>
      </c>
      <c r="H124" s="56">
        <v>0</v>
      </c>
      <c r="I124" s="64">
        <f>ROUND(G124*H124,2)</f>
        <v>0</v>
      </c>
      <c r="J124" s="65">
        <v>0</v>
      </c>
      <c r="K124" s="45">
        <f>G124*J124</f>
        <v>0</v>
      </c>
      <c r="L124" s="65">
        <v>0</v>
      </c>
      <c r="M124" s="45">
        <f>G124*L124</f>
        <v>0</v>
      </c>
      <c r="N124" s="71">
        <v>20</v>
      </c>
      <c r="O124" s="79">
        <v>8</v>
      </c>
      <c r="P124" s="43" t="s">
        <v>118</v>
      </c>
    </row>
    <row r="125" spans="1:16" s="7" customFormat="1" ht="24" customHeight="1">
      <c r="A125" s="37" t="s">
        <v>344</v>
      </c>
      <c r="B125" s="37" t="s">
        <v>113</v>
      </c>
      <c r="C125" s="37" t="s">
        <v>253</v>
      </c>
      <c r="D125" s="7" t="s">
        <v>345</v>
      </c>
      <c r="E125" s="38" t="s">
        <v>346</v>
      </c>
      <c r="F125" s="37" t="s">
        <v>131</v>
      </c>
      <c r="G125" s="39">
        <v>1</v>
      </c>
      <c r="H125" s="54">
        <v>0</v>
      </c>
      <c r="I125" s="62">
        <f>ROUND(G125*H125,2)</f>
        <v>0</v>
      </c>
      <c r="J125" s="63">
        <v>0</v>
      </c>
      <c r="K125" s="39">
        <f>G125*J125</f>
        <v>0</v>
      </c>
      <c r="L125" s="63">
        <v>0</v>
      </c>
      <c r="M125" s="39">
        <f>G125*L125</f>
        <v>0</v>
      </c>
      <c r="N125" s="70">
        <v>20</v>
      </c>
      <c r="O125" s="78">
        <v>4</v>
      </c>
      <c r="P125" s="7" t="s">
        <v>118</v>
      </c>
    </row>
    <row r="126" spans="2:16" s="21" customFormat="1" ht="12.75" customHeight="1">
      <c r="B126" s="35" t="s">
        <v>67</v>
      </c>
      <c r="D126" s="36" t="s">
        <v>146</v>
      </c>
      <c r="E126" s="36" t="s">
        <v>347</v>
      </c>
      <c r="H126" s="53"/>
      <c r="I126" s="60">
        <f>SUM(I127:I140)</f>
        <v>0</v>
      </c>
      <c r="K126" s="61">
        <f>SUM(K127:K140)</f>
        <v>0</v>
      </c>
      <c r="M126" s="61">
        <f>SUM(M127:M140)</f>
        <v>0</v>
      </c>
      <c r="N126" s="53"/>
      <c r="P126" s="36" t="s">
        <v>111</v>
      </c>
    </row>
    <row r="127" spans="1:16" s="7" customFormat="1" ht="24" customHeight="1">
      <c r="A127" s="37" t="s">
        <v>348</v>
      </c>
      <c r="B127" s="37" t="s">
        <v>113</v>
      </c>
      <c r="C127" s="37" t="s">
        <v>136</v>
      </c>
      <c r="D127" s="7" t="s">
        <v>349</v>
      </c>
      <c r="E127" s="38" t="s">
        <v>350</v>
      </c>
      <c r="F127" s="37" t="s">
        <v>131</v>
      </c>
      <c r="G127" s="39">
        <v>1</v>
      </c>
      <c r="H127" s="54">
        <v>0</v>
      </c>
      <c r="I127" s="62">
        <f>ROUND(G127*H127,2)</f>
        <v>0</v>
      </c>
      <c r="J127" s="63">
        <v>0</v>
      </c>
      <c r="K127" s="39">
        <f>G127*J127</f>
        <v>0</v>
      </c>
      <c r="L127" s="63">
        <v>0</v>
      </c>
      <c r="M127" s="39">
        <f>G127*L127</f>
        <v>0</v>
      </c>
      <c r="N127" s="70">
        <v>20</v>
      </c>
      <c r="O127" s="78">
        <v>4</v>
      </c>
      <c r="P127" s="7" t="s">
        <v>118</v>
      </c>
    </row>
    <row r="128" spans="1:16" s="7" customFormat="1" ht="13.5" customHeight="1">
      <c r="A128" s="37" t="s">
        <v>351</v>
      </c>
      <c r="B128" s="37" t="s">
        <v>113</v>
      </c>
      <c r="C128" s="37" t="s">
        <v>136</v>
      </c>
      <c r="D128" s="7" t="s">
        <v>352</v>
      </c>
      <c r="E128" s="38" t="s">
        <v>353</v>
      </c>
      <c r="F128" s="37" t="s">
        <v>256</v>
      </c>
      <c r="G128" s="39">
        <v>22</v>
      </c>
      <c r="H128" s="54">
        <v>0</v>
      </c>
      <c r="I128" s="62">
        <f>ROUND(G128*H128,2)</f>
        <v>0</v>
      </c>
      <c r="J128" s="63">
        <v>0</v>
      </c>
      <c r="K128" s="39">
        <f>G128*J128</f>
        <v>0</v>
      </c>
      <c r="L128" s="63">
        <v>0</v>
      </c>
      <c r="M128" s="39">
        <f>G128*L128</f>
        <v>0</v>
      </c>
      <c r="N128" s="70">
        <v>20</v>
      </c>
      <c r="O128" s="78">
        <v>4</v>
      </c>
      <c r="P128" s="7" t="s">
        <v>118</v>
      </c>
    </row>
    <row r="129" spans="1:16" s="7" customFormat="1" ht="13.5" customHeight="1">
      <c r="A129" s="42" t="s">
        <v>354</v>
      </c>
      <c r="B129" s="42" t="s">
        <v>209</v>
      </c>
      <c r="C129" s="42" t="s">
        <v>210</v>
      </c>
      <c r="D129" s="43" t="s">
        <v>355</v>
      </c>
      <c r="E129" s="44" t="s">
        <v>356</v>
      </c>
      <c r="F129" s="42" t="s">
        <v>256</v>
      </c>
      <c r="G129" s="45">
        <v>22.6</v>
      </c>
      <c r="H129" s="56">
        <v>0</v>
      </c>
      <c r="I129" s="64">
        <f>ROUND(G129*H129,2)</f>
        <v>0</v>
      </c>
      <c r="J129" s="65">
        <v>0</v>
      </c>
      <c r="K129" s="45">
        <f>G129*J129</f>
        <v>0</v>
      </c>
      <c r="L129" s="65">
        <v>0</v>
      </c>
      <c r="M129" s="45">
        <f>G129*L129</f>
        <v>0</v>
      </c>
      <c r="N129" s="71">
        <v>20</v>
      </c>
      <c r="O129" s="79">
        <v>8</v>
      </c>
      <c r="P129" s="43" t="s">
        <v>118</v>
      </c>
    </row>
    <row r="130" spans="1:16" s="7" customFormat="1" ht="13.5" customHeight="1">
      <c r="A130" s="37" t="s">
        <v>357</v>
      </c>
      <c r="B130" s="37" t="s">
        <v>113</v>
      </c>
      <c r="C130" s="37" t="s">
        <v>136</v>
      </c>
      <c r="D130" s="7" t="s">
        <v>358</v>
      </c>
      <c r="E130" s="38" t="s">
        <v>359</v>
      </c>
      <c r="F130" s="37" t="s">
        <v>117</v>
      </c>
      <c r="G130" s="39">
        <v>1.7</v>
      </c>
      <c r="H130" s="54">
        <v>0</v>
      </c>
      <c r="I130" s="62">
        <f>ROUND(G130*H130,2)</f>
        <v>0</v>
      </c>
      <c r="J130" s="63">
        <v>0</v>
      </c>
      <c r="K130" s="39">
        <f>G130*J130</f>
        <v>0</v>
      </c>
      <c r="L130" s="63">
        <v>0</v>
      </c>
      <c r="M130" s="39">
        <f>G130*L130</f>
        <v>0</v>
      </c>
      <c r="N130" s="70">
        <v>20</v>
      </c>
      <c r="O130" s="78">
        <v>4</v>
      </c>
      <c r="P130" s="7" t="s">
        <v>118</v>
      </c>
    </row>
    <row r="131" spans="4:18" s="7" customFormat="1" ht="15.75" customHeight="1">
      <c r="D131" s="25"/>
      <c r="E131" s="25" t="s">
        <v>360</v>
      </c>
      <c r="G131" s="40">
        <v>1.7</v>
      </c>
      <c r="H131" s="55"/>
      <c r="N131" s="55"/>
      <c r="P131" s="25" t="s">
        <v>118</v>
      </c>
      <c r="Q131" s="25" t="s">
        <v>118</v>
      </c>
      <c r="R131" s="25" t="s">
        <v>123</v>
      </c>
    </row>
    <row r="132" spans="1:16" s="7" customFormat="1" ht="13.5" customHeight="1">
      <c r="A132" s="37" t="s">
        <v>361</v>
      </c>
      <c r="B132" s="37" t="s">
        <v>113</v>
      </c>
      <c r="C132" s="37" t="s">
        <v>246</v>
      </c>
      <c r="D132" s="7" t="s">
        <v>362</v>
      </c>
      <c r="E132" s="38" t="s">
        <v>363</v>
      </c>
      <c r="F132" s="37" t="s">
        <v>121</v>
      </c>
      <c r="G132" s="39">
        <v>19.644</v>
      </c>
      <c r="H132" s="54">
        <v>0</v>
      </c>
      <c r="I132" s="62">
        <f>ROUND(G132*H132,2)</f>
        <v>0</v>
      </c>
      <c r="J132" s="63">
        <v>0</v>
      </c>
      <c r="K132" s="39">
        <f>G132*J132</f>
        <v>0</v>
      </c>
      <c r="L132" s="63">
        <v>0</v>
      </c>
      <c r="M132" s="39">
        <f>G132*L132</f>
        <v>0</v>
      </c>
      <c r="N132" s="70">
        <v>20</v>
      </c>
      <c r="O132" s="78">
        <v>4</v>
      </c>
      <c r="P132" s="7" t="s">
        <v>118</v>
      </c>
    </row>
    <row r="133" spans="4:18" s="7" customFormat="1" ht="15.75" customHeight="1">
      <c r="D133" s="25"/>
      <c r="E133" s="25" t="s">
        <v>364</v>
      </c>
      <c r="G133" s="40">
        <v>13.044</v>
      </c>
      <c r="H133" s="55"/>
      <c r="N133" s="55"/>
      <c r="P133" s="25" t="s">
        <v>118</v>
      </c>
      <c r="Q133" s="25" t="s">
        <v>118</v>
      </c>
      <c r="R133" s="25" t="s">
        <v>123</v>
      </c>
    </row>
    <row r="134" spans="4:18" s="7" customFormat="1" ht="15.75" customHeight="1">
      <c r="D134" s="25"/>
      <c r="E134" s="25" t="s">
        <v>365</v>
      </c>
      <c r="G134" s="40">
        <v>6.6</v>
      </c>
      <c r="H134" s="55"/>
      <c r="N134" s="55"/>
      <c r="P134" s="25" t="s">
        <v>118</v>
      </c>
      <c r="Q134" s="25" t="s">
        <v>118</v>
      </c>
      <c r="R134" s="25" t="s">
        <v>123</v>
      </c>
    </row>
    <row r="135" spans="4:18" s="7" customFormat="1" ht="15.75" customHeight="1">
      <c r="D135" s="27"/>
      <c r="E135" s="27" t="s">
        <v>220</v>
      </c>
      <c r="G135" s="46">
        <v>19.644</v>
      </c>
      <c r="H135" s="55"/>
      <c r="N135" s="55"/>
      <c r="P135" s="27" t="s">
        <v>118</v>
      </c>
      <c r="Q135" s="27" t="s">
        <v>128</v>
      </c>
      <c r="R135" s="27" t="s">
        <v>123</v>
      </c>
    </row>
    <row r="136" spans="1:16" s="7" customFormat="1" ht="13.5" customHeight="1">
      <c r="A136" s="37" t="s">
        <v>366</v>
      </c>
      <c r="B136" s="37" t="s">
        <v>113</v>
      </c>
      <c r="C136" s="37" t="s">
        <v>367</v>
      </c>
      <c r="D136" s="7" t="s">
        <v>368</v>
      </c>
      <c r="E136" s="38" t="s">
        <v>369</v>
      </c>
      <c r="F136" s="37" t="s">
        <v>121</v>
      </c>
      <c r="G136" s="39">
        <v>3.552</v>
      </c>
      <c r="H136" s="54">
        <v>0</v>
      </c>
      <c r="I136" s="62">
        <f>ROUND(G136*H136,2)</f>
        <v>0</v>
      </c>
      <c r="J136" s="63">
        <v>0</v>
      </c>
      <c r="K136" s="39">
        <f>G136*J136</f>
        <v>0</v>
      </c>
      <c r="L136" s="63">
        <v>0</v>
      </c>
      <c r="M136" s="39">
        <f>G136*L136</f>
        <v>0</v>
      </c>
      <c r="N136" s="70">
        <v>20</v>
      </c>
      <c r="O136" s="78">
        <v>4</v>
      </c>
      <c r="P136" s="7" t="s">
        <v>118</v>
      </c>
    </row>
    <row r="137" spans="4:18" s="7" customFormat="1" ht="15.75" customHeight="1">
      <c r="D137" s="28"/>
      <c r="E137" s="28" t="s">
        <v>370</v>
      </c>
      <c r="G137" s="47"/>
      <c r="H137" s="55"/>
      <c r="N137" s="55"/>
      <c r="P137" s="28" t="s">
        <v>118</v>
      </c>
      <c r="Q137" s="28" t="s">
        <v>111</v>
      </c>
      <c r="R137" s="28" t="s">
        <v>123</v>
      </c>
    </row>
    <row r="138" spans="4:18" s="7" customFormat="1" ht="15.75" customHeight="1">
      <c r="D138" s="25"/>
      <c r="E138" s="25" t="s">
        <v>371</v>
      </c>
      <c r="G138" s="40">
        <v>0.672</v>
      </c>
      <c r="H138" s="55"/>
      <c r="N138" s="55"/>
      <c r="P138" s="25" t="s">
        <v>118</v>
      </c>
      <c r="Q138" s="25" t="s">
        <v>118</v>
      </c>
      <c r="R138" s="25" t="s">
        <v>123</v>
      </c>
    </row>
    <row r="139" spans="4:18" s="7" customFormat="1" ht="15.75" customHeight="1">
      <c r="D139" s="25"/>
      <c r="E139" s="25" t="s">
        <v>372</v>
      </c>
      <c r="G139" s="40">
        <v>2.88</v>
      </c>
      <c r="H139" s="55"/>
      <c r="N139" s="55"/>
      <c r="P139" s="25" t="s">
        <v>118</v>
      </c>
      <c r="Q139" s="25" t="s">
        <v>118</v>
      </c>
      <c r="R139" s="25" t="s">
        <v>123</v>
      </c>
    </row>
    <row r="140" spans="4:18" s="7" customFormat="1" ht="15.75" customHeight="1">
      <c r="D140" s="26" t="s">
        <v>373</v>
      </c>
      <c r="E140" s="26" t="s">
        <v>151</v>
      </c>
      <c r="G140" s="41">
        <v>3.552</v>
      </c>
      <c r="H140" s="55"/>
      <c r="N140" s="55"/>
      <c r="P140" s="26" t="s">
        <v>118</v>
      </c>
      <c r="Q140" s="26" t="s">
        <v>124</v>
      </c>
      <c r="R140" s="26" t="s">
        <v>123</v>
      </c>
    </row>
    <row r="141" spans="2:16" s="21" customFormat="1" ht="12.75" customHeight="1">
      <c r="B141" s="35" t="s">
        <v>67</v>
      </c>
      <c r="D141" s="36" t="s">
        <v>374</v>
      </c>
      <c r="E141" s="36" t="s">
        <v>375</v>
      </c>
      <c r="H141" s="53"/>
      <c r="I141" s="60">
        <f>I142</f>
        <v>0</v>
      </c>
      <c r="K141" s="61">
        <f>K142</f>
        <v>0</v>
      </c>
      <c r="M141" s="61">
        <f>M142</f>
        <v>0</v>
      </c>
      <c r="N141" s="53"/>
      <c r="P141" s="36" t="s">
        <v>111</v>
      </c>
    </row>
    <row r="142" spans="1:16" s="7" customFormat="1" ht="13.5" customHeight="1">
      <c r="A142" s="37" t="s">
        <v>376</v>
      </c>
      <c r="B142" s="37" t="s">
        <v>113</v>
      </c>
      <c r="C142" s="37" t="s">
        <v>377</v>
      </c>
      <c r="D142" s="7" t="s">
        <v>378</v>
      </c>
      <c r="E142" s="38" t="s">
        <v>379</v>
      </c>
      <c r="F142" s="37" t="s">
        <v>310</v>
      </c>
      <c r="G142" s="39">
        <v>171.939</v>
      </c>
      <c r="H142" s="54">
        <v>0</v>
      </c>
      <c r="I142" s="62">
        <f>ROUND(G142*H142,2)</f>
        <v>0</v>
      </c>
      <c r="J142" s="63">
        <v>0</v>
      </c>
      <c r="K142" s="39">
        <f>G142*J142</f>
        <v>0</v>
      </c>
      <c r="L142" s="63">
        <v>0</v>
      </c>
      <c r="M142" s="39">
        <f>G142*L142</f>
        <v>0</v>
      </c>
      <c r="N142" s="70">
        <v>20</v>
      </c>
      <c r="O142" s="78">
        <v>4</v>
      </c>
      <c r="P142" s="7" t="s">
        <v>118</v>
      </c>
    </row>
    <row r="143" spans="5:14" s="22" customFormat="1" ht="12.75" customHeight="1">
      <c r="E143" s="48" t="s">
        <v>93</v>
      </c>
      <c r="H143" s="57"/>
      <c r="I143" s="66">
        <f>I14</f>
        <v>0</v>
      </c>
      <c r="K143" s="67">
        <f>K14</f>
        <v>0</v>
      </c>
      <c r="M143" s="67">
        <f>M14</f>
        <v>0</v>
      </c>
      <c r="N143" s="57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217</v>
      </c>
      <c r="B1" s="2" t="s">
        <v>4</v>
      </c>
      <c r="C1" s="2" t="s">
        <v>4</v>
      </c>
      <c r="D1" s="2" t="s">
        <v>380</v>
      </c>
      <c r="E1" s="2" t="s">
        <v>118</v>
      </c>
    </row>
    <row r="2" spans="1:5" s="2" customFormat="1" ht="12.75" customHeight="1">
      <c r="A2" s="2" t="s">
        <v>219</v>
      </c>
      <c r="B2" s="2" t="s">
        <v>4</v>
      </c>
      <c r="C2" s="2" t="s">
        <v>4</v>
      </c>
      <c r="D2" s="2" t="s">
        <v>381</v>
      </c>
      <c r="E2" s="2" t="s">
        <v>118</v>
      </c>
    </row>
    <row r="3" spans="1:5" s="2" customFormat="1" ht="12.75" customHeight="1">
      <c r="A3" s="2" t="s">
        <v>373</v>
      </c>
      <c r="B3" s="2" t="s">
        <v>382</v>
      </c>
      <c r="C3" s="2" t="s">
        <v>4</v>
      </c>
      <c r="D3" s="2" t="s">
        <v>383</v>
      </c>
      <c r="E3" s="2" t="s">
        <v>118</v>
      </c>
    </row>
    <row r="4" spans="1:5" s="2" customFormat="1" ht="12.75" customHeight="1">
      <c r="A4" s="2" t="s">
        <v>145</v>
      </c>
      <c r="B4" s="2" t="s">
        <v>384</v>
      </c>
      <c r="C4" s="2" t="s">
        <v>4</v>
      </c>
      <c r="D4" s="2" t="s">
        <v>385</v>
      </c>
      <c r="E4" s="2" t="s">
        <v>118</v>
      </c>
    </row>
    <row r="5" spans="1:5" s="2" customFormat="1" ht="12.75" customHeight="1">
      <c r="A5" s="2" t="s">
        <v>165</v>
      </c>
      <c r="B5" s="2" t="s">
        <v>4</v>
      </c>
      <c r="C5" s="2" t="s">
        <v>4</v>
      </c>
      <c r="D5" s="2" t="s">
        <v>386</v>
      </c>
      <c r="E5" s="2" t="s">
        <v>118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Fíla Jan</dc:creator>
  <cp:keywords/>
  <dc:description/>
  <cp:lastModifiedBy>Fíla Jan</cp:lastModifiedBy>
  <dcterms:created xsi:type="dcterms:W3CDTF">2015-03-24T08:26:46Z</dcterms:created>
  <dcterms:modified xsi:type="dcterms:W3CDTF">2015-03-24T08:26:47Z</dcterms:modified>
  <cp:category/>
  <cp:version/>
  <cp:contentType/>
  <cp:contentStatus/>
</cp:coreProperties>
</file>