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/>
  <bookViews>
    <workbookView xWindow="0" yWindow="0" windowWidth="25200" windowHeight="11175" activeTab="1"/>
  </bookViews>
  <sheets>
    <sheet name="Rekapitulace stavby" sheetId="1" r:id="rId1"/>
    <sheet name="05_2020 - Obnova severní ..." sheetId="2" r:id="rId2"/>
  </sheets>
  <definedNames>
    <definedName name="_xlnm._FilterDatabase" localSheetId="1" hidden="1">'05_2020 - Obnova severní ...'!$C$125:$K$309</definedName>
    <definedName name="_xlnm.Print_Area" localSheetId="1">'05_2020 - Obnova severní ...'!$C$4:$J$76,'05_2020 - Obnova severní ...'!$C$82:$J$109,'05_2020 - Obnova severní ...'!$C$115:$J$309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'05_2020 - Obnova severní ...'!$125:$125</definedName>
  </definedNames>
  <calcPr calcId="191029"/>
</workbook>
</file>

<file path=xl/sharedStrings.xml><?xml version="1.0" encoding="utf-8"?>
<sst xmlns="http://schemas.openxmlformats.org/spreadsheetml/2006/main" count="2215" uniqueCount="522">
  <si>
    <t>Export Komplet</t>
  </si>
  <si>
    <t/>
  </si>
  <si>
    <t>2.0</t>
  </si>
  <si>
    <t>ZAMOK</t>
  </si>
  <si>
    <t>False</t>
  </si>
  <si>
    <t>{ee8066ba-8a39-4a43-bbcd-c8544bef53e7}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</si>
  <si>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</si>
  <si>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</si>
  <si>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</si>
  <si>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</si>
  <si>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</si>
  <si>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</si>
  <si>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</si>
  <si>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</si>
  <si>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05_2020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</si>
  <si>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</si>
  <si>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</si>
  <si>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severní fasády Hankova domu č.p. 299 ve Dvoře Králové nad Labem 2024</t>
  </si>
  <si>
    <t>KSO:</t>
  </si>
  <si>
    <t>CC-CZ:</t>
  </si>
  <si>
    <t>Místo:</t>
  </si>
  <si>
    <t xml:space="preserve"> </t>
  </si>
  <si>
    <t>Datum:</t>
  </si>
  <si>
    <t>10. 1. 2024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</si>
  <si>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</si>
  <si>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</si>
  <si>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</si>
  <si>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</si>
  <si>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</si>
  <si>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</si>
  <si>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</si>
  <si>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</si>
  <si>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</si>
  <si>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</si>
  <si>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</si>
  <si>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</si>
  <si>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</si>
  <si>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</si>
  <si>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</si>
  <si>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</si>
  <si>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</si>
  <si>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</si>
  <si>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</si>
  <si>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</si>
  <si>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</si>
  <si>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</si>
  <si>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</si>
  <si>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</si>
  <si>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</si>
  <si>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</si>
  <si>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</si>
  <si>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</si>
  <si>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</si>
  <si>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</si>
  <si>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</si>
  <si>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</si>
  <si>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</si>
  <si>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</si>
  <si>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</si>
  <si>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</si>
  <si>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</si>
  <si>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</si>
  <si>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</si>
  <si>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</si>
  <si>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</si>
  <si>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</si>
  <si>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</si>
  <si>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</si>
  <si>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</si>
  <si>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</si>
  <si>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</si>
  <si>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</si>
  <si>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</si>
  <si>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</si>
  <si>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</si>
  <si>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</si>
  <si>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</si>
  <si>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</si>
  <si>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</si>
  <si>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</si>
  <si>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</si>
  <si>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</si>
  <si>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</si>
  <si>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</si>
  <si>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</si>
  <si>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</si>
  <si>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</si>
  <si>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</si>
  <si>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</si>
  <si>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</si>
  <si>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</si>
  <si>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</si>
  <si>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</si>
  <si>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</si>
  <si>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</si>
  <si>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</si>
  <si>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751 - Vzduchotechnika</t>
  </si>
  <si>
    <t xml:space="preserve">    764 - Konstrukce klempířské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</si>
  <si>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</si>
  <si>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</si>
  <si>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</si>
  <si>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</si>
  <si>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</si>
  <si>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</si>
  <si>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</si>
  <si>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</si>
  <si>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</si>
  <si>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</si>
  <si>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</si>
  <si>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</si>
  <si>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</si>
  <si>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</si>
  <si>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</si>
  <si>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</si>
  <si>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</si>
  <si>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</si>
  <si>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</si>
  <si>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</si>
  <si>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61</t>
  </si>
  <si>
    <t>K</t>
  </si>
  <si>
    <t>271572211</t>
  </si>
  <si>
    <t>Podsyp pod základové konstrukce se zhutněním z netříděného štěrkopísku</t>
  </si>
  <si>
    <t>m3</t>
  </si>
  <si>
    <t>4</t>
  </si>
  <si>
    <t>1038425906</t>
  </si>
  <si>
    <t>VV</t>
  </si>
  <si>
    <t>0,5*3,25*2,0*0,15*1,3</t>
  </si>
  <si>
    <t>3</t>
  </si>
  <si>
    <t>Svislé a kompletní konstrukce</t>
  </si>
  <si>
    <t>18</t>
  </si>
  <si>
    <t>317231118</t>
  </si>
  <si>
    <t>Zdivo římsové z cihel dl 290 mm P7 až 15 na MC 15</t>
  </si>
  <si>
    <t>9493898</t>
  </si>
  <si>
    <t>(3,4+2,7)*0,15*0,25*9*1,2  "O19"</t>
  </si>
  <si>
    <t>(3,45+2,75)*0,25*0,15*1,2 "O17"</t>
  </si>
  <si>
    <t>29,5*0,3*0,9*1,2*0,4  "O16"</t>
  </si>
  <si>
    <t>28,5*0,2*0,15*1,2  "O15"</t>
  </si>
  <si>
    <t>1,72*0,2*0,15*1,2  "O12b"</t>
  </si>
  <si>
    <t>1,6*0,2*0,15*1,2  "O11"</t>
  </si>
  <si>
    <t xml:space="preserve">6,25*0,4*0,3*1,2  "O10"  </t>
  </si>
  <si>
    <t>6,3*0,25*0,15*1,2  "O8"</t>
  </si>
  <si>
    <t>6,25*0,25*0,6*1,2  "O7"</t>
  </si>
  <si>
    <t>3*0,3*0,3*1,2  "O6"</t>
  </si>
  <si>
    <t>Součet</t>
  </si>
  <si>
    <t>319202216</t>
  </si>
  <si>
    <t>Dodatečná izolace zdiva tl přes 900 do 1200 mm beztlakou injektáží silikonovou mikroemulzí</t>
  </si>
  <si>
    <t>m</t>
  </si>
  <si>
    <t>-652248603</t>
  </si>
  <si>
    <t>(5,0*1,0)*1,2   "ZE2b"</t>
  </si>
  <si>
    <t>((3,0*1,0)+(3,5*1,0))*1,2  "ZE1b"</t>
  </si>
  <si>
    <t>14</t>
  </si>
  <si>
    <t>346244371</t>
  </si>
  <si>
    <t>Zazdívka o tl 140 mm rýh, nik nebo kapes z cihel pálených</t>
  </si>
  <si>
    <t>m2</t>
  </si>
  <si>
    <t>-1675714266</t>
  </si>
  <si>
    <t>613*0,3*0,15*1,2  "O3+O4"</t>
  </si>
  <si>
    <t>2,85*7*1,6  "ZE3"</t>
  </si>
  <si>
    <t>6</t>
  </si>
  <si>
    <t>Úpravy povrchů, podlahy a osazování výplní</t>
  </si>
  <si>
    <t>67</t>
  </si>
  <si>
    <t>622326659</t>
  </si>
  <si>
    <t>Oprava vnější vápenocementové omítky s celoplošným přeštukováním členitosti 5 v rozsahu přes 80 do 100 %</t>
  </si>
  <si>
    <t>-1941304404</t>
  </si>
  <si>
    <t>1,0*11,0*1,6 "navázání na východní průčelí"</t>
  </si>
  <si>
    <t>1,0*16,5*1,6 "navázání na západní průčelí"</t>
  </si>
  <si>
    <t>59</t>
  </si>
  <si>
    <t>631311127</t>
  </si>
  <si>
    <t>Mazanina tl přes 80 do 120 mm z betonu prostého bez zvýšených nároků na prostředí tř. C 30/37</t>
  </si>
  <si>
    <t>679810491</t>
  </si>
  <si>
    <t>0,5*3,25*2,0*0,1*1,2</t>
  </si>
  <si>
    <t>60</t>
  </si>
  <si>
    <t>631319012</t>
  </si>
  <si>
    <t>Příplatek k mazanině tl přes 80 do 120 mm za přehlazení povrchu</t>
  </si>
  <si>
    <t>448792302</t>
  </si>
  <si>
    <t>66</t>
  </si>
  <si>
    <t>631362021</t>
  </si>
  <si>
    <t>Výztuž mazanin svařovanými sítěmi Kari</t>
  </si>
  <si>
    <t>t</t>
  </si>
  <si>
    <t>2042084420</t>
  </si>
  <si>
    <t>0,39*0,047</t>
  </si>
  <si>
    <t>O1</t>
  </si>
  <si>
    <t>Nová systémová trasvápenná omítka soklu s minerální hydroizolací dle PD</t>
  </si>
  <si>
    <t>-150707813</t>
  </si>
  <si>
    <t>P</t>
  </si>
  <si>
    <t>Poznámka k položce:
- adhezní pohoz na bázi trasového cementu a mrazuvzdorného dolomitického písku (např. keim porosan trass zementputz)
- vyrovnávací vrstva na bázi trasového cementu, vápna a mrazuvzdorného dolomitického písku (např. keim porosan ausgleichsputz-np)
- sanační vrstva  na bázi trasového cementu, vápna a mrazuvzdorného dolomitického písku (např. keim porosan - trass-sanierputz-np)
- štuková vrstva na bázi vápna a bílého cementu s organickými přísadami a armovacími vlákny (např. keim universalputz fein)</t>
  </si>
  <si>
    <t>3,5*1,0*1,2 "O1"</t>
  </si>
  <si>
    <t>2,6*1,0*1,2  "O1"</t>
  </si>
  <si>
    <t>22</t>
  </si>
  <si>
    <t>O10</t>
  </si>
  <si>
    <t>Nové štukové omítky patrové římsy1NP  r.š. 800  budou provedeny ze speciální staveništní malty s přídavkem hydraulického vápna včetně prostřiku a jádra dle PD; římsy budou zhotoveny tažením štukatérské šablony</t>
  </si>
  <si>
    <t>1268980998</t>
  </si>
  <si>
    <t>(3,3+2,95)*1,1</t>
  </si>
  <si>
    <t>26</t>
  </si>
  <si>
    <t>O11</t>
  </si>
  <si>
    <t>Nové štukové omítky patrové římsy 2NP  r.š. 300  budou provedeny ze speciální staveništní malty s přídavkem hydraulického vápna včetně prostřiku a jádra dle PD; římsy budou zhotoveny tažením štukatérské šablony</t>
  </si>
  <si>
    <t>1040602978</t>
  </si>
  <si>
    <t xml:space="preserve">1,6*1,1  </t>
  </si>
  <si>
    <t>27</t>
  </si>
  <si>
    <t>O12b</t>
  </si>
  <si>
    <t>Nové štukové omítky parapetní římsy pilastru 2NP  r.š. 320  budou provedeny ze speciální staveništní malty s přídavkem hydraulického vápna včetně prostřiku a jádra dle PD; římsy budou zhotoveny tažením štukatérské šablony</t>
  </si>
  <si>
    <t>941197066</t>
  </si>
  <si>
    <t xml:space="preserve">1,72*1,1  </t>
  </si>
  <si>
    <t>32</t>
  </si>
  <si>
    <t>O14c</t>
  </si>
  <si>
    <t>Nové štukové omítky ploché šambrány okenního otvoru  (s.v. 1250/2575 mm) budou provedeny ze staveništně připravené maltové směsi s přídavkem hydraulického vápna včetně prostřiku a jádra dle PD</t>
  </si>
  <si>
    <t>ks</t>
  </si>
  <si>
    <t>2059156778</t>
  </si>
  <si>
    <t>33</t>
  </si>
  <si>
    <t>O15</t>
  </si>
  <si>
    <t>Nové štukové omítky architrávové římsy 2NP  r.š. 320  budou provedeny ze speciální staveništní malty s přídavkem hydraulického vápna včetně prostřiku a jádra dle PD; římsy budou zhotoveny tažením štukatérské šablony</t>
  </si>
  <si>
    <t>340706907</t>
  </si>
  <si>
    <t xml:space="preserve">28,5*1,1  </t>
  </si>
  <si>
    <t>34</t>
  </si>
  <si>
    <t>O16</t>
  </si>
  <si>
    <t>Nové štukové omítky korunní římsy  r.š. 1950 budou provedeny ze speciální staveništní malty s přídavkem hydraulického vápna včetně prostřiku a jádra dle PD; římsy budou zhotoveny tažením štukatérské šablony</t>
  </si>
  <si>
    <t>-540433805</t>
  </si>
  <si>
    <t>Poznámka k položce:
včetně odstranění nepůvodních omítek</t>
  </si>
  <si>
    <t xml:space="preserve">29,5*1,1  </t>
  </si>
  <si>
    <t>O17</t>
  </si>
  <si>
    <t>Nové štukové omítky kordonové římsy 1NP  r.š. 300 mm  budou provedeny ze speciální staveništní malty s přídavkem hydraulického vápna včetně prostřiku a jádra dle PD; římsy budou zhotoveny tažením štukatérské šablony</t>
  </si>
  <si>
    <t>-1342655447</t>
  </si>
  <si>
    <t>(3,45+2,75)*1,1</t>
  </si>
  <si>
    <t>20</t>
  </si>
  <si>
    <t>O19</t>
  </si>
  <si>
    <t>Nové štukové omítky pásové bosáže 1NP zhotovené za použití speciální staveništní malty s přídavkem hydraulického vápna včetně prostřiku a jádra dle PD; bosáže budou zhotoveny tažením štukatérské šablony</t>
  </si>
  <si>
    <t>528549040</t>
  </si>
  <si>
    <t>(3,4+2,7)*3,15*1,1*1,4  "O19"</t>
  </si>
  <si>
    <t>O2</t>
  </si>
  <si>
    <t>Nové štukové omítky pásové bosáže zhotovené za použití speciální staveništní malty s přídavkem hydraulického vápna včetně prostřiku a jádra dle PD</t>
  </si>
  <si>
    <t>387748523</t>
  </si>
  <si>
    <t>Poznámka k položce:
jednotlivé nuty pásové bosáže budou zhotoveny výhradně tažením štukatérské šablony</t>
  </si>
  <si>
    <t>(2,85*4,0)*1,15  "O2"</t>
  </si>
  <si>
    <t>O3</t>
  </si>
  <si>
    <t>Nové štukové omítky základních ploch aktivních prvků zhotovené za použití speciální staveništní malty s přídavkem hydraulického vápna včetně prostřiku a jádra dle PD</t>
  </si>
  <si>
    <t>708172498</t>
  </si>
  <si>
    <t>((28,35*5,25)-(3,0*3,0)+(1,35*1,35)+(1,35*1,35)-72,16)*1,2  "O3"</t>
  </si>
  <si>
    <t>13</t>
  </si>
  <si>
    <t>O4</t>
  </si>
  <si>
    <t>Nové dekorativní stříkané omítky zhotovené za použití speciální staveništní malty s přídavkem hydraulického vápna včetně prostřiku a jádra dle PD</t>
  </si>
  <si>
    <t>-927610194</t>
  </si>
  <si>
    <t>15</t>
  </si>
  <si>
    <t>O6</t>
  </si>
  <si>
    <t>Nové štukové omítky trnožní římsy r.š. 500  budou provedeny ze speciální staveništní malty s přídavkem hydraulického vápna včetně prostřiku a jádra dle PD; římsy budou zhotoveny tažením štukatérské šablony</t>
  </si>
  <si>
    <t>-45240136</t>
  </si>
  <si>
    <t>3*1,15</t>
  </si>
  <si>
    <t>17</t>
  </si>
  <si>
    <t>O7</t>
  </si>
  <si>
    <t>Nové štukové omítky pásové bosáže trnože 1NP (r.š. 850 mm) zhotovené za použití speciální staveništní malty s přídavkem hydraulického vápna včetně prostřiku a jádra dle PD; bosáže budou zhotoveny tažením štukatérské šablony</t>
  </si>
  <si>
    <t>1348741657</t>
  </si>
  <si>
    <t>(2,75+3,5)*1,1  "O7"</t>
  </si>
  <si>
    <t>19</t>
  </si>
  <si>
    <t>O8</t>
  </si>
  <si>
    <t>Nové štukové omítky trnožní římsy r.š. 400  budou provedeny ze speciální staveništní malty s přídavkem hydraulického vápna včetně prostřiku a jádra dle PD; římsy budou zhotoveny tažením štukatérské šablony</t>
  </si>
  <si>
    <t>1325913922</t>
  </si>
  <si>
    <t xml:space="preserve">6,3*1,1  </t>
  </si>
  <si>
    <t>9</t>
  </si>
  <si>
    <t>Ostatní konstrukce a práce, bourání</t>
  </si>
  <si>
    <t>38</t>
  </si>
  <si>
    <t>941111132</t>
  </si>
  <si>
    <t>Montáž lešení řadového trubkového lehkého s podlahami zatížení do 200 kg/m2 š do 1,5 m v do 25 m</t>
  </si>
  <si>
    <t>541775983</t>
  </si>
  <si>
    <t>1,5*16,5 "západní fasáda"</t>
  </si>
  <si>
    <t>1,5*11,3 "východní fasáda"</t>
  </si>
  <si>
    <t>4,3*9,5+5*4,8+31,5*6,5  "severní fasáda"</t>
  </si>
  <si>
    <t>39</t>
  </si>
  <si>
    <t>941111232</t>
  </si>
  <si>
    <t>Příplatek k lešení řadovému trubkovému lehkému s podlahami š 1,5 m v 25 m za první a ZKD den použití</t>
  </si>
  <si>
    <t>-1965463693</t>
  </si>
  <si>
    <t>311,300*165</t>
  </si>
  <si>
    <t>40</t>
  </si>
  <si>
    <t>941111832</t>
  </si>
  <si>
    <t>Demontáž lešení řadového trubkového lehkého s podlahami zatížení do 200 kg/m2 š do 1,5 m v do 25 m</t>
  </si>
  <si>
    <t>-1856953478</t>
  </si>
  <si>
    <t>41</t>
  </si>
  <si>
    <t>944511111</t>
  </si>
  <si>
    <t>Montáž ochranné sítě z textilie z umělých vláken</t>
  </si>
  <si>
    <t>-1207705887</t>
  </si>
  <si>
    <t>43</t>
  </si>
  <si>
    <t>944511211</t>
  </si>
  <si>
    <t>Příplatek k ochranné síti za každý den použití</t>
  </si>
  <si>
    <t>-1546099600</t>
  </si>
  <si>
    <t>42</t>
  </si>
  <si>
    <t>944511811</t>
  </si>
  <si>
    <t>Demontáž ochranné sítě z textilie z umělých vláken</t>
  </si>
  <si>
    <t>1636588411</t>
  </si>
  <si>
    <t>36</t>
  </si>
  <si>
    <t>973031324</t>
  </si>
  <si>
    <t>Vysekání kapes ve zdivu cihelném na MV nebo MVC pl do 0,10 m2 hl do 150 mm</t>
  </si>
  <si>
    <t>kus</t>
  </si>
  <si>
    <t>1018310065</t>
  </si>
  <si>
    <t>((28,35*4,85)-(3,75*1,6)-(3*3))*0,05/0,01  "O3+O4"</t>
  </si>
  <si>
    <t>35</t>
  </si>
  <si>
    <t>973031325</t>
  </si>
  <si>
    <t>Vysekání kapes ve zdivu cihelném na MV nebo MVC pl do 0,10 m2 hl do 300 mm</t>
  </si>
  <si>
    <t>1007978710</t>
  </si>
  <si>
    <t>(29,5*0,9*1,2*0,1)/0,01  "O16"</t>
  </si>
  <si>
    <t>49</t>
  </si>
  <si>
    <t>974031132</t>
  </si>
  <si>
    <t>Vysekání rýh ve zdivu cihelném hl do 50 mm š do 70 mm</t>
  </si>
  <si>
    <t>-773815071</t>
  </si>
  <si>
    <t>2,4+9,7+15+3,05+3,4+2,0+7+6,5</t>
  </si>
  <si>
    <t>974031164</t>
  </si>
  <si>
    <t>Vysekání rýh ve zdivu cihelném hl do 150 mm š do 150 mm</t>
  </si>
  <si>
    <t>-556148231</t>
  </si>
  <si>
    <t>(3,4+2,7)*39*1,2  "O19"</t>
  </si>
  <si>
    <t>(3,45+2,75)*1,2 "O17"</t>
  </si>
  <si>
    <t>28,5*1,2  "O15"</t>
  </si>
  <si>
    <t>1,72*1,2  "O12b"</t>
  </si>
  <si>
    <t>1,6*1,2  "O11"</t>
  </si>
  <si>
    <t>6,3*1,2  "O8"</t>
  </si>
  <si>
    <t>(2,75+3,5)*5*1,2  "O7"</t>
  </si>
  <si>
    <t>7</t>
  </si>
  <si>
    <t>974031165</t>
  </si>
  <si>
    <t>Vysekání rýh ve zdivu cihelném hl do 150 mm š do 200 mm</t>
  </si>
  <si>
    <t>1230244238</t>
  </si>
  <si>
    <t>3*1,1  "O6"</t>
  </si>
  <si>
    <t>8</t>
  </si>
  <si>
    <t>974031167</t>
  </si>
  <si>
    <t>Vysekání rýh ve zdivu cihelném hl do 150 mm š do 300 mm</t>
  </si>
  <si>
    <t>-920081972</t>
  </si>
  <si>
    <t xml:space="preserve">6,25*1,2  "O10"  </t>
  </si>
  <si>
    <t>978015391R</t>
  </si>
  <si>
    <t>Otlučení (osekání) vnější vápenné nebo vápenocementové omítky do 100% tl. omítky až 4 cm</t>
  </si>
  <si>
    <t>1854077559</t>
  </si>
  <si>
    <t>2,8*1,0*1,2*6  "O1"</t>
  </si>
  <si>
    <t>((28,39*9,93)-(22,45*5,2)-(3,05*2,7))*1,2  "B3"</t>
  </si>
  <si>
    <t>10</t>
  </si>
  <si>
    <t>978036191R</t>
  </si>
  <si>
    <t>Otlučení (osekání) cementových omítek vnějších ploch v rozsahu do 100 %, tl. omítky až 5 cm</t>
  </si>
  <si>
    <t>849663719</t>
  </si>
  <si>
    <t>(2,85*4,35)*1,2  "B2"</t>
  </si>
  <si>
    <t>(2,85*0,75)*1,2  "B1"</t>
  </si>
  <si>
    <t>11</t>
  </si>
  <si>
    <t>985131111</t>
  </si>
  <si>
    <t>Očištění ploch stěn, rubu kleneb a podlah tlakovou vodou</t>
  </si>
  <si>
    <t>1013093777</t>
  </si>
  <si>
    <t>(3,5*4,85+2,8*9,5+28,5*6,1)*1,6</t>
  </si>
  <si>
    <t>997</t>
  </si>
  <si>
    <t>Přesun sutě</t>
  </si>
  <si>
    <t>68</t>
  </si>
  <si>
    <t>997013155</t>
  </si>
  <si>
    <t>Vnitrostaveništní doprava suti a vybouraných hmot pro budovy v přes 15 do 18 m s omezením mechanizace</t>
  </si>
  <si>
    <t>-398587878</t>
  </si>
  <si>
    <t>69</t>
  </si>
  <si>
    <t>997013501</t>
  </si>
  <si>
    <t>Odvoz suti a vybouraných hmot na skládku nebo meziskládku do 1 km se složením</t>
  </si>
  <si>
    <t>-160779535</t>
  </si>
  <si>
    <t>70</t>
  </si>
  <si>
    <t>997013509</t>
  </si>
  <si>
    <t>Příplatek k odvozu suti a vybouraných hmot na skládku ZKD 1 km přes 1 km</t>
  </si>
  <si>
    <t>-1675296354</t>
  </si>
  <si>
    <t>41,148*10 'Přepočtené koeficientem množství</t>
  </si>
  <si>
    <t>71</t>
  </si>
  <si>
    <t>997013631</t>
  </si>
  <si>
    <t>Poplatek za uložení na skládce (skládkovné) stavebního odpadu směsného kód odpadu 17 09 04</t>
  </si>
  <si>
    <t>-400122893</t>
  </si>
  <si>
    <t>998</t>
  </si>
  <si>
    <t>Přesun hmot</t>
  </si>
  <si>
    <t>72</t>
  </si>
  <si>
    <t>998011010</t>
  </si>
  <si>
    <t>Přesun hmot pro budovy zděné s omezením mechanizace pro budovy v přes 12 do 24 m</t>
  </si>
  <si>
    <t>-1312448137</t>
  </si>
  <si>
    <t>PSV</t>
  </si>
  <si>
    <t>Práce a dodávky PSV</t>
  </si>
  <si>
    <t>741</t>
  </si>
  <si>
    <t>Elektroinstalace - silnoproud</t>
  </si>
  <si>
    <t>50</t>
  </si>
  <si>
    <t>741110441</t>
  </si>
  <si>
    <t>Montáž hadice ochranná pryžová s nasunutím do krabic D do 40 mm uložená volně</t>
  </si>
  <si>
    <t>16</t>
  </si>
  <si>
    <t>-646262695</t>
  </si>
  <si>
    <t>51</t>
  </si>
  <si>
    <t>M</t>
  </si>
  <si>
    <t>34571051</t>
  </si>
  <si>
    <t>trubka elektroinstalační ohebná EN 500 86-1141 (chránička) D 22,9/28,5mm</t>
  </si>
  <si>
    <t>-2091571808</t>
  </si>
  <si>
    <t>52</t>
  </si>
  <si>
    <t>741120003</t>
  </si>
  <si>
    <t>Montáž vodič Cu izolovaný plný a laněný žíla 10-16 mm2 pod omítku (např. CY)</t>
  </si>
  <si>
    <t>66818854</t>
  </si>
  <si>
    <t>46</t>
  </si>
  <si>
    <t>741210001</t>
  </si>
  <si>
    <t>Montáž rozvodnice oceloplechová nebo plastová běžná do 20 kg</t>
  </si>
  <si>
    <t>1939602240</t>
  </si>
  <si>
    <t>47</t>
  </si>
  <si>
    <t>35711006</t>
  </si>
  <si>
    <t>rozvodnice zapuštěná, plné dveře, IP41, 12 modulárních jednotek, vč. N/pE</t>
  </si>
  <si>
    <t>-1037021122</t>
  </si>
  <si>
    <t>751</t>
  </si>
  <si>
    <t>Vzduchotechnika</t>
  </si>
  <si>
    <t>64</t>
  </si>
  <si>
    <t>751511806</t>
  </si>
  <si>
    <t>Demontáž potrubí plechového skupiny I čtyřhranného s přírubou nebo bez příruby tloušťky plechu 0,8 mm průřezu přes 0,28 do 0,50 m2</t>
  </si>
  <si>
    <t>-1443816497</t>
  </si>
  <si>
    <t>65</t>
  </si>
  <si>
    <t>42982604</t>
  </si>
  <si>
    <t>koleno vertikální pro potrubí ploché plastové 90° PP 50x100mm</t>
  </si>
  <si>
    <t>1619201377</t>
  </si>
  <si>
    <t>62</t>
  </si>
  <si>
    <t>751512023</t>
  </si>
  <si>
    <t>Montáž potrubí plechového skupiny II čtyřhranného s přírubou tloušťky plechu 1,5 mm přes 0,28 do 0,50 m2</t>
  </si>
  <si>
    <t>180198362</t>
  </si>
  <si>
    <t>63</t>
  </si>
  <si>
    <t>42982110</t>
  </si>
  <si>
    <t>trouba čtyřhranná Pz průřez do 0,50m2</t>
  </si>
  <si>
    <t>-1267466304</t>
  </si>
  <si>
    <t>764</t>
  </si>
  <si>
    <t>Konstrukce klempířské</t>
  </si>
  <si>
    <t>37</t>
  </si>
  <si>
    <t>764002861</t>
  </si>
  <si>
    <t>Demontáž oplechování říms a ozdobných prvků do suti</t>
  </si>
  <si>
    <t>-320377933</t>
  </si>
  <si>
    <t>3*1,1  "B10"</t>
  </si>
  <si>
    <t>54</t>
  </si>
  <si>
    <t>764002871</t>
  </si>
  <si>
    <t>Demontáž lemování zdí do suti</t>
  </si>
  <si>
    <t>-765963271</t>
  </si>
  <si>
    <t>(0,35+1,35+3,8+1,35+1,1+3,9+3,2+14,4)*1,1</t>
  </si>
  <si>
    <t>55</t>
  </si>
  <si>
    <t>764031421</t>
  </si>
  <si>
    <t>Dilatační připojovací lišta z Cu plechu včetně tmelení rš 100 mm</t>
  </si>
  <si>
    <t>-616413584</t>
  </si>
  <si>
    <t>57</t>
  </si>
  <si>
    <t>764234404</t>
  </si>
  <si>
    <t>Oplechování horních ploch a nadezdívek (atik) bez rohů z Cu plechu mechanicky kotvené rš 330 mm</t>
  </si>
  <si>
    <t>-762451607</t>
  </si>
  <si>
    <t>3,25 "KL13"</t>
  </si>
  <si>
    <t>31</t>
  </si>
  <si>
    <t>764236404</t>
  </si>
  <si>
    <t>Oplechování parapetů rovných mechanicky kotvené z Cu plechu rš 330 mm</t>
  </si>
  <si>
    <t>1836299850</t>
  </si>
  <si>
    <t>1,35*1,1*6  "KL3c"</t>
  </si>
  <si>
    <t>29</t>
  </si>
  <si>
    <t>764236465</t>
  </si>
  <si>
    <t>Příplatek za zvýšenou pracnost oplechování rohů rovných parapetů z Cu plechu rš do 400 mm</t>
  </si>
  <si>
    <t>-1887084905</t>
  </si>
  <si>
    <t>6*8  "KL3c"</t>
  </si>
  <si>
    <t>764238404</t>
  </si>
  <si>
    <t>Oplechování římsy rovné mechanicky kotvené z Cu plechu rš 330 mm</t>
  </si>
  <si>
    <t>1142327096</t>
  </si>
  <si>
    <t>1,8*1,1  "KL8b"</t>
  </si>
  <si>
    <t>6,4*1,1  "KL6"</t>
  </si>
  <si>
    <t>3,1*1,1  "KL5"</t>
  </si>
  <si>
    <t>23</t>
  </si>
  <si>
    <t>764238406</t>
  </si>
  <si>
    <t>Oplechování římsy rovné mechanicky kotvené z Cu plechu rš 500 mm</t>
  </si>
  <si>
    <t>1066317252</t>
  </si>
  <si>
    <t>(3,4+3,0)*1,1  "KL7"</t>
  </si>
  <si>
    <t>24</t>
  </si>
  <si>
    <t>764238445</t>
  </si>
  <si>
    <t>Příplatek k cenám římsy rovné z Cu plechu za zvýšenou pracnost provedení rohu nebo koutu rš do 400 mm</t>
  </si>
  <si>
    <t>1224414103</t>
  </si>
  <si>
    <t>25</t>
  </si>
  <si>
    <t>764238447</t>
  </si>
  <si>
    <t>Příplatek k cenám římsy rovné z Cu plechu za zvýšenou pracnost provedení rohu nebo koutu rš přes 400 mm</t>
  </si>
  <si>
    <t>124775012</t>
  </si>
  <si>
    <t>53</t>
  </si>
  <si>
    <t>764331414</t>
  </si>
  <si>
    <t>Lemování rovných zdí střech s krytinou skládanou z Cu plechu rš 330 mm</t>
  </si>
  <si>
    <t>1518198753</t>
  </si>
  <si>
    <t>56</t>
  </si>
  <si>
    <t>764331416R</t>
  </si>
  <si>
    <t>Lemování rovných zdí střech z měděného plechu</t>
  </si>
  <si>
    <t>94789456</t>
  </si>
  <si>
    <t>767</t>
  </si>
  <si>
    <t>Konstrukce zámečnické</t>
  </si>
  <si>
    <t>45</t>
  </si>
  <si>
    <t>KL10</t>
  </si>
  <si>
    <t>Demontáž stávající, výroba a montáž nové ocelové pozinkované lamelové větrací mřížky (sv. 550 x 850 mm) včetně nové povrchové úpravy syntetickým nátěrem</t>
  </si>
  <si>
    <t>566931654</t>
  </si>
  <si>
    <t>48</t>
  </si>
  <si>
    <t>KL11</t>
  </si>
  <si>
    <t>Demontáž stávající, výroba a montáž nové ocelové pozinkované lamelové větrací mřížky (sv. 1000 x 600 mm) včetně nové povrchové úpravy syntetickým nátěrem</t>
  </si>
  <si>
    <t>-1724592231</t>
  </si>
  <si>
    <t>58</t>
  </si>
  <si>
    <t>KL14</t>
  </si>
  <si>
    <t>Demontáž stávající, výroba a montáž nové ocelové pozinkované historizující větrací mřížky (sv. 130 x 170 mm) včetně nové povrchové úpravy syntetickým nátěrem</t>
  </si>
  <si>
    <t>-1539543666</t>
  </si>
  <si>
    <t>782</t>
  </si>
  <si>
    <t>Dokončovací práce - obklady z kamene</t>
  </si>
  <si>
    <t>44</t>
  </si>
  <si>
    <t>KA1</t>
  </si>
  <si>
    <t>Obklad soklu z kamenných desek (600*430*60 mm) z trvanlivého křemenného pískovce včetně osazení a povrchové úpravy</t>
  </si>
  <si>
    <t>515315252</t>
  </si>
  <si>
    <t>2,6*0,45*1,1</t>
  </si>
  <si>
    <t>783</t>
  </si>
  <si>
    <t>Dokončovací práce - nátěry</t>
  </si>
  <si>
    <t>75</t>
  </si>
  <si>
    <t>783000103R</t>
  </si>
  <si>
    <t>Ochrana střechy při provádění stavby položením OSB desek</t>
  </si>
  <si>
    <t>-1238364840</t>
  </si>
  <si>
    <t>31,5*3</t>
  </si>
  <si>
    <t>76</t>
  </si>
  <si>
    <t>60726242R</t>
  </si>
  <si>
    <t>deska dřevoštěpková OSB 3 ostrá hrana nebroušená tl 15mm, po ukončení stavby možnost dalšího použití</t>
  </si>
  <si>
    <t>1855691033</t>
  </si>
  <si>
    <t>73</t>
  </si>
  <si>
    <t>783000123R</t>
  </si>
  <si>
    <t>Ochrana střechy položením geotextilie</t>
  </si>
  <si>
    <t>-1205072229</t>
  </si>
  <si>
    <t>31,5*3+2,0*1,5+2,0*1,5</t>
  </si>
  <si>
    <t>74</t>
  </si>
  <si>
    <t>69311199</t>
  </si>
  <si>
    <t>geotextilie netkaná separační, ochranná, filtrační, drenážní PES(70%)+PP(30%) 300g/m2</t>
  </si>
  <si>
    <t>1933638635</t>
  </si>
  <si>
    <t>5</t>
  </si>
  <si>
    <t>NAF</t>
  </si>
  <si>
    <t xml:space="preserve">Dvojnásobný systémový hydraulický fasádní vápenný nátěr v barvě okrové </t>
  </si>
  <si>
    <t>881028149</t>
  </si>
  <si>
    <t>13,11*1,2 "O2"</t>
  </si>
  <si>
    <t>85,587*1,2 "O3"</t>
  </si>
  <si>
    <t>72,16*2,0 "O4"</t>
  </si>
  <si>
    <t>3,450*0,35*1,2  "O6"</t>
  </si>
  <si>
    <t>6,875*0,85*1,2 "O7"</t>
  </si>
  <si>
    <t>6,3*0,35*1,2 "O8"</t>
  </si>
  <si>
    <t>(3,3+2,95)*0,55*1,2  "O10"</t>
  </si>
  <si>
    <t xml:space="preserve">1,6*1,2 "O11" </t>
  </si>
  <si>
    <t xml:space="preserve">1,72*0,25*1,2 "O12b"  </t>
  </si>
  <si>
    <t>28,5*0,25*1,2 "O15"</t>
  </si>
  <si>
    <t>29,5*1,35*1,2  "O16"</t>
  </si>
  <si>
    <t>(3,45+2,75)*0,03*1,2  "O17"</t>
  </si>
  <si>
    <t>(3,4+2,7)*3,15*1,1*1,4*1,2  "O19"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</si>
</sst>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39" t="s">
        <v>14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1"/>
      <c r="AL5" s="21"/>
      <c r="AM5" s="21"/>
      <c r="AN5" s="21"/>
      <c r="AO5" s="21"/>
      <c r="AP5" s="21"/>
      <c r="AQ5" s="21"/>
      <c r="AR5" s="19"/>
      <c r="BE5" s="236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41" t="s">
        <v>17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1"/>
      <c r="AL6" s="21"/>
      <c r="AM6" s="21"/>
      <c r="AN6" s="21"/>
      <c r="AO6" s="21"/>
      <c r="AP6" s="21"/>
      <c r="AQ6" s="21"/>
      <c r="AR6" s="19"/>
      <c r="BE6" s="237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37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37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37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37"/>
      <c r="BS10" s="16" t="s">
        <v>6</v>
      </c>
    </row>
    <row r="11" spans="2:71" s="1" customFormat="1" ht="18.4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37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7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28</v>
      </c>
      <c r="AO13" s="21"/>
      <c r="AP13" s="21"/>
      <c r="AQ13" s="21"/>
      <c r="AR13" s="19"/>
      <c r="BE13" s="237"/>
      <c r="BS13" s="16" t="s">
        <v>6</v>
      </c>
    </row>
    <row r="14" spans="2:71" ht="12.75">
      <c r="B14" s="20"/>
      <c r="C14" s="21"/>
      <c r="D14" s="21"/>
      <c r="E14" s="242" t="s">
        <v>28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37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7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37"/>
      <c r="BS16" s="16" t="s">
        <v>4</v>
      </c>
    </row>
    <row r="17" spans="2:71" s="1" customFormat="1" ht="18.4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37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7"/>
      <c r="BS18" s="16" t="s">
        <v>6</v>
      </c>
    </row>
    <row r="19" spans="2:71" s="1" customFormat="1" ht="12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37"/>
      <c r="BS19" s="16" t="s">
        <v>6</v>
      </c>
    </row>
    <row r="20" spans="2:71" s="1" customFormat="1" ht="18.4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37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7"/>
    </row>
    <row r="22" spans="2:57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7"/>
    </row>
    <row r="23" spans="2:57" s="1" customFormat="1" ht="16.5" customHeight="1">
      <c r="B23" s="20"/>
      <c r="C23" s="21"/>
      <c r="D23" s="21"/>
      <c r="E23" s="244" t="s">
        <v>1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1"/>
      <c r="AP23" s="21"/>
      <c r="AQ23" s="21"/>
      <c r="AR23" s="19"/>
      <c r="BE23" s="237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7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37"/>
    </row>
    <row r="26" spans="1:57" s="2" customFormat="1" ht="25.9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45">
        <f>ROUND(AG94,2)</f>
        <v>0</v>
      </c>
      <c r="AL26" s="246"/>
      <c r="AM26" s="246"/>
      <c r="AN26" s="246"/>
      <c r="AO26" s="246"/>
      <c r="AP26" s="35"/>
      <c r="AQ26" s="35"/>
      <c r="AR26" s="38"/>
      <c r="BE26" s="237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37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47" t="s">
        <v>34</v>
      </c>
      <c r="M28" s="247"/>
      <c r="N28" s="247"/>
      <c r="O28" s="247"/>
      <c r="P28" s="247"/>
      <c r="Q28" s="35"/>
      <c r="R28" s="35"/>
      <c r="S28" s="35"/>
      <c r="T28" s="35"/>
      <c r="U28" s="35"/>
      <c r="V28" s="35"/>
      <c r="W28" s="247" t="s">
        <v>35</v>
      </c>
      <c r="X28" s="247"/>
      <c r="Y28" s="247"/>
      <c r="Z28" s="247"/>
      <c r="AA28" s="247"/>
      <c r="AB28" s="247"/>
      <c r="AC28" s="247"/>
      <c r="AD28" s="247"/>
      <c r="AE28" s="247"/>
      <c r="AF28" s="35"/>
      <c r="AG28" s="35"/>
      <c r="AH28" s="35"/>
      <c r="AI28" s="35"/>
      <c r="AJ28" s="35"/>
      <c r="AK28" s="247" t="s">
        <v>36</v>
      </c>
      <c r="AL28" s="247"/>
      <c r="AM28" s="247"/>
      <c r="AN28" s="247"/>
      <c r="AO28" s="247"/>
      <c r="AP28" s="35"/>
      <c r="AQ28" s="35"/>
      <c r="AR28" s="38"/>
      <c r="BE28" s="237"/>
    </row>
    <row r="29" spans="2:57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50">
        <v>0.21</v>
      </c>
      <c r="M29" s="249"/>
      <c r="N29" s="249"/>
      <c r="O29" s="249"/>
      <c r="P29" s="249"/>
      <c r="Q29" s="40"/>
      <c r="R29" s="40"/>
      <c r="S29" s="40"/>
      <c r="T29" s="40"/>
      <c r="U29" s="40"/>
      <c r="V29" s="40"/>
      <c r="W29" s="248">
        <f>ROUND(AZ94,2)</f>
        <v>0</v>
      </c>
      <c r="X29" s="249"/>
      <c r="Y29" s="249"/>
      <c r="Z29" s="249"/>
      <c r="AA29" s="249"/>
      <c r="AB29" s="249"/>
      <c r="AC29" s="249"/>
      <c r="AD29" s="249"/>
      <c r="AE29" s="249"/>
      <c r="AF29" s="40"/>
      <c r="AG29" s="40"/>
      <c r="AH29" s="40"/>
      <c r="AI29" s="40"/>
      <c r="AJ29" s="40"/>
      <c r="AK29" s="248">
        <f>ROUND(AV94,2)</f>
        <v>0</v>
      </c>
      <c r="AL29" s="249"/>
      <c r="AM29" s="249"/>
      <c r="AN29" s="249"/>
      <c r="AO29" s="249"/>
      <c r="AP29" s="40"/>
      <c r="AQ29" s="40"/>
      <c r="AR29" s="41"/>
      <c r="BE29" s="238"/>
    </row>
    <row r="30" spans="2:57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50">
        <v>0.12</v>
      </c>
      <c r="M30" s="249"/>
      <c r="N30" s="249"/>
      <c r="O30" s="249"/>
      <c r="P30" s="249"/>
      <c r="Q30" s="40"/>
      <c r="R30" s="40"/>
      <c r="S30" s="40"/>
      <c r="T30" s="40"/>
      <c r="U30" s="40"/>
      <c r="V30" s="40"/>
      <c r="W30" s="248">
        <f>ROUND(BA94,2)</f>
        <v>0</v>
      </c>
      <c r="X30" s="249"/>
      <c r="Y30" s="249"/>
      <c r="Z30" s="249"/>
      <c r="AA30" s="249"/>
      <c r="AB30" s="249"/>
      <c r="AC30" s="249"/>
      <c r="AD30" s="249"/>
      <c r="AE30" s="249"/>
      <c r="AF30" s="40"/>
      <c r="AG30" s="40"/>
      <c r="AH30" s="40"/>
      <c r="AI30" s="40"/>
      <c r="AJ30" s="40"/>
      <c r="AK30" s="248">
        <f>ROUND(AW94,2)</f>
        <v>0</v>
      </c>
      <c r="AL30" s="249"/>
      <c r="AM30" s="249"/>
      <c r="AN30" s="249"/>
      <c r="AO30" s="249"/>
      <c r="AP30" s="40"/>
      <c r="AQ30" s="40"/>
      <c r="AR30" s="41"/>
      <c r="BE30" s="238"/>
    </row>
    <row r="31" spans="2:57" s="3" customFormat="1" ht="14.45" customHeight="1" hidden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50">
        <v>0.21</v>
      </c>
      <c r="M31" s="249"/>
      <c r="N31" s="249"/>
      <c r="O31" s="249"/>
      <c r="P31" s="249"/>
      <c r="Q31" s="40"/>
      <c r="R31" s="40"/>
      <c r="S31" s="40"/>
      <c r="T31" s="40"/>
      <c r="U31" s="40"/>
      <c r="V31" s="40"/>
      <c r="W31" s="248">
        <f>ROUND(BB94,2)</f>
        <v>0</v>
      </c>
      <c r="X31" s="249"/>
      <c r="Y31" s="249"/>
      <c r="Z31" s="249"/>
      <c r="AA31" s="249"/>
      <c r="AB31" s="249"/>
      <c r="AC31" s="249"/>
      <c r="AD31" s="249"/>
      <c r="AE31" s="249"/>
      <c r="AF31" s="40"/>
      <c r="AG31" s="40"/>
      <c r="AH31" s="40"/>
      <c r="AI31" s="40"/>
      <c r="AJ31" s="40"/>
      <c r="AK31" s="248">
        <v>0</v>
      </c>
      <c r="AL31" s="249"/>
      <c r="AM31" s="249"/>
      <c r="AN31" s="249"/>
      <c r="AO31" s="249"/>
      <c r="AP31" s="40"/>
      <c r="AQ31" s="40"/>
      <c r="AR31" s="41"/>
      <c r="BE31" s="238"/>
    </row>
    <row r="32" spans="2:57" s="3" customFormat="1" ht="14.45" customHeight="1" hidden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50">
        <v>0.12</v>
      </c>
      <c r="M32" s="249"/>
      <c r="N32" s="249"/>
      <c r="O32" s="249"/>
      <c r="P32" s="249"/>
      <c r="Q32" s="40"/>
      <c r="R32" s="40"/>
      <c r="S32" s="40"/>
      <c r="T32" s="40"/>
      <c r="U32" s="40"/>
      <c r="V32" s="40"/>
      <c r="W32" s="248">
        <f>ROUND(BC94,2)</f>
        <v>0</v>
      </c>
      <c r="X32" s="249"/>
      <c r="Y32" s="249"/>
      <c r="Z32" s="249"/>
      <c r="AA32" s="249"/>
      <c r="AB32" s="249"/>
      <c r="AC32" s="249"/>
      <c r="AD32" s="249"/>
      <c r="AE32" s="249"/>
      <c r="AF32" s="40"/>
      <c r="AG32" s="40"/>
      <c r="AH32" s="40"/>
      <c r="AI32" s="40"/>
      <c r="AJ32" s="40"/>
      <c r="AK32" s="248">
        <v>0</v>
      </c>
      <c r="AL32" s="249"/>
      <c r="AM32" s="249"/>
      <c r="AN32" s="249"/>
      <c r="AO32" s="249"/>
      <c r="AP32" s="40"/>
      <c r="AQ32" s="40"/>
      <c r="AR32" s="41"/>
      <c r="BE32" s="238"/>
    </row>
    <row r="33" spans="2:57" s="3" customFormat="1" ht="14.45" customHeight="1" hidden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50">
        <v>0</v>
      </c>
      <c r="M33" s="249"/>
      <c r="N33" s="249"/>
      <c r="O33" s="249"/>
      <c r="P33" s="249"/>
      <c r="Q33" s="40"/>
      <c r="R33" s="40"/>
      <c r="S33" s="40"/>
      <c r="T33" s="40"/>
      <c r="U33" s="40"/>
      <c r="V33" s="40"/>
      <c r="W33" s="248">
        <f>ROUND(BD94,2)</f>
        <v>0</v>
      </c>
      <c r="X33" s="249"/>
      <c r="Y33" s="249"/>
      <c r="Z33" s="249"/>
      <c r="AA33" s="249"/>
      <c r="AB33" s="249"/>
      <c r="AC33" s="249"/>
      <c r="AD33" s="249"/>
      <c r="AE33" s="249"/>
      <c r="AF33" s="40"/>
      <c r="AG33" s="40"/>
      <c r="AH33" s="40"/>
      <c r="AI33" s="40"/>
      <c r="AJ33" s="40"/>
      <c r="AK33" s="248">
        <v>0</v>
      </c>
      <c r="AL33" s="249"/>
      <c r="AM33" s="249"/>
      <c r="AN33" s="249"/>
      <c r="AO33" s="249"/>
      <c r="AP33" s="40"/>
      <c r="AQ33" s="40"/>
      <c r="AR33" s="41"/>
      <c r="BE33" s="238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37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51" t="s">
        <v>45</v>
      </c>
      <c r="Y35" s="252"/>
      <c r="Z35" s="252"/>
      <c r="AA35" s="252"/>
      <c r="AB35" s="252"/>
      <c r="AC35" s="44"/>
      <c r="AD35" s="44"/>
      <c r="AE35" s="44"/>
      <c r="AF35" s="44"/>
      <c r="AG35" s="44"/>
      <c r="AH35" s="44"/>
      <c r="AI35" s="44"/>
      <c r="AJ35" s="44"/>
      <c r="AK35" s="253">
        <f>SUM(AK26:AK33)</f>
        <v>0</v>
      </c>
      <c r="AL35" s="252"/>
      <c r="AM35" s="252"/>
      <c r="AN35" s="252"/>
      <c r="AO35" s="254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05_2020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5" t="str">
        <f>K6</f>
        <v>Obnova severní fasády Hankova domu č.p. 299 ve Dvoře Králové nad Labem 2024</v>
      </c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62"/>
      <c r="AL85" s="62"/>
      <c r="AM85" s="62"/>
      <c r="AN85" s="62"/>
      <c r="AO85" s="62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7" t="str">
        <f>IF(AN8="","",AN8)</f>
        <v>10. 1. 2024</v>
      </c>
      <c r="AN87" s="257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58" t="str">
        <f>IF(E17="","",E17)</f>
        <v xml:space="preserve"> </v>
      </c>
      <c r="AN89" s="259"/>
      <c r="AO89" s="259"/>
      <c r="AP89" s="259"/>
      <c r="AQ89" s="35"/>
      <c r="AR89" s="38"/>
      <c r="AS89" s="260" t="s">
        <v>53</v>
      </c>
      <c r="AT89" s="261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258" t="str">
        <f>IF(E20="","",E20)</f>
        <v xml:space="preserve"> </v>
      </c>
      <c r="AN90" s="259"/>
      <c r="AO90" s="259"/>
      <c r="AP90" s="259"/>
      <c r="AQ90" s="35"/>
      <c r="AR90" s="38"/>
      <c r="AS90" s="262"/>
      <c r="AT90" s="263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4"/>
      <c r="AT91" s="265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66" t="s">
        <v>54</v>
      </c>
      <c r="D92" s="267"/>
      <c r="E92" s="267"/>
      <c r="F92" s="267"/>
      <c r="G92" s="267"/>
      <c r="H92" s="72"/>
      <c r="I92" s="268" t="s">
        <v>55</v>
      </c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9" t="s">
        <v>56</v>
      </c>
      <c r="AH92" s="267"/>
      <c r="AI92" s="267"/>
      <c r="AJ92" s="267"/>
      <c r="AK92" s="267"/>
      <c r="AL92" s="267"/>
      <c r="AM92" s="267"/>
      <c r="AN92" s="268" t="s">
        <v>57</v>
      </c>
      <c r="AO92" s="267"/>
      <c r="AP92" s="270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74">
        <f>ROUND(AG95,2)</f>
        <v>0</v>
      </c>
      <c r="AH94" s="274"/>
      <c r="AI94" s="274"/>
      <c r="AJ94" s="274"/>
      <c r="AK94" s="274"/>
      <c r="AL94" s="274"/>
      <c r="AM94" s="274"/>
      <c r="AN94" s="275">
        <f>SUM(AG94,AT94)</f>
        <v>0</v>
      </c>
      <c r="AO94" s="275"/>
      <c r="AP94" s="275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72</v>
      </c>
      <c r="BT94" s="90" t="s">
        <v>73</v>
      </c>
      <c r="BV94" s="90" t="s">
        <v>74</v>
      </c>
      <c r="BW94" s="90" t="s">
        <v>5</v>
      </c>
      <c r="BX94" s="90" t="s">
        <v>75</v>
      </c>
      <c r="CL94" s="90" t="s">
        <v>1</v>
      </c>
    </row>
    <row r="95" spans="1:90" s="7" customFormat="1" ht="37.5" customHeight="1">
      <c r="A95" s="91" t="s">
        <v>76</v>
      </c>
      <c r="B95" s="92"/>
      <c r="C95" s="93"/>
      <c r="D95" s="273" t="s">
        <v>14</v>
      </c>
      <c r="E95" s="273"/>
      <c r="F95" s="273"/>
      <c r="G95" s="273"/>
      <c r="H95" s="273"/>
      <c r="I95" s="94"/>
      <c r="J95" s="273" t="s">
        <v>17</v>
      </c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1">
        <f>'05_2020 - Obnova severní ...'!J28</f>
        <v>0</v>
      </c>
      <c r="AH95" s="272"/>
      <c r="AI95" s="272"/>
      <c r="AJ95" s="272"/>
      <c r="AK95" s="272"/>
      <c r="AL95" s="272"/>
      <c r="AM95" s="272"/>
      <c r="AN95" s="271">
        <f>SUM(AG95,AT95)</f>
        <v>0</v>
      </c>
      <c r="AO95" s="272"/>
      <c r="AP95" s="272"/>
      <c r="AQ95" s="95" t="s">
        <v>77</v>
      </c>
      <c r="AR95" s="96"/>
      <c r="AS95" s="97">
        <v>0</v>
      </c>
      <c r="AT95" s="98">
        <f>ROUND(SUM(AV95:AW95),2)</f>
        <v>0</v>
      </c>
      <c r="AU95" s="99">
        <f>'05_2020 - Obnova severní ...'!P126</f>
        <v>0</v>
      </c>
      <c r="AV95" s="98">
        <f>'05_2020 - Obnova severní ...'!J31</f>
        <v>0</v>
      </c>
      <c r="AW95" s="98">
        <f>'05_2020 - Obnova severní ...'!J32</f>
        <v>0</v>
      </c>
      <c r="AX95" s="98">
        <f>'05_2020 - Obnova severní ...'!J33</f>
        <v>0</v>
      </c>
      <c r="AY95" s="98">
        <f>'05_2020 - Obnova severní ...'!J34</f>
        <v>0</v>
      </c>
      <c r="AZ95" s="98">
        <f>'05_2020 - Obnova severní ...'!F31</f>
        <v>0</v>
      </c>
      <c r="BA95" s="98">
        <f>'05_2020 - Obnova severní ...'!F32</f>
        <v>0</v>
      </c>
      <c r="BB95" s="98">
        <f>'05_2020 - Obnova severní ...'!F33</f>
        <v>0</v>
      </c>
      <c r="BC95" s="98">
        <f>'05_2020 - Obnova severní ...'!F34</f>
        <v>0</v>
      </c>
      <c r="BD95" s="100">
        <f>'05_2020 - Obnova severní ...'!F35</f>
        <v>0</v>
      </c>
      <c r="BT95" s="101" t="s">
        <v>78</v>
      </c>
      <c r="BU95" s="101" t="s">
        <v>79</v>
      </c>
      <c r="BV95" s="101" t="s">
        <v>74</v>
      </c>
      <c r="BW95" s="101" t="s">
        <v>5</v>
      </c>
      <c r="BX95" s="101" t="s">
        <v>75</v>
      </c>
      <c r="CL95" s="101" t="s">
        <v>1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iur85p6552Np2/zQuaEGtTM+AjKlCE0tUHtzIb3k3ven26RVI/e3x+OvUOwiYLd3QzYbVsHH2Nz675vhOPtGOg==" saltValue="SSC/CnNaeW/YOHFiKkxtp4/nNMypAmaDq3XqwQZNmn10X8Z72sBP0Cn5Il0kVyrvXL7cZ61dt3nGGXQyTPfZk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5_2020 - Obnova sever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10"/>
  <sheetViews>
    <sheetView showGridLines="0" tabSelected="1" workbookViewId="0" topLeftCell="A14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6" t="s">
        <v>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9"/>
      <c r="AT3" s="16" t="s">
        <v>80</v>
      </c>
    </row>
    <row r="4" spans="2:46" s="1" customFormat="1" ht="24.95" customHeight="1">
      <c r="B4" s="19"/>
      <c r="D4" s="104" t="s">
        <v>81</v>
      </c>
      <c r="L4" s="19"/>
      <c r="M4" s="10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106" t="s">
        <v>16</v>
      </c>
      <c r="E6" s="33"/>
      <c r="F6" s="33"/>
      <c r="G6" s="33"/>
      <c r="H6" s="33"/>
      <c r="I6" s="33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30" customHeight="1">
      <c r="A7" s="33"/>
      <c r="B7" s="38"/>
      <c r="C7" s="33"/>
      <c r="D7" s="33"/>
      <c r="E7" s="277" t="s">
        <v>17</v>
      </c>
      <c r="F7" s="278"/>
      <c r="G7" s="278"/>
      <c r="H7" s="278"/>
      <c r="I7" s="33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106" t="s">
        <v>18</v>
      </c>
      <c r="E9" s="33"/>
      <c r="F9" s="107" t="s">
        <v>1</v>
      </c>
      <c r="G9" s="33"/>
      <c r="H9" s="33"/>
      <c r="I9" s="106" t="s">
        <v>19</v>
      </c>
      <c r="J9" s="107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06" t="s">
        <v>20</v>
      </c>
      <c r="E10" s="33"/>
      <c r="F10" s="107" t="s">
        <v>21</v>
      </c>
      <c r="G10" s="33"/>
      <c r="H10" s="33"/>
      <c r="I10" s="106" t="s">
        <v>22</v>
      </c>
      <c r="J10" s="108" t="str">
        <f>'Rekapitulace stavby'!AN8</f>
        <v>10. 1. 2024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24</v>
      </c>
      <c r="E12" s="33"/>
      <c r="F12" s="33"/>
      <c r="G12" s="33"/>
      <c r="H12" s="33"/>
      <c r="I12" s="106" t="s">
        <v>25</v>
      </c>
      <c r="J12" s="107" t="str">
        <f>IF('Rekapitulace stavby'!AN10="","",'Rekapitulace stavby'!AN10)</f>
        <v/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7" t="str">
        <f>IF('Rekapitulace stavby'!E11="","",'Rekapitulace stavby'!E11)</f>
        <v xml:space="preserve"> </v>
      </c>
      <c r="F13" s="33"/>
      <c r="G13" s="33"/>
      <c r="H13" s="33"/>
      <c r="I13" s="106" t="s">
        <v>26</v>
      </c>
      <c r="J13" s="107" t="str">
        <f>IF('Rekapitulace stavby'!AN11="","",'Rekapitulace stavby'!AN11)</f>
        <v/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106" t="s">
        <v>27</v>
      </c>
      <c r="E15" s="33"/>
      <c r="F15" s="33"/>
      <c r="G15" s="33"/>
      <c r="H15" s="33"/>
      <c r="I15" s="106" t="s">
        <v>25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279" t="str">
        <f>'Rekapitulace stavby'!E14</f>
        <v>Vyplň údaj</v>
      </c>
      <c r="F16" s="280"/>
      <c r="G16" s="280"/>
      <c r="H16" s="280"/>
      <c r="I16" s="106" t="s">
        <v>26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6" t="s">
        <v>29</v>
      </c>
      <c r="E18" s="33"/>
      <c r="F18" s="33"/>
      <c r="G18" s="33"/>
      <c r="H18" s="33"/>
      <c r="I18" s="106" t="s">
        <v>25</v>
      </c>
      <c r="J18" s="107" t="str">
        <f>IF('Rekapitulace stavby'!AN16="","",'Rekapitulace stavby'!AN16)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7" t="str">
        <f>IF('Rekapitulace stavby'!E17="","",'Rekapitulace stavby'!E17)</f>
        <v xml:space="preserve"> </v>
      </c>
      <c r="F19" s="33"/>
      <c r="G19" s="33"/>
      <c r="H19" s="33"/>
      <c r="I19" s="106" t="s">
        <v>26</v>
      </c>
      <c r="J19" s="107" t="str">
        <f>IF('Rekapitulace stavby'!AN17="","",'Rekapitulace stavby'!AN17)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6" t="s">
        <v>31</v>
      </c>
      <c r="E21" s="33"/>
      <c r="F21" s="33"/>
      <c r="G21" s="33"/>
      <c r="H21" s="33"/>
      <c r="I21" s="106" t="s">
        <v>25</v>
      </c>
      <c r="J21" s="107" t="str">
        <f>IF('Rekapitulace stavby'!AN19="","",'Rekapitulace stavby'!AN19)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7" t="str">
        <f>IF('Rekapitulace stavby'!E20="","",'Rekapitulace stavby'!E20)</f>
        <v xml:space="preserve"> </v>
      </c>
      <c r="F22" s="33"/>
      <c r="G22" s="33"/>
      <c r="H22" s="33"/>
      <c r="I22" s="106" t="s">
        <v>26</v>
      </c>
      <c r="J22" s="107" t="str">
        <f>IF('Rekapitulace stavby'!AN20="","",'Rekapitulace stavby'!AN20)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6" t="s">
        <v>32</v>
      </c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09"/>
      <c r="B25" s="110"/>
      <c r="C25" s="109"/>
      <c r="D25" s="109"/>
      <c r="E25" s="281" t="s">
        <v>1</v>
      </c>
      <c r="F25" s="281"/>
      <c r="G25" s="281"/>
      <c r="H25" s="281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12"/>
      <c r="E27" s="112"/>
      <c r="F27" s="112"/>
      <c r="G27" s="112"/>
      <c r="H27" s="112"/>
      <c r="I27" s="112"/>
      <c r="J27" s="112"/>
      <c r="K27" s="112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3" t="s">
        <v>33</v>
      </c>
      <c r="E28" s="33"/>
      <c r="F28" s="33"/>
      <c r="G28" s="33"/>
      <c r="H28" s="33"/>
      <c r="I28" s="33"/>
      <c r="J28" s="114">
        <f>ROUND(J126,2)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2"/>
      <c r="E29" s="112"/>
      <c r="F29" s="112"/>
      <c r="G29" s="112"/>
      <c r="H29" s="112"/>
      <c r="I29" s="112"/>
      <c r="J29" s="112"/>
      <c r="K29" s="11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15" t="s">
        <v>35</v>
      </c>
      <c r="G30" s="33"/>
      <c r="H30" s="33"/>
      <c r="I30" s="115" t="s">
        <v>34</v>
      </c>
      <c r="J30" s="115" t="s">
        <v>36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6" t="s">
        <v>37</v>
      </c>
      <c r="E31" s="106" t="s">
        <v>38</v>
      </c>
      <c r="F31" s="117">
        <f>ROUND((SUM(BE126:BE309)),2)</f>
        <v>0</v>
      </c>
      <c r="G31" s="33"/>
      <c r="H31" s="33"/>
      <c r="I31" s="118">
        <v>0.21</v>
      </c>
      <c r="J31" s="117">
        <f>ROUND(((SUM(BE126:BE309))*I31),2)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106" t="s">
        <v>39</v>
      </c>
      <c r="F32" s="117">
        <f>ROUND((SUM(BF126:BF309)),2)</f>
        <v>0</v>
      </c>
      <c r="G32" s="33"/>
      <c r="H32" s="33"/>
      <c r="I32" s="118">
        <v>0.12</v>
      </c>
      <c r="J32" s="117">
        <f>ROUND(((SUM(BF126:BF309))*I32),2)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106" t="s">
        <v>40</v>
      </c>
      <c r="F33" s="117">
        <f>ROUND((SUM(BG126:BG309)),2)</f>
        <v>0</v>
      </c>
      <c r="G33" s="33"/>
      <c r="H33" s="33"/>
      <c r="I33" s="118">
        <v>0.21</v>
      </c>
      <c r="J33" s="117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06" t="s">
        <v>41</v>
      </c>
      <c r="F34" s="117">
        <f>ROUND((SUM(BH126:BH309)),2)</f>
        <v>0</v>
      </c>
      <c r="G34" s="33"/>
      <c r="H34" s="33"/>
      <c r="I34" s="118">
        <v>0.12</v>
      </c>
      <c r="J34" s="117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6" t="s">
        <v>42</v>
      </c>
      <c r="F35" s="117">
        <f>ROUND((SUM(BI126:BI309)),2)</f>
        <v>0</v>
      </c>
      <c r="G35" s="33"/>
      <c r="H35" s="33"/>
      <c r="I35" s="118">
        <v>0</v>
      </c>
      <c r="J35" s="117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9"/>
      <c r="D37" s="120" t="s">
        <v>43</v>
      </c>
      <c r="E37" s="121"/>
      <c r="F37" s="121"/>
      <c r="G37" s="122" t="s">
        <v>44</v>
      </c>
      <c r="H37" s="123" t="s">
        <v>45</v>
      </c>
      <c r="I37" s="121"/>
      <c r="J37" s="124">
        <f>SUM(J28:J35)</f>
        <v>0</v>
      </c>
      <c r="K37" s="125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5" customHeight="1">
      <c r="B39" s="19"/>
      <c r="L39" s="19"/>
    </row>
    <row r="40" spans="2:12" s="1" customFormat="1" ht="14.45" customHeight="1">
      <c r="B40" s="19"/>
      <c r="L40" s="19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26" t="s">
        <v>46</v>
      </c>
      <c r="E50" s="127"/>
      <c r="F50" s="127"/>
      <c r="G50" s="126" t="s">
        <v>47</v>
      </c>
      <c r="H50" s="127"/>
      <c r="I50" s="127"/>
      <c r="J50" s="127"/>
      <c r="K50" s="127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28" t="s">
        <v>48</v>
      </c>
      <c r="E61" s="129"/>
      <c r="F61" s="130" t="s">
        <v>49</v>
      </c>
      <c r="G61" s="128" t="s">
        <v>48</v>
      </c>
      <c r="H61" s="129"/>
      <c r="I61" s="129"/>
      <c r="J61" s="131" t="s">
        <v>49</v>
      </c>
      <c r="K61" s="129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26" t="s">
        <v>50</v>
      </c>
      <c r="E65" s="132"/>
      <c r="F65" s="132"/>
      <c r="G65" s="126" t="s">
        <v>51</v>
      </c>
      <c r="H65" s="132"/>
      <c r="I65" s="132"/>
      <c r="J65" s="132"/>
      <c r="K65" s="132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28" t="s">
        <v>48</v>
      </c>
      <c r="E76" s="129"/>
      <c r="F76" s="130" t="s">
        <v>49</v>
      </c>
      <c r="G76" s="128" t="s">
        <v>48</v>
      </c>
      <c r="H76" s="129"/>
      <c r="I76" s="129"/>
      <c r="J76" s="131" t="s">
        <v>49</v>
      </c>
      <c r="K76" s="129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82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30" customHeight="1">
      <c r="A85" s="33"/>
      <c r="B85" s="34"/>
      <c r="C85" s="35"/>
      <c r="D85" s="35"/>
      <c r="E85" s="255" t="str">
        <f>E7</f>
        <v>Obnova severní fasády Hankova domu č.p. 299 ve Dvoře Králové nad Labem 2024</v>
      </c>
      <c r="F85" s="282"/>
      <c r="G85" s="282"/>
      <c r="H85" s="282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20</v>
      </c>
      <c r="D87" s="35"/>
      <c r="E87" s="35"/>
      <c r="F87" s="26" t="str">
        <f>F10</f>
        <v xml:space="preserve"> </v>
      </c>
      <c r="G87" s="35"/>
      <c r="H87" s="35"/>
      <c r="I87" s="28" t="s">
        <v>22</v>
      </c>
      <c r="J87" s="65" t="str">
        <f>IF(J10="","",J10)</f>
        <v>10. 1. 2024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24</v>
      </c>
      <c r="D89" s="35"/>
      <c r="E89" s="35"/>
      <c r="F89" s="26" t="str">
        <f>E13</f>
        <v xml:space="preserve"> </v>
      </c>
      <c r="G89" s="35"/>
      <c r="H89" s="35"/>
      <c r="I89" s="28" t="s">
        <v>29</v>
      </c>
      <c r="J89" s="31" t="str">
        <f>E19</f>
        <v xml:space="preserve"> 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27</v>
      </c>
      <c r="D90" s="35"/>
      <c r="E90" s="35"/>
      <c r="F90" s="26" t="str">
        <f>IF(E16="","",E16)</f>
        <v>Vyplň údaj</v>
      </c>
      <c r="G90" s="35"/>
      <c r="H90" s="35"/>
      <c r="I90" s="28" t="s">
        <v>31</v>
      </c>
      <c r="J90" s="31" t="str">
        <f>E22</f>
        <v xml:space="preserve"> 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37" t="s">
        <v>83</v>
      </c>
      <c r="D92" s="138"/>
      <c r="E92" s="138"/>
      <c r="F92" s="138"/>
      <c r="G92" s="138"/>
      <c r="H92" s="138"/>
      <c r="I92" s="138"/>
      <c r="J92" s="139" t="s">
        <v>84</v>
      </c>
      <c r="K92" s="138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40" t="s">
        <v>85</v>
      </c>
      <c r="D94" s="35"/>
      <c r="E94" s="35"/>
      <c r="F94" s="35"/>
      <c r="G94" s="35"/>
      <c r="H94" s="35"/>
      <c r="I94" s="35"/>
      <c r="J94" s="83">
        <f>J126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86</v>
      </c>
    </row>
    <row r="95" spans="2:12" s="9" customFormat="1" ht="24.95" customHeight="1">
      <c r="B95" s="141"/>
      <c r="C95" s="142"/>
      <c r="D95" s="143" t="s">
        <v>87</v>
      </c>
      <c r="E95" s="144"/>
      <c r="F95" s="144"/>
      <c r="G95" s="144"/>
      <c r="H95" s="144"/>
      <c r="I95" s="144"/>
      <c r="J95" s="145">
        <f>J127</f>
        <v>0</v>
      </c>
      <c r="K95" s="142"/>
      <c r="L95" s="146"/>
    </row>
    <row r="96" spans="2:12" s="10" customFormat="1" ht="19.9" customHeight="1">
      <c r="B96" s="147"/>
      <c r="C96" s="148"/>
      <c r="D96" s="149" t="s">
        <v>88</v>
      </c>
      <c r="E96" s="150"/>
      <c r="F96" s="150"/>
      <c r="G96" s="150"/>
      <c r="H96" s="150"/>
      <c r="I96" s="150"/>
      <c r="J96" s="151">
        <f>J128</f>
        <v>0</v>
      </c>
      <c r="K96" s="148"/>
      <c r="L96" s="152"/>
    </row>
    <row r="97" spans="2:12" s="10" customFormat="1" ht="19.9" customHeight="1">
      <c r="B97" s="147"/>
      <c r="C97" s="148"/>
      <c r="D97" s="149" t="s">
        <v>89</v>
      </c>
      <c r="E97" s="150"/>
      <c r="F97" s="150"/>
      <c r="G97" s="150"/>
      <c r="H97" s="150"/>
      <c r="I97" s="150"/>
      <c r="J97" s="151">
        <f>J131</f>
        <v>0</v>
      </c>
      <c r="K97" s="148"/>
      <c r="L97" s="152"/>
    </row>
    <row r="98" spans="2:12" s="10" customFormat="1" ht="19.9" customHeight="1">
      <c r="B98" s="147"/>
      <c r="C98" s="148"/>
      <c r="D98" s="149" t="s">
        <v>90</v>
      </c>
      <c r="E98" s="150"/>
      <c r="F98" s="150"/>
      <c r="G98" s="150"/>
      <c r="H98" s="150"/>
      <c r="I98" s="150"/>
      <c r="J98" s="151">
        <f>J152</f>
        <v>0</v>
      </c>
      <c r="K98" s="148"/>
      <c r="L98" s="152"/>
    </row>
    <row r="99" spans="2:12" s="10" customFormat="1" ht="19.9" customHeight="1">
      <c r="B99" s="147"/>
      <c r="C99" s="148"/>
      <c r="D99" s="149" t="s">
        <v>91</v>
      </c>
      <c r="E99" s="150"/>
      <c r="F99" s="150"/>
      <c r="G99" s="150"/>
      <c r="H99" s="150"/>
      <c r="I99" s="150"/>
      <c r="J99" s="151">
        <f>J194</f>
        <v>0</v>
      </c>
      <c r="K99" s="148"/>
      <c r="L99" s="152"/>
    </row>
    <row r="100" spans="2:12" s="10" customFormat="1" ht="19.9" customHeight="1">
      <c r="B100" s="147"/>
      <c r="C100" s="148"/>
      <c r="D100" s="149" t="s">
        <v>92</v>
      </c>
      <c r="E100" s="150"/>
      <c r="F100" s="150"/>
      <c r="G100" s="150"/>
      <c r="H100" s="150"/>
      <c r="I100" s="150"/>
      <c r="J100" s="151">
        <f>J237</f>
        <v>0</v>
      </c>
      <c r="K100" s="148"/>
      <c r="L100" s="152"/>
    </row>
    <row r="101" spans="2:12" s="10" customFormat="1" ht="19.9" customHeight="1">
      <c r="B101" s="147"/>
      <c r="C101" s="148"/>
      <c r="D101" s="149" t="s">
        <v>93</v>
      </c>
      <c r="E101" s="150"/>
      <c r="F101" s="150"/>
      <c r="G101" s="150"/>
      <c r="H101" s="150"/>
      <c r="I101" s="150"/>
      <c r="J101" s="151">
        <f>J243</f>
        <v>0</v>
      </c>
      <c r="K101" s="148"/>
      <c r="L101" s="152"/>
    </row>
    <row r="102" spans="2:12" s="9" customFormat="1" ht="24.95" customHeight="1">
      <c r="B102" s="141"/>
      <c r="C102" s="142"/>
      <c r="D102" s="143" t="s">
        <v>94</v>
      </c>
      <c r="E102" s="144"/>
      <c r="F102" s="144"/>
      <c r="G102" s="144"/>
      <c r="H102" s="144"/>
      <c r="I102" s="144"/>
      <c r="J102" s="145">
        <f>J245</f>
        <v>0</v>
      </c>
      <c r="K102" s="142"/>
      <c r="L102" s="146"/>
    </row>
    <row r="103" spans="2:12" s="10" customFormat="1" ht="19.9" customHeight="1">
      <c r="B103" s="147"/>
      <c r="C103" s="148"/>
      <c r="D103" s="149" t="s">
        <v>95</v>
      </c>
      <c r="E103" s="150"/>
      <c r="F103" s="150"/>
      <c r="G103" s="150"/>
      <c r="H103" s="150"/>
      <c r="I103" s="150"/>
      <c r="J103" s="151">
        <f>J246</f>
        <v>0</v>
      </c>
      <c r="K103" s="148"/>
      <c r="L103" s="152"/>
    </row>
    <row r="104" spans="2:12" s="10" customFormat="1" ht="19.9" customHeight="1">
      <c r="B104" s="147"/>
      <c r="C104" s="148"/>
      <c r="D104" s="149" t="s">
        <v>96</v>
      </c>
      <c r="E104" s="150"/>
      <c r="F104" s="150"/>
      <c r="G104" s="150"/>
      <c r="H104" s="150"/>
      <c r="I104" s="150"/>
      <c r="J104" s="151">
        <f>J252</f>
        <v>0</v>
      </c>
      <c r="K104" s="148"/>
      <c r="L104" s="152"/>
    </row>
    <row r="105" spans="2:12" s="10" customFormat="1" ht="19.9" customHeight="1">
      <c r="B105" s="147"/>
      <c r="C105" s="148"/>
      <c r="D105" s="149" t="s">
        <v>97</v>
      </c>
      <c r="E105" s="150"/>
      <c r="F105" s="150"/>
      <c r="G105" s="150"/>
      <c r="H105" s="150"/>
      <c r="I105" s="150"/>
      <c r="J105" s="151">
        <f>J257</f>
        <v>0</v>
      </c>
      <c r="K105" s="148"/>
      <c r="L105" s="152"/>
    </row>
    <row r="106" spans="2:12" s="10" customFormat="1" ht="19.9" customHeight="1">
      <c r="B106" s="147"/>
      <c r="C106" s="148"/>
      <c r="D106" s="149" t="s">
        <v>98</v>
      </c>
      <c r="E106" s="150"/>
      <c r="F106" s="150"/>
      <c r="G106" s="150"/>
      <c r="H106" s="150"/>
      <c r="I106" s="150"/>
      <c r="J106" s="151">
        <f>J280</f>
        <v>0</v>
      </c>
      <c r="K106" s="148"/>
      <c r="L106" s="152"/>
    </row>
    <row r="107" spans="2:12" s="10" customFormat="1" ht="19.9" customHeight="1">
      <c r="B107" s="147"/>
      <c r="C107" s="148"/>
      <c r="D107" s="149" t="s">
        <v>99</v>
      </c>
      <c r="E107" s="150"/>
      <c r="F107" s="150"/>
      <c r="G107" s="150"/>
      <c r="H107" s="150"/>
      <c r="I107" s="150"/>
      <c r="J107" s="151">
        <f>J284</f>
        <v>0</v>
      </c>
      <c r="K107" s="148"/>
      <c r="L107" s="152"/>
    </row>
    <row r="108" spans="2:12" s="10" customFormat="1" ht="19.9" customHeight="1">
      <c r="B108" s="147"/>
      <c r="C108" s="148"/>
      <c r="D108" s="149" t="s">
        <v>100</v>
      </c>
      <c r="E108" s="150"/>
      <c r="F108" s="150"/>
      <c r="G108" s="150"/>
      <c r="H108" s="150"/>
      <c r="I108" s="150"/>
      <c r="J108" s="151">
        <f>J287</f>
        <v>0</v>
      </c>
      <c r="K108" s="148"/>
      <c r="L108" s="152"/>
    </row>
    <row r="109" spans="1:31" s="2" customFormat="1" ht="21.7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101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30" customHeight="1">
      <c r="A118" s="33"/>
      <c r="B118" s="34"/>
      <c r="C118" s="35"/>
      <c r="D118" s="35"/>
      <c r="E118" s="255" t="str">
        <f>E7</f>
        <v>Obnova severní fasády Hankova domu č.p. 299 ve Dvoře Králové nad Labem 2024</v>
      </c>
      <c r="F118" s="282"/>
      <c r="G118" s="282"/>
      <c r="H118" s="282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5"/>
      <c r="E120" s="35"/>
      <c r="F120" s="26" t="str">
        <f>F10</f>
        <v xml:space="preserve"> </v>
      </c>
      <c r="G120" s="35"/>
      <c r="H120" s="35"/>
      <c r="I120" s="28" t="s">
        <v>22</v>
      </c>
      <c r="J120" s="65" t="str">
        <f>IF(J10="","",J10)</f>
        <v>10. 1. 2024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24</v>
      </c>
      <c r="D122" s="35"/>
      <c r="E122" s="35"/>
      <c r="F122" s="26" t="str">
        <f>E13</f>
        <v xml:space="preserve"> </v>
      </c>
      <c r="G122" s="35"/>
      <c r="H122" s="35"/>
      <c r="I122" s="28" t="s">
        <v>29</v>
      </c>
      <c r="J122" s="31" t="str">
        <f>E19</f>
        <v xml:space="preserve"> 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27</v>
      </c>
      <c r="D123" s="35"/>
      <c r="E123" s="35"/>
      <c r="F123" s="26" t="str">
        <f>IF(E16="","",E16)</f>
        <v>Vyplň údaj</v>
      </c>
      <c r="G123" s="35"/>
      <c r="H123" s="35"/>
      <c r="I123" s="28" t="s">
        <v>31</v>
      </c>
      <c r="J123" s="31" t="str">
        <f>E22</f>
        <v xml:space="preserve"> 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53"/>
      <c r="B125" s="154"/>
      <c r="C125" s="155" t="s">
        <v>102</v>
      </c>
      <c r="D125" s="156" t="s">
        <v>58</v>
      </c>
      <c r="E125" s="156" t="s">
        <v>54</v>
      </c>
      <c r="F125" s="156" t="s">
        <v>55</v>
      </c>
      <c r="G125" s="156" t="s">
        <v>103</v>
      </c>
      <c r="H125" s="156" t="s">
        <v>104</v>
      </c>
      <c r="I125" s="156" t="s">
        <v>105</v>
      </c>
      <c r="J125" s="157" t="s">
        <v>84</v>
      </c>
      <c r="K125" s="158" t="s">
        <v>106</v>
      </c>
      <c r="L125" s="159"/>
      <c r="M125" s="74" t="s">
        <v>1</v>
      </c>
      <c r="N125" s="75" t="s">
        <v>37</v>
      </c>
      <c r="O125" s="75" t="s">
        <v>107</v>
      </c>
      <c r="P125" s="75" t="s">
        <v>108</v>
      </c>
      <c r="Q125" s="75" t="s">
        <v>109</v>
      </c>
      <c r="R125" s="75" t="s">
        <v>110</v>
      </c>
      <c r="S125" s="75" t="s">
        <v>111</v>
      </c>
      <c r="T125" s="76" t="s">
        <v>112</v>
      </c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</row>
    <row r="126" spans="1:63" s="2" customFormat="1" ht="22.9" customHeight="1">
      <c r="A126" s="33"/>
      <c r="B126" s="34"/>
      <c r="C126" s="81" t="s">
        <v>113</v>
      </c>
      <c r="D126" s="35"/>
      <c r="E126" s="35"/>
      <c r="F126" s="35"/>
      <c r="G126" s="35"/>
      <c r="H126" s="35"/>
      <c r="I126" s="35"/>
      <c r="J126" s="160">
        <f>BK126</f>
        <v>0</v>
      </c>
      <c r="K126" s="35"/>
      <c r="L126" s="38"/>
      <c r="M126" s="77"/>
      <c r="N126" s="161"/>
      <c r="O126" s="78"/>
      <c r="P126" s="162">
        <f>P127+P245</f>
        <v>0</v>
      </c>
      <c r="Q126" s="78"/>
      <c r="R126" s="162">
        <f>R127+R245</f>
        <v>50.77277295</v>
      </c>
      <c r="S126" s="78"/>
      <c r="T126" s="163">
        <f>T127+T245</f>
        <v>41.14754225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72</v>
      </c>
      <c r="AU126" s="16" t="s">
        <v>86</v>
      </c>
      <c r="BK126" s="164">
        <f>BK127+BK245</f>
        <v>0</v>
      </c>
    </row>
    <row r="127" spans="2:63" s="12" customFormat="1" ht="25.9" customHeight="1">
      <c r="B127" s="165"/>
      <c r="C127" s="166"/>
      <c r="D127" s="167" t="s">
        <v>72</v>
      </c>
      <c r="E127" s="168" t="s">
        <v>114</v>
      </c>
      <c r="F127" s="168" t="s">
        <v>115</v>
      </c>
      <c r="G127" s="166"/>
      <c r="H127" s="166"/>
      <c r="I127" s="169"/>
      <c r="J127" s="170">
        <f>BK127</f>
        <v>0</v>
      </c>
      <c r="K127" s="166"/>
      <c r="L127" s="171"/>
      <c r="M127" s="172"/>
      <c r="N127" s="173"/>
      <c r="O127" s="173"/>
      <c r="P127" s="174">
        <f>P128+P131+P152+P194+P237+P243</f>
        <v>0</v>
      </c>
      <c r="Q127" s="173"/>
      <c r="R127" s="174">
        <f>R128+R131+R152+R194+R237+R243</f>
        <v>48.799001</v>
      </c>
      <c r="S127" s="173"/>
      <c r="T127" s="175">
        <f>T128+T131+T152+T194+T237+T243</f>
        <v>41.060242</v>
      </c>
      <c r="AR127" s="176" t="s">
        <v>78</v>
      </c>
      <c r="AT127" s="177" t="s">
        <v>72</v>
      </c>
      <c r="AU127" s="177" t="s">
        <v>73</v>
      </c>
      <c r="AY127" s="176" t="s">
        <v>116</v>
      </c>
      <c r="BK127" s="178">
        <f>BK128+BK131+BK152+BK194+BK237+BK243</f>
        <v>0</v>
      </c>
    </row>
    <row r="128" spans="2:63" s="12" customFormat="1" ht="22.9" customHeight="1">
      <c r="B128" s="165"/>
      <c r="C128" s="166"/>
      <c r="D128" s="167" t="s">
        <v>72</v>
      </c>
      <c r="E128" s="179" t="s">
        <v>80</v>
      </c>
      <c r="F128" s="179" t="s">
        <v>117</v>
      </c>
      <c r="G128" s="166"/>
      <c r="H128" s="166"/>
      <c r="I128" s="169"/>
      <c r="J128" s="180">
        <f>BK128</f>
        <v>0</v>
      </c>
      <c r="K128" s="166"/>
      <c r="L128" s="171"/>
      <c r="M128" s="172"/>
      <c r="N128" s="173"/>
      <c r="O128" s="173"/>
      <c r="P128" s="174">
        <f>SUM(P129:P130)</f>
        <v>0</v>
      </c>
      <c r="Q128" s="173"/>
      <c r="R128" s="174">
        <f>SUM(R129:R130)</f>
        <v>1.25532</v>
      </c>
      <c r="S128" s="173"/>
      <c r="T128" s="175">
        <f>SUM(T129:T130)</f>
        <v>0</v>
      </c>
      <c r="AR128" s="176" t="s">
        <v>78</v>
      </c>
      <c r="AT128" s="177" t="s">
        <v>72</v>
      </c>
      <c r="AU128" s="177" t="s">
        <v>78</v>
      </c>
      <c r="AY128" s="176" t="s">
        <v>116</v>
      </c>
      <c r="BK128" s="178">
        <f>SUM(BK129:BK130)</f>
        <v>0</v>
      </c>
    </row>
    <row r="129" spans="1:65" s="2" customFormat="1" ht="24.2" customHeight="1">
      <c r="A129" s="33"/>
      <c r="B129" s="34"/>
      <c r="C129" s="181" t="s">
        <v>118</v>
      </c>
      <c r="D129" s="181" t="s">
        <v>119</v>
      </c>
      <c r="E129" s="182" t="s">
        <v>120</v>
      </c>
      <c r="F129" s="183" t="s">
        <v>121</v>
      </c>
      <c r="G129" s="184" t="s">
        <v>122</v>
      </c>
      <c r="H129" s="185">
        <v>0.634</v>
      </c>
      <c r="I129" s="186"/>
      <c r="J129" s="187">
        <f>ROUND(I129*H129,2)</f>
        <v>0</v>
      </c>
      <c r="K129" s="188"/>
      <c r="L129" s="38"/>
      <c r="M129" s="189" t="s">
        <v>1</v>
      </c>
      <c r="N129" s="190" t="s">
        <v>38</v>
      </c>
      <c r="O129" s="70"/>
      <c r="P129" s="191">
        <f>O129*H129</f>
        <v>0</v>
      </c>
      <c r="Q129" s="191">
        <v>1.98</v>
      </c>
      <c r="R129" s="191">
        <f>Q129*H129</f>
        <v>1.25532</v>
      </c>
      <c r="S129" s="191">
        <v>0</v>
      </c>
      <c r="T129" s="19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3" t="s">
        <v>123</v>
      </c>
      <c r="AT129" s="193" t="s">
        <v>119</v>
      </c>
      <c r="AU129" s="193" t="s">
        <v>80</v>
      </c>
      <c r="AY129" s="16" t="s">
        <v>116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6" t="s">
        <v>78</v>
      </c>
      <c r="BK129" s="194">
        <f>ROUND(I129*H129,2)</f>
        <v>0</v>
      </c>
      <c r="BL129" s="16" t="s">
        <v>123</v>
      </c>
      <c r="BM129" s="193" t="s">
        <v>124</v>
      </c>
    </row>
    <row r="130" spans="2:51" s="13" customFormat="1" ht="11.25">
      <c r="B130" s="195"/>
      <c r="C130" s="196"/>
      <c r="D130" s="197" t="s">
        <v>125</v>
      </c>
      <c r="E130" s="198" t="s">
        <v>1</v>
      </c>
      <c r="F130" s="199" t="s">
        <v>126</v>
      </c>
      <c r="G130" s="196"/>
      <c r="H130" s="200">
        <v>0.634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125</v>
      </c>
      <c r="AU130" s="206" t="s">
        <v>80</v>
      </c>
      <c r="AV130" s="13" t="s">
        <v>80</v>
      </c>
      <c r="AW130" s="13" t="s">
        <v>30</v>
      </c>
      <c r="AX130" s="13" t="s">
        <v>78</v>
      </c>
      <c r="AY130" s="206" t="s">
        <v>116</v>
      </c>
    </row>
    <row r="131" spans="2:63" s="12" customFormat="1" ht="22.9" customHeight="1">
      <c r="B131" s="165"/>
      <c r="C131" s="166"/>
      <c r="D131" s="167" t="s">
        <v>72</v>
      </c>
      <c r="E131" s="179" t="s">
        <v>127</v>
      </c>
      <c r="F131" s="179" t="s">
        <v>128</v>
      </c>
      <c r="G131" s="166"/>
      <c r="H131" s="166"/>
      <c r="I131" s="169"/>
      <c r="J131" s="180">
        <f>BK131</f>
        <v>0</v>
      </c>
      <c r="K131" s="166"/>
      <c r="L131" s="171"/>
      <c r="M131" s="172"/>
      <c r="N131" s="173"/>
      <c r="O131" s="173"/>
      <c r="P131" s="174">
        <f>SUM(P132:P151)</f>
        <v>0</v>
      </c>
      <c r="Q131" s="173"/>
      <c r="R131" s="174">
        <f>SUM(R132:R151)</f>
        <v>35.25837774</v>
      </c>
      <c r="S131" s="173"/>
      <c r="T131" s="175">
        <f>SUM(T132:T151)</f>
        <v>0.0005520000000000001</v>
      </c>
      <c r="AR131" s="176" t="s">
        <v>78</v>
      </c>
      <c r="AT131" s="177" t="s">
        <v>72</v>
      </c>
      <c r="AU131" s="177" t="s">
        <v>78</v>
      </c>
      <c r="AY131" s="176" t="s">
        <v>116</v>
      </c>
      <c r="BK131" s="178">
        <f>SUM(BK132:BK151)</f>
        <v>0</v>
      </c>
    </row>
    <row r="132" spans="1:65" s="2" customFormat="1" ht="21.75" customHeight="1">
      <c r="A132" s="33"/>
      <c r="B132" s="34"/>
      <c r="C132" s="181" t="s">
        <v>129</v>
      </c>
      <c r="D132" s="181" t="s">
        <v>119</v>
      </c>
      <c r="E132" s="182" t="s">
        <v>130</v>
      </c>
      <c r="F132" s="183" t="s">
        <v>131</v>
      </c>
      <c r="G132" s="184" t="s">
        <v>122</v>
      </c>
      <c r="H132" s="185">
        <v>10.352</v>
      </c>
      <c r="I132" s="186"/>
      <c r="J132" s="187">
        <f>ROUND(I132*H132,2)</f>
        <v>0</v>
      </c>
      <c r="K132" s="188"/>
      <c r="L132" s="38"/>
      <c r="M132" s="189" t="s">
        <v>1</v>
      </c>
      <c r="N132" s="190" t="s">
        <v>38</v>
      </c>
      <c r="O132" s="70"/>
      <c r="P132" s="191">
        <f>O132*H132</f>
        <v>0</v>
      </c>
      <c r="Q132" s="191">
        <v>1.80972</v>
      </c>
      <c r="R132" s="191">
        <f>Q132*H132</f>
        <v>18.73422144</v>
      </c>
      <c r="S132" s="191">
        <v>0</v>
      </c>
      <c r="T132" s="19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3" t="s">
        <v>123</v>
      </c>
      <c r="AT132" s="193" t="s">
        <v>119</v>
      </c>
      <c r="AU132" s="193" t="s">
        <v>80</v>
      </c>
      <c r="AY132" s="16" t="s">
        <v>116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6" t="s">
        <v>78</v>
      </c>
      <c r="BK132" s="194">
        <f>ROUND(I132*H132,2)</f>
        <v>0</v>
      </c>
      <c r="BL132" s="16" t="s">
        <v>123</v>
      </c>
      <c r="BM132" s="193" t="s">
        <v>132</v>
      </c>
    </row>
    <row r="133" spans="2:51" s="13" customFormat="1" ht="11.25">
      <c r="B133" s="195"/>
      <c r="C133" s="196"/>
      <c r="D133" s="197" t="s">
        <v>125</v>
      </c>
      <c r="E133" s="198" t="s">
        <v>1</v>
      </c>
      <c r="F133" s="199" t="s">
        <v>133</v>
      </c>
      <c r="G133" s="196"/>
      <c r="H133" s="200">
        <v>2.471</v>
      </c>
      <c r="I133" s="201"/>
      <c r="J133" s="196"/>
      <c r="K133" s="196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125</v>
      </c>
      <c r="AU133" s="206" t="s">
        <v>80</v>
      </c>
      <c r="AV133" s="13" t="s">
        <v>80</v>
      </c>
      <c r="AW133" s="13" t="s">
        <v>30</v>
      </c>
      <c r="AX133" s="13" t="s">
        <v>73</v>
      </c>
      <c r="AY133" s="206" t="s">
        <v>116</v>
      </c>
    </row>
    <row r="134" spans="2:51" s="13" customFormat="1" ht="11.25">
      <c r="B134" s="195"/>
      <c r="C134" s="196"/>
      <c r="D134" s="197" t="s">
        <v>125</v>
      </c>
      <c r="E134" s="198" t="s">
        <v>1</v>
      </c>
      <c r="F134" s="199" t="s">
        <v>134</v>
      </c>
      <c r="G134" s="196"/>
      <c r="H134" s="200">
        <v>0.279</v>
      </c>
      <c r="I134" s="201"/>
      <c r="J134" s="196"/>
      <c r="K134" s="196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125</v>
      </c>
      <c r="AU134" s="206" t="s">
        <v>80</v>
      </c>
      <c r="AV134" s="13" t="s">
        <v>80</v>
      </c>
      <c r="AW134" s="13" t="s">
        <v>30</v>
      </c>
      <c r="AX134" s="13" t="s">
        <v>73</v>
      </c>
      <c r="AY134" s="206" t="s">
        <v>116</v>
      </c>
    </row>
    <row r="135" spans="2:51" s="13" customFormat="1" ht="11.25">
      <c r="B135" s="195"/>
      <c r="C135" s="196"/>
      <c r="D135" s="197" t="s">
        <v>125</v>
      </c>
      <c r="E135" s="198" t="s">
        <v>1</v>
      </c>
      <c r="F135" s="199" t="s">
        <v>135</v>
      </c>
      <c r="G135" s="196"/>
      <c r="H135" s="200">
        <v>3.823</v>
      </c>
      <c r="I135" s="201"/>
      <c r="J135" s="196"/>
      <c r="K135" s="196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125</v>
      </c>
      <c r="AU135" s="206" t="s">
        <v>80</v>
      </c>
      <c r="AV135" s="13" t="s">
        <v>80</v>
      </c>
      <c r="AW135" s="13" t="s">
        <v>30</v>
      </c>
      <c r="AX135" s="13" t="s">
        <v>73</v>
      </c>
      <c r="AY135" s="206" t="s">
        <v>116</v>
      </c>
    </row>
    <row r="136" spans="2:51" s="13" customFormat="1" ht="11.25">
      <c r="B136" s="195"/>
      <c r="C136" s="196"/>
      <c r="D136" s="197" t="s">
        <v>125</v>
      </c>
      <c r="E136" s="198" t="s">
        <v>1</v>
      </c>
      <c r="F136" s="199" t="s">
        <v>136</v>
      </c>
      <c r="G136" s="196"/>
      <c r="H136" s="200">
        <v>1.026</v>
      </c>
      <c r="I136" s="201"/>
      <c r="J136" s="196"/>
      <c r="K136" s="196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125</v>
      </c>
      <c r="AU136" s="206" t="s">
        <v>80</v>
      </c>
      <c r="AV136" s="13" t="s">
        <v>80</v>
      </c>
      <c r="AW136" s="13" t="s">
        <v>30</v>
      </c>
      <c r="AX136" s="13" t="s">
        <v>73</v>
      </c>
      <c r="AY136" s="206" t="s">
        <v>116</v>
      </c>
    </row>
    <row r="137" spans="2:51" s="13" customFormat="1" ht="11.25">
      <c r="B137" s="195"/>
      <c r="C137" s="196"/>
      <c r="D137" s="197" t="s">
        <v>125</v>
      </c>
      <c r="E137" s="198" t="s">
        <v>1</v>
      </c>
      <c r="F137" s="199" t="s">
        <v>137</v>
      </c>
      <c r="G137" s="196"/>
      <c r="H137" s="200">
        <v>0.062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125</v>
      </c>
      <c r="AU137" s="206" t="s">
        <v>80</v>
      </c>
      <c r="AV137" s="13" t="s">
        <v>80</v>
      </c>
      <c r="AW137" s="13" t="s">
        <v>30</v>
      </c>
      <c r="AX137" s="13" t="s">
        <v>73</v>
      </c>
      <c r="AY137" s="206" t="s">
        <v>116</v>
      </c>
    </row>
    <row r="138" spans="2:51" s="13" customFormat="1" ht="11.25">
      <c r="B138" s="195"/>
      <c r="C138" s="196"/>
      <c r="D138" s="197" t="s">
        <v>125</v>
      </c>
      <c r="E138" s="198" t="s">
        <v>1</v>
      </c>
      <c r="F138" s="199" t="s">
        <v>138</v>
      </c>
      <c r="G138" s="196"/>
      <c r="H138" s="200">
        <v>0.058</v>
      </c>
      <c r="I138" s="201"/>
      <c r="J138" s="196"/>
      <c r="K138" s="196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125</v>
      </c>
      <c r="AU138" s="206" t="s">
        <v>80</v>
      </c>
      <c r="AV138" s="13" t="s">
        <v>80</v>
      </c>
      <c r="AW138" s="13" t="s">
        <v>30</v>
      </c>
      <c r="AX138" s="13" t="s">
        <v>73</v>
      </c>
      <c r="AY138" s="206" t="s">
        <v>116</v>
      </c>
    </row>
    <row r="139" spans="2:51" s="13" customFormat="1" ht="11.25">
      <c r="B139" s="195"/>
      <c r="C139" s="196"/>
      <c r="D139" s="197" t="s">
        <v>125</v>
      </c>
      <c r="E139" s="198" t="s">
        <v>1</v>
      </c>
      <c r="F139" s="199" t="s">
        <v>139</v>
      </c>
      <c r="G139" s="196"/>
      <c r="H139" s="200">
        <v>0.9</v>
      </c>
      <c r="I139" s="201"/>
      <c r="J139" s="196"/>
      <c r="K139" s="196"/>
      <c r="L139" s="202"/>
      <c r="M139" s="203"/>
      <c r="N139" s="204"/>
      <c r="O139" s="204"/>
      <c r="P139" s="204"/>
      <c r="Q139" s="204"/>
      <c r="R139" s="204"/>
      <c r="S139" s="204"/>
      <c r="T139" s="205"/>
      <c r="AT139" s="206" t="s">
        <v>125</v>
      </c>
      <c r="AU139" s="206" t="s">
        <v>80</v>
      </c>
      <c r="AV139" s="13" t="s">
        <v>80</v>
      </c>
      <c r="AW139" s="13" t="s">
        <v>30</v>
      </c>
      <c r="AX139" s="13" t="s">
        <v>73</v>
      </c>
      <c r="AY139" s="206" t="s">
        <v>116</v>
      </c>
    </row>
    <row r="140" spans="2:51" s="13" customFormat="1" ht="11.25">
      <c r="B140" s="195"/>
      <c r="C140" s="196"/>
      <c r="D140" s="197" t="s">
        <v>125</v>
      </c>
      <c r="E140" s="198" t="s">
        <v>1</v>
      </c>
      <c r="F140" s="199" t="s">
        <v>140</v>
      </c>
      <c r="G140" s="196"/>
      <c r="H140" s="200">
        <v>0.284</v>
      </c>
      <c r="I140" s="201"/>
      <c r="J140" s="196"/>
      <c r="K140" s="196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125</v>
      </c>
      <c r="AU140" s="206" t="s">
        <v>80</v>
      </c>
      <c r="AV140" s="13" t="s">
        <v>80</v>
      </c>
      <c r="AW140" s="13" t="s">
        <v>30</v>
      </c>
      <c r="AX140" s="13" t="s">
        <v>73</v>
      </c>
      <c r="AY140" s="206" t="s">
        <v>116</v>
      </c>
    </row>
    <row r="141" spans="2:51" s="13" customFormat="1" ht="11.25">
      <c r="B141" s="195"/>
      <c r="C141" s="196"/>
      <c r="D141" s="197" t="s">
        <v>125</v>
      </c>
      <c r="E141" s="198" t="s">
        <v>1</v>
      </c>
      <c r="F141" s="199" t="s">
        <v>141</v>
      </c>
      <c r="G141" s="196"/>
      <c r="H141" s="200">
        <v>1.125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125</v>
      </c>
      <c r="AU141" s="206" t="s">
        <v>80</v>
      </c>
      <c r="AV141" s="13" t="s">
        <v>80</v>
      </c>
      <c r="AW141" s="13" t="s">
        <v>30</v>
      </c>
      <c r="AX141" s="13" t="s">
        <v>73</v>
      </c>
      <c r="AY141" s="206" t="s">
        <v>116</v>
      </c>
    </row>
    <row r="142" spans="2:51" s="13" customFormat="1" ht="11.25">
      <c r="B142" s="195"/>
      <c r="C142" s="196"/>
      <c r="D142" s="197" t="s">
        <v>125</v>
      </c>
      <c r="E142" s="198" t="s">
        <v>1</v>
      </c>
      <c r="F142" s="199" t="s">
        <v>142</v>
      </c>
      <c r="G142" s="196"/>
      <c r="H142" s="200">
        <v>0.324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125</v>
      </c>
      <c r="AU142" s="206" t="s">
        <v>80</v>
      </c>
      <c r="AV142" s="13" t="s">
        <v>80</v>
      </c>
      <c r="AW142" s="13" t="s">
        <v>30</v>
      </c>
      <c r="AX142" s="13" t="s">
        <v>73</v>
      </c>
      <c r="AY142" s="206" t="s">
        <v>116</v>
      </c>
    </row>
    <row r="143" spans="2:51" s="14" customFormat="1" ht="11.25">
      <c r="B143" s="207"/>
      <c r="C143" s="208"/>
      <c r="D143" s="197" t="s">
        <v>125</v>
      </c>
      <c r="E143" s="209" t="s">
        <v>1</v>
      </c>
      <c r="F143" s="210" t="s">
        <v>143</v>
      </c>
      <c r="G143" s="208"/>
      <c r="H143" s="211">
        <v>10.352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125</v>
      </c>
      <c r="AU143" s="217" t="s">
        <v>80</v>
      </c>
      <c r="AV143" s="14" t="s">
        <v>123</v>
      </c>
      <c r="AW143" s="14" t="s">
        <v>30</v>
      </c>
      <c r="AX143" s="14" t="s">
        <v>78</v>
      </c>
      <c r="AY143" s="217" t="s">
        <v>116</v>
      </c>
    </row>
    <row r="144" spans="1:65" s="2" customFormat="1" ht="24.2" customHeight="1">
      <c r="A144" s="33"/>
      <c r="B144" s="34"/>
      <c r="C144" s="181" t="s">
        <v>127</v>
      </c>
      <c r="D144" s="181" t="s">
        <v>119</v>
      </c>
      <c r="E144" s="182" t="s">
        <v>144</v>
      </c>
      <c r="F144" s="183" t="s">
        <v>145</v>
      </c>
      <c r="G144" s="184" t="s">
        <v>146</v>
      </c>
      <c r="H144" s="185">
        <v>13.8</v>
      </c>
      <c r="I144" s="186"/>
      <c r="J144" s="187">
        <f>ROUND(I144*H144,2)</f>
        <v>0</v>
      </c>
      <c r="K144" s="188"/>
      <c r="L144" s="38"/>
      <c r="M144" s="189" t="s">
        <v>1</v>
      </c>
      <c r="N144" s="190" t="s">
        <v>38</v>
      </c>
      <c r="O144" s="70"/>
      <c r="P144" s="191">
        <f>O144*H144</f>
        <v>0</v>
      </c>
      <c r="Q144" s="191">
        <v>0.00227</v>
      </c>
      <c r="R144" s="191">
        <f>Q144*H144</f>
        <v>0.031326</v>
      </c>
      <c r="S144" s="191">
        <v>4E-05</v>
      </c>
      <c r="T144" s="192">
        <f>S144*H144</f>
        <v>0.0005520000000000001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3" t="s">
        <v>123</v>
      </c>
      <c r="AT144" s="193" t="s">
        <v>119</v>
      </c>
      <c r="AU144" s="193" t="s">
        <v>80</v>
      </c>
      <c r="AY144" s="16" t="s">
        <v>116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6" t="s">
        <v>78</v>
      </c>
      <c r="BK144" s="194">
        <f>ROUND(I144*H144,2)</f>
        <v>0</v>
      </c>
      <c r="BL144" s="16" t="s">
        <v>123</v>
      </c>
      <c r="BM144" s="193" t="s">
        <v>147</v>
      </c>
    </row>
    <row r="145" spans="2:51" s="13" customFormat="1" ht="11.25">
      <c r="B145" s="195"/>
      <c r="C145" s="196"/>
      <c r="D145" s="197" t="s">
        <v>125</v>
      </c>
      <c r="E145" s="198" t="s">
        <v>1</v>
      </c>
      <c r="F145" s="199" t="s">
        <v>148</v>
      </c>
      <c r="G145" s="196"/>
      <c r="H145" s="200">
        <v>6</v>
      </c>
      <c r="I145" s="201"/>
      <c r="J145" s="196"/>
      <c r="K145" s="196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125</v>
      </c>
      <c r="AU145" s="206" t="s">
        <v>80</v>
      </c>
      <c r="AV145" s="13" t="s">
        <v>80</v>
      </c>
      <c r="AW145" s="13" t="s">
        <v>30</v>
      </c>
      <c r="AX145" s="13" t="s">
        <v>73</v>
      </c>
      <c r="AY145" s="206" t="s">
        <v>116</v>
      </c>
    </row>
    <row r="146" spans="2:51" s="13" customFormat="1" ht="11.25">
      <c r="B146" s="195"/>
      <c r="C146" s="196"/>
      <c r="D146" s="197" t="s">
        <v>125</v>
      </c>
      <c r="E146" s="198" t="s">
        <v>1</v>
      </c>
      <c r="F146" s="199" t="s">
        <v>149</v>
      </c>
      <c r="G146" s="196"/>
      <c r="H146" s="200">
        <v>7.8</v>
      </c>
      <c r="I146" s="201"/>
      <c r="J146" s="196"/>
      <c r="K146" s="196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125</v>
      </c>
      <c r="AU146" s="206" t="s">
        <v>80</v>
      </c>
      <c r="AV146" s="13" t="s">
        <v>80</v>
      </c>
      <c r="AW146" s="13" t="s">
        <v>30</v>
      </c>
      <c r="AX146" s="13" t="s">
        <v>73</v>
      </c>
      <c r="AY146" s="206" t="s">
        <v>116</v>
      </c>
    </row>
    <row r="147" spans="2:51" s="14" customFormat="1" ht="11.25">
      <c r="B147" s="207"/>
      <c r="C147" s="208"/>
      <c r="D147" s="197" t="s">
        <v>125</v>
      </c>
      <c r="E147" s="209" t="s">
        <v>1</v>
      </c>
      <c r="F147" s="210" t="s">
        <v>143</v>
      </c>
      <c r="G147" s="208"/>
      <c r="H147" s="211">
        <v>13.8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125</v>
      </c>
      <c r="AU147" s="217" t="s">
        <v>80</v>
      </c>
      <c r="AV147" s="14" t="s">
        <v>123</v>
      </c>
      <c r="AW147" s="14" t="s">
        <v>30</v>
      </c>
      <c r="AX147" s="14" t="s">
        <v>78</v>
      </c>
      <c r="AY147" s="217" t="s">
        <v>116</v>
      </c>
    </row>
    <row r="148" spans="1:65" s="2" customFormat="1" ht="24.2" customHeight="1">
      <c r="A148" s="33"/>
      <c r="B148" s="34"/>
      <c r="C148" s="181" t="s">
        <v>150</v>
      </c>
      <c r="D148" s="181" t="s">
        <v>119</v>
      </c>
      <c r="E148" s="182" t="s">
        <v>151</v>
      </c>
      <c r="F148" s="183" t="s">
        <v>152</v>
      </c>
      <c r="G148" s="184" t="s">
        <v>153</v>
      </c>
      <c r="H148" s="185">
        <v>65.022</v>
      </c>
      <c r="I148" s="186"/>
      <c r="J148" s="187">
        <f>ROUND(I148*H148,2)</f>
        <v>0</v>
      </c>
      <c r="K148" s="188"/>
      <c r="L148" s="38"/>
      <c r="M148" s="189" t="s">
        <v>1</v>
      </c>
      <c r="N148" s="190" t="s">
        <v>38</v>
      </c>
      <c r="O148" s="70"/>
      <c r="P148" s="191">
        <f>O148*H148</f>
        <v>0</v>
      </c>
      <c r="Q148" s="191">
        <v>0.25365</v>
      </c>
      <c r="R148" s="191">
        <f>Q148*H148</f>
        <v>16.4928303</v>
      </c>
      <c r="S148" s="191">
        <v>0</v>
      </c>
      <c r="T148" s="19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3" t="s">
        <v>123</v>
      </c>
      <c r="AT148" s="193" t="s">
        <v>119</v>
      </c>
      <c r="AU148" s="193" t="s">
        <v>80</v>
      </c>
      <c r="AY148" s="16" t="s">
        <v>116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6" t="s">
        <v>78</v>
      </c>
      <c r="BK148" s="194">
        <f>ROUND(I148*H148,2)</f>
        <v>0</v>
      </c>
      <c r="BL148" s="16" t="s">
        <v>123</v>
      </c>
      <c r="BM148" s="193" t="s">
        <v>154</v>
      </c>
    </row>
    <row r="149" spans="2:51" s="13" customFormat="1" ht="11.25">
      <c r="B149" s="195"/>
      <c r="C149" s="196"/>
      <c r="D149" s="197" t="s">
        <v>125</v>
      </c>
      <c r="E149" s="198" t="s">
        <v>1</v>
      </c>
      <c r="F149" s="199" t="s">
        <v>155</v>
      </c>
      <c r="G149" s="196"/>
      <c r="H149" s="200">
        <v>33.102</v>
      </c>
      <c r="I149" s="201"/>
      <c r="J149" s="196"/>
      <c r="K149" s="196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125</v>
      </c>
      <c r="AU149" s="206" t="s">
        <v>80</v>
      </c>
      <c r="AV149" s="13" t="s">
        <v>80</v>
      </c>
      <c r="AW149" s="13" t="s">
        <v>30</v>
      </c>
      <c r="AX149" s="13" t="s">
        <v>73</v>
      </c>
      <c r="AY149" s="206" t="s">
        <v>116</v>
      </c>
    </row>
    <row r="150" spans="2:51" s="13" customFormat="1" ht="11.25">
      <c r="B150" s="195"/>
      <c r="C150" s="196"/>
      <c r="D150" s="197" t="s">
        <v>125</v>
      </c>
      <c r="E150" s="198" t="s">
        <v>1</v>
      </c>
      <c r="F150" s="199" t="s">
        <v>156</v>
      </c>
      <c r="G150" s="196"/>
      <c r="H150" s="200">
        <v>31.92</v>
      </c>
      <c r="I150" s="201"/>
      <c r="J150" s="196"/>
      <c r="K150" s="196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125</v>
      </c>
      <c r="AU150" s="206" t="s">
        <v>80</v>
      </c>
      <c r="AV150" s="13" t="s">
        <v>80</v>
      </c>
      <c r="AW150" s="13" t="s">
        <v>30</v>
      </c>
      <c r="AX150" s="13" t="s">
        <v>73</v>
      </c>
      <c r="AY150" s="206" t="s">
        <v>116</v>
      </c>
    </row>
    <row r="151" spans="2:51" s="14" customFormat="1" ht="11.25">
      <c r="B151" s="207"/>
      <c r="C151" s="208"/>
      <c r="D151" s="197" t="s">
        <v>125</v>
      </c>
      <c r="E151" s="209" t="s">
        <v>1</v>
      </c>
      <c r="F151" s="210" t="s">
        <v>143</v>
      </c>
      <c r="G151" s="208"/>
      <c r="H151" s="211">
        <v>65.02199999999999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125</v>
      </c>
      <c r="AU151" s="217" t="s">
        <v>80</v>
      </c>
      <c r="AV151" s="14" t="s">
        <v>123</v>
      </c>
      <c r="AW151" s="14" t="s">
        <v>30</v>
      </c>
      <c r="AX151" s="14" t="s">
        <v>78</v>
      </c>
      <c r="AY151" s="217" t="s">
        <v>116</v>
      </c>
    </row>
    <row r="152" spans="2:63" s="12" customFormat="1" ht="22.9" customHeight="1">
      <c r="B152" s="165"/>
      <c r="C152" s="166"/>
      <c r="D152" s="167" t="s">
        <v>72</v>
      </c>
      <c r="E152" s="179" t="s">
        <v>157</v>
      </c>
      <c r="F152" s="179" t="s">
        <v>158</v>
      </c>
      <c r="G152" s="166"/>
      <c r="H152" s="166"/>
      <c r="I152" s="169"/>
      <c r="J152" s="180">
        <f>BK152</f>
        <v>0</v>
      </c>
      <c r="K152" s="166"/>
      <c r="L152" s="171"/>
      <c r="M152" s="172"/>
      <c r="N152" s="173"/>
      <c r="O152" s="173"/>
      <c r="P152" s="174">
        <f>SUM(P153:P193)</f>
        <v>0</v>
      </c>
      <c r="Q152" s="173"/>
      <c r="R152" s="174">
        <f>SUM(R153:R193)</f>
        <v>12.28530326</v>
      </c>
      <c r="S152" s="173"/>
      <c r="T152" s="175">
        <f>SUM(T153:T193)</f>
        <v>0</v>
      </c>
      <c r="AR152" s="176" t="s">
        <v>78</v>
      </c>
      <c r="AT152" s="177" t="s">
        <v>72</v>
      </c>
      <c r="AU152" s="177" t="s">
        <v>78</v>
      </c>
      <c r="AY152" s="176" t="s">
        <v>116</v>
      </c>
      <c r="BK152" s="178">
        <f>SUM(BK153:BK193)</f>
        <v>0</v>
      </c>
    </row>
    <row r="153" spans="1:65" s="2" customFormat="1" ht="33" customHeight="1">
      <c r="A153" s="33"/>
      <c r="B153" s="34"/>
      <c r="C153" s="181" t="s">
        <v>159</v>
      </c>
      <c r="D153" s="181" t="s">
        <v>119</v>
      </c>
      <c r="E153" s="182" t="s">
        <v>160</v>
      </c>
      <c r="F153" s="183" t="s">
        <v>161</v>
      </c>
      <c r="G153" s="184" t="s">
        <v>153</v>
      </c>
      <c r="H153" s="185">
        <v>44</v>
      </c>
      <c r="I153" s="186"/>
      <c r="J153" s="187">
        <f>ROUND(I153*H153,2)</f>
        <v>0</v>
      </c>
      <c r="K153" s="188"/>
      <c r="L153" s="38"/>
      <c r="M153" s="189" t="s">
        <v>1</v>
      </c>
      <c r="N153" s="190" t="s">
        <v>38</v>
      </c>
      <c r="O153" s="70"/>
      <c r="P153" s="191">
        <f>O153*H153</f>
        <v>0</v>
      </c>
      <c r="Q153" s="191">
        <v>0.08716</v>
      </c>
      <c r="R153" s="191">
        <f>Q153*H153</f>
        <v>3.8350400000000002</v>
      </c>
      <c r="S153" s="191">
        <v>0</v>
      </c>
      <c r="T153" s="19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3" t="s">
        <v>123</v>
      </c>
      <c r="AT153" s="193" t="s">
        <v>119</v>
      </c>
      <c r="AU153" s="193" t="s">
        <v>80</v>
      </c>
      <c r="AY153" s="16" t="s">
        <v>116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6" t="s">
        <v>78</v>
      </c>
      <c r="BK153" s="194">
        <f>ROUND(I153*H153,2)</f>
        <v>0</v>
      </c>
      <c r="BL153" s="16" t="s">
        <v>123</v>
      </c>
      <c r="BM153" s="193" t="s">
        <v>162</v>
      </c>
    </row>
    <row r="154" spans="2:51" s="13" customFormat="1" ht="11.25">
      <c r="B154" s="195"/>
      <c r="C154" s="196"/>
      <c r="D154" s="197" t="s">
        <v>125</v>
      </c>
      <c r="E154" s="198" t="s">
        <v>1</v>
      </c>
      <c r="F154" s="199" t="s">
        <v>163</v>
      </c>
      <c r="G154" s="196"/>
      <c r="H154" s="200">
        <v>17.6</v>
      </c>
      <c r="I154" s="201"/>
      <c r="J154" s="196"/>
      <c r="K154" s="196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125</v>
      </c>
      <c r="AU154" s="206" t="s">
        <v>80</v>
      </c>
      <c r="AV154" s="13" t="s">
        <v>80</v>
      </c>
      <c r="AW154" s="13" t="s">
        <v>30</v>
      </c>
      <c r="AX154" s="13" t="s">
        <v>73</v>
      </c>
      <c r="AY154" s="206" t="s">
        <v>116</v>
      </c>
    </row>
    <row r="155" spans="2:51" s="13" customFormat="1" ht="11.25">
      <c r="B155" s="195"/>
      <c r="C155" s="196"/>
      <c r="D155" s="197" t="s">
        <v>125</v>
      </c>
      <c r="E155" s="198" t="s">
        <v>1</v>
      </c>
      <c r="F155" s="199" t="s">
        <v>164</v>
      </c>
      <c r="G155" s="196"/>
      <c r="H155" s="200">
        <v>26.4</v>
      </c>
      <c r="I155" s="201"/>
      <c r="J155" s="196"/>
      <c r="K155" s="196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125</v>
      </c>
      <c r="AU155" s="206" t="s">
        <v>80</v>
      </c>
      <c r="AV155" s="13" t="s">
        <v>80</v>
      </c>
      <c r="AW155" s="13" t="s">
        <v>30</v>
      </c>
      <c r="AX155" s="13" t="s">
        <v>73</v>
      </c>
      <c r="AY155" s="206" t="s">
        <v>116</v>
      </c>
    </row>
    <row r="156" spans="2:51" s="14" customFormat="1" ht="11.25">
      <c r="B156" s="207"/>
      <c r="C156" s="208"/>
      <c r="D156" s="197" t="s">
        <v>125</v>
      </c>
      <c r="E156" s="209" t="s">
        <v>1</v>
      </c>
      <c r="F156" s="210" t="s">
        <v>143</v>
      </c>
      <c r="G156" s="208"/>
      <c r="H156" s="211">
        <v>44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125</v>
      </c>
      <c r="AU156" s="217" t="s">
        <v>80</v>
      </c>
      <c r="AV156" s="14" t="s">
        <v>123</v>
      </c>
      <c r="AW156" s="14" t="s">
        <v>30</v>
      </c>
      <c r="AX156" s="14" t="s">
        <v>78</v>
      </c>
      <c r="AY156" s="217" t="s">
        <v>116</v>
      </c>
    </row>
    <row r="157" spans="1:65" s="2" customFormat="1" ht="33" customHeight="1">
      <c r="A157" s="33"/>
      <c r="B157" s="34"/>
      <c r="C157" s="181" t="s">
        <v>165</v>
      </c>
      <c r="D157" s="181" t="s">
        <v>119</v>
      </c>
      <c r="E157" s="182" t="s">
        <v>166</v>
      </c>
      <c r="F157" s="183" t="s">
        <v>167</v>
      </c>
      <c r="G157" s="184" t="s">
        <v>122</v>
      </c>
      <c r="H157" s="185">
        <v>0.39</v>
      </c>
      <c r="I157" s="186"/>
      <c r="J157" s="187">
        <f>ROUND(I157*H157,2)</f>
        <v>0</v>
      </c>
      <c r="K157" s="188"/>
      <c r="L157" s="38"/>
      <c r="M157" s="189" t="s">
        <v>1</v>
      </c>
      <c r="N157" s="190" t="s">
        <v>38</v>
      </c>
      <c r="O157" s="70"/>
      <c r="P157" s="191">
        <f>O157*H157</f>
        <v>0</v>
      </c>
      <c r="Q157" s="191">
        <v>2.50187</v>
      </c>
      <c r="R157" s="191">
        <f>Q157*H157</f>
        <v>0.9757292999999999</v>
      </c>
      <c r="S157" s="191">
        <v>0</v>
      </c>
      <c r="T157" s="19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3" t="s">
        <v>123</v>
      </c>
      <c r="AT157" s="193" t="s">
        <v>119</v>
      </c>
      <c r="AU157" s="193" t="s">
        <v>80</v>
      </c>
      <c r="AY157" s="16" t="s">
        <v>116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6" t="s">
        <v>78</v>
      </c>
      <c r="BK157" s="194">
        <f>ROUND(I157*H157,2)</f>
        <v>0</v>
      </c>
      <c r="BL157" s="16" t="s">
        <v>123</v>
      </c>
      <c r="BM157" s="193" t="s">
        <v>168</v>
      </c>
    </row>
    <row r="158" spans="2:51" s="13" customFormat="1" ht="11.25">
      <c r="B158" s="195"/>
      <c r="C158" s="196"/>
      <c r="D158" s="197" t="s">
        <v>125</v>
      </c>
      <c r="E158" s="198" t="s">
        <v>1</v>
      </c>
      <c r="F158" s="199" t="s">
        <v>169</v>
      </c>
      <c r="G158" s="196"/>
      <c r="H158" s="200">
        <v>0.39</v>
      </c>
      <c r="I158" s="201"/>
      <c r="J158" s="196"/>
      <c r="K158" s="196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125</v>
      </c>
      <c r="AU158" s="206" t="s">
        <v>80</v>
      </c>
      <c r="AV158" s="13" t="s">
        <v>80</v>
      </c>
      <c r="AW158" s="13" t="s">
        <v>30</v>
      </c>
      <c r="AX158" s="13" t="s">
        <v>78</v>
      </c>
      <c r="AY158" s="206" t="s">
        <v>116</v>
      </c>
    </row>
    <row r="159" spans="1:65" s="2" customFormat="1" ht="24.2" customHeight="1">
      <c r="A159" s="33"/>
      <c r="B159" s="34"/>
      <c r="C159" s="181" t="s">
        <v>170</v>
      </c>
      <c r="D159" s="181" t="s">
        <v>119</v>
      </c>
      <c r="E159" s="182" t="s">
        <v>171</v>
      </c>
      <c r="F159" s="183" t="s">
        <v>172</v>
      </c>
      <c r="G159" s="184" t="s">
        <v>122</v>
      </c>
      <c r="H159" s="185">
        <v>0.39</v>
      </c>
      <c r="I159" s="186"/>
      <c r="J159" s="187">
        <f>ROUND(I159*H159,2)</f>
        <v>0</v>
      </c>
      <c r="K159" s="188"/>
      <c r="L159" s="38"/>
      <c r="M159" s="189" t="s">
        <v>1</v>
      </c>
      <c r="N159" s="190" t="s">
        <v>38</v>
      </c>
      <c r="O159" s="70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3" t="s">
        <v>123</v>
      </c>
      <c r="AT159" s="193" t="s">
        <v>119</v>
      </c>
      <c r="AU159" s="193" t="s">
        <v>80</v>
      </c>
      <c r="AY159" s="16" t="s">
        <v>116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6" t="s">
        <v>78</v>
      </c>
      <c r="BK159" s="194">
        <f>ROUND(I159*H159,2)</f>
        <v>0</v>
      </c>
      <c r="BL159" s="16" t="s">
        <v>123</v>
      </c>
      <c r="BM159" s="193" t="s">
        <v>173</v>
      </c>
    </row>
    <row r="160" spans="1:65" s="2" customFormat="1" ht="16.5" customHeight="1">
      <c r="A160" s="33"/>
      <c r="B160" s="34"/>
      <c r="C160" s="181" t="s">
        <v>174</v>
      </c>
      <c r="D160" s="181" t="s">
        <v>119</v>
      </c>
      <c r="E160" s="182" t="s">
        <v>175</v>
      </c>
      <c r="F160" s="183" t="s">
        <v>176</v>
      </c>
      <c r="G160" s="184" t="s">
        <v>177</v>
      </c>
      <c r="H160" s="185">
        <v>0.018</v>
      </c>
      <c r="I160" s="186"/>
      <c r="J160" s="187">
        <f>ROUND(I160*H160,2)</f>
        <v>0</v>
      </c>
      <c r="K160" s="188"/>
      <c r="L160" s="38"/>
      <c r="M160" s="189" t="s">
        <v>1</v>
      </c>
      <c r="N160" s="190" t="s">
        <v>38</v>
      </c>
      <c r="O160" s="70"/>
      <c r="P160" s="191">
        <f>O160*H160</f>
        <v>0</v>
      </c>
      <c r="Q160" s="191">
        <v>1.06277</v>
      </c>
      <c r="R160" s="191">
        <f>Q160*H160</f>
        <v>0.01912986</v>
      </c>
      <c r="S160" s="191">
        <v>0</v>
      </c>
      <c r="T160" s="19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3" t="s">
        <v>123</v>
      </c>
      <c r="AT160" s="193" t="s">
        <v>119</v>
      </c>
      <c r="AU160" s="193" t="s">
        <v>80</v>
      </c>
      <c r="AY160" s="16" t="s">
        <v>116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6" t="s">
        <v>78</v>
      </c>
      <c r="BK160" s="194">
        <f>ROUND(I160*H160,2)</f>
        <v>0</v>
      </c>
      <c r="BL160" s="16" t="s">
        <v>123</v>
      </c>
      <c r="BM160" s="193" t="s">
        <v>178</v>
      </c>
    </row>
    <row r="161" spans="2:51" s="13" customFormat="1" ht="11.25">
      <c r="B161" s="195"/>
      <c r="C161" s="196"/>
      <c r="D161" s="197" t="s">
        <v>125</v>
      </c>
      <c r="E161" s="198" t="s">
        <v>1</v>
      </c>
      <c r="F161" s="199" t="s">
        <v>179</v>
      </c>
      <c r="G161" s="196"/>
      <c r="H161" s="200">
        <v>0.018</v>
      </c>
      <c r="I161" s="201"/>
      <c r="J161" s="196"/>
      <c r="K161" s="196"/>
      <c r="L161" s="202"/>
      <c r="M161" s="203"/>
      <c r="N161" s="204"/>
      <c r="O161" s="204"/>
      <c r="P161" s="204"/>
      <c r="Q161" s="204"/>
      <c r="R161" s="204"/>
      <c r="S161" s="204"/>
      <c r="T161" s="205"/>
      <c r="AT161" s="206" t="s">
        <v>125</v>
      </c>
      <c r="AU161" s="206" t="s">
        <v>80</v>
      </c>
      <c r="AV161" s="13" t="s">
        <v>80</v>
      </c>
      <c r="AW161" s="13" t="s">
        <v>30</v>
      </c>
      <c r="AX161" s="13" t="s">
        <v>78</v>
      </c>
      <c r="AY161" s="206" t="s">
        <v>116</v>
      </c>
    </row>
    <row r="162" spans="1:65" s="2" customFormat="1" ht="24.2" customHeight="1">
      <c r="A162" s="33"/>
      <c r="B162" s="34"/>
      <c r="C162" s="181" t="s">
        <v>78</v>
      </c>
      <c r="D162" s="181" t="s">
        <v>119</v>
      </c>
      <c r="E162" s="182" t="s">
        <v>180</v>
      </c>
      <c r="F162" s="183" t="s">
        <v>181</v>
      </c>
      <c r="G162" s="184" t="s">
        <v>153</v>
      </c>
      <c r="H162" s="185">
        <v>7.32</v>
      </c>
      <c r="I162" s="186"/>
      <c r="J162" s="187">
        <f>ROUND(I162*H162,2)</f>
        <v>0</v>
      </c>
      <c r="K162" s="188"/>
      <c r="L162" s="38"/>
      <c r="M162" s="189" t="s">
        <v>1</v>
      </c>
      <c r="N162" s="190" t="s">
        <v>38</v>
      </c>
      <c r="O162" s="70"/>
      <c r="P162" s="191">
        <f>O162*H162</f>
        <v>0</v>
      </c>
      <c r="Q162" s="191">
        <v>0.14018</v>
      </c>
      <c r="R162" s="191">
        <f>Q162*H162</f>
        <v>1.0261176</v>
      </c>
      <c r="S162" s="191">
        <v>0</v>
      </c>
      <c r="T162" s="19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3" t="s">
        <v>123</v>
      </c>
      <c r="AT162" s="193" t="s">
        <v>119</v>
      </c>
      <c r="AU162" s="193" t="s">
        <v>80</v>
      </c>
      <c r="AY162" s="16" t="s">
        <v>116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6" t="s">
        <v>78</v>
      </c>
      <c r="BK162" s="194">
        <f>ROUND(I162*H162,2)</f>
        <v>0</v>
      </c>
      <c r="BL162" s="16" t="s">
        <v>123</v>
      </c>
      <c r="BM162" s="193" t="s">
        <v>182</v>
      </c>
    </row>
    <row r="163" spans="1:47" s="2" customFormat="1" ht="107.25">
      <c r="A163" s="33"/>
      <c r="B163" s="34"/>
      <c r="C163" s="35"/>
      <c r="D163" s="197" t="s">
        <v>183</v>
      </c>
      <c r="E163" s="35"/>
      <c r="F163" s="218" t="s">
        <v>184</v>
      </c>
      <c r="G163" s="35"/>
      <c r="H163" s="35"/>
      <c r="I163" s="219"/>
      <c r="J163" s="35"/>
      <c r="K163" s="35"/>
      <c r="L163" s="38"/>
      <c r="M163" s="220"/>
      <c r="N163" s="221"/>
      <c r="O163" s="70"/>
      <c r="P163" s="70"/>
      <c r="Q163" s="70"/>
      <c r="R163" s="70"/>
      <c r="S163" s="70"/>
      <c r="T163" s="71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183</v>
      </c>
      <c r="AU163" s="16" t="s">
        <v>80</v>
      </c>
    </row>
    <row r="164" spans="2:51" s="13" customFormat="1" ht="11.25">
      <c r="B164" s="195"/>
      <c r="C164" s="196"/>
      <c r="D164" s="197" t="s">
        <v>125</v>
      </c>
      <c r="E164" s="198" t="s">
        <v>1</v>
      </c>
      <c r="F164" s="199" t="s">
        <v>185</v>
      </c>
      <c r="G164" s="196"/>
      <c r="H164" s="200">
        <v>4.2</v>
      </c>
      <c r="I164" s="201"/>
      <c r="J164" s="196"/>
      <c r="K164" s="196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125</v>
      </c>
      <c r="AU164" s="206" t="s">
        <v>80</v>
      </c>
      <c r="AV164" s="13" t="s">
        <v>80</v>
      </c>
      <c r="AW164" s="13" t="s">
        <v>30</v>
      </c>
      <c r="AX164" s="13" t="s">
        <v>73</v>
      </c>
      <c r="AY164" s="206" t="s">
        <v>116</v>
      </c>
    </row>
    <row r="165" spans="2:51" s="13" customFormat="1" ht="11.25">
      <c r="B165" s="195"/>
      <c r="C165" s="196"/>
      <c r="D165" s="197" t="s">
        <v>125</v>
      </c>
      <c r="E165" s="198" t="s">
        <v>1</v>
      </c>
      <c r="F165" s="199" t="s">
        <v>186</v>
      </c>
      <c r="G165" s="196"/>
      <c r="H165" s="200">
        <v>3.12</v>
      </c>
      <c r="I165" s="201"/>
      <c r="J165" s="196"/>
      <c r="K165" s="196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125</v>
      </c>
      <c r="AU165" s="206" t="s">
        <v>80</v>
      </c>
      <c r="AV165" s="13" t="s">
        <v>80</v>
      </c>
      <c r="AW165" s="13" t="s">
        <v>30</v>
      </c>
      <c r="AX165" s="13" t="s">
        <v>73</v>
      </c>
      <c r="AY165" s="206" t="s">
        <v>116</v>
      </c>
    </row>
    <row r="166" spans="1:65" s="2" customFormat="1" ht="55.5" customHeight="1">
      <c r="A166" s="33"/>
      <c r="B166" s="34"/>
      <c r="C166" s="181" t="s">
        <v>187</v>
      </c>
      <c r="D166" s="181" t="s">
        <v>119</v>
      </c>
      <c r="E166" s="182" t="s">
        <v>188</v>
      </c>
      <c r="F166" s="183" t="s">
        <v>189</v>
      </c>
      <c r="G166" s="184" t="s">
        <v>146</v>
      </c>
      <c r="H166" s="185">
        <v>6.875</v>
      </c>
      <c r="I166" s="186"/>
      <c r="J166" s="187">
        <f>ROUND(I166*H166,2)</f>
        <v>0</v>
      </c>
      <c r="K166" s="188"/>
      <c r="L166" s="38"/>
      <c r="M166" s="189" t="s">
        <v>1</v>
      </c>
      <c r="N166" s="190" t="s">
        <v>38</v>
      </c>
      <c r="O166" s="70"/>
      <c r="P166" s="191">
        <f>O166*H166</f>
        <v>0</v>
      </c>
      <c r="Q166" s="191">
        <v>0.02109</v>
      </c>
      <c r="R166" s="191">
        <f>Q166*H166</f>
        <v>0.14499375</v>
      </c>
      <c r="S166" s="191">
        <v>0</v>
      </c>
      <c r="T166" s="19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3" t="s">
        <v>123</v>
      </c>
      <c r="AT166" s="193" t="s">
        <v>119</v>
      </c>
      <c r="AU166" s="193" t="s">
        <v>80</v>
      </c>
      <c r="AY166" s="16" t="s">
        <v>116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6" t="s">
        <v>78</v>
      </c>
      <c r="BK166" s="194">
        <f>ROUND(I166*H166,2)</f>
        <v>0</v>
      </c>
      <c r="BL166" s="16" t="s">
        <v>123</v>
      </c>
      <c r="BM166" s="193" t="s">
        <v>190</v>
      </c>
    </row>
    <row r="167" spans="2:51" s="13" customFormat="1" ht="11.25">
      <c r="B167" s="195"/>
      <c r="C167" s="196"/>
      <c r="D167" s="197" t="s">
        <v>125</v>
      </c>
      <c r="E167" s="198" t="s">
        <v>1</v>
      </c>
      <c r="F167" s="199" t="s">
        <v>191</v>
      </c>
      <c r="G167" s="196"/>
      <c r="H167" s="200">
        <v>6.875</v>
      </c>
      <c r="I167" s="201"/>
      <c r="J167" s="196"/>
      <c r="K167" s="196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125</v>
      </c>
      <c r="AU167" s="206" t="s">
        <v>80</v>
      </c>
      <c r="AV167" s="13" t="s">
        <v>80</v>
      </c>
      <c r="AW167" s="13" t="s">
        <v>30</v>
      </c>
      <c r="AX167" s="13" t="s">
        <v>78</v>
      </c>
      <c r="AY167" s="206" t="s">
        <v>116</v>
      </c>
    </row>
    <row r="168" spans="1:65" s="2" customFormat="1" ht="55.5" customHeight="1">
      <c r="A168" s="33"/>
      <c r="B168" s="34"/>
      <c r="C168" s="181" t="s">
        <v>192</v>
      </c>
      <c r="D168" s="181" t="s">
        <v>119</v>
      </c>
      <c r="E168" s="182" t="s">
        <v>193</v>
      </c>
      <c r="F168" s="183" t="s">
        <v>194</v>
      </c>
      <c r="G168" s="184" t="s">
        <v>146</v>
      </c>
      <c r="H168" s="185">
        <v>1.76</v>
      </c>
      <c r="I168" s="186"/>
      <c r="J168" s="187">
        <f>ROUND(I168*H168,2)</f>
        <v>0</v>
      </c>
      <c r="K168" s="188"/>
      <c r="L168" s="38"/>
      <c r="M168" s="189" t="s">
        <v>1</v>
      </c>
      <c r="N168" s="190" t="s">
        <v>38</v>
      </c>
      <c r="O168" s="70"/>
      <c r="P168" s="191">
        <f>O168*H168</f>
        <v>0</v>
      </c>
      <c r="Q168" s="191">
        <v>0.02109</v>
      </c>
      <c r="R168" s="191">
        <f>Q168*H168</f>
        <v>0.0371184</v>
      </c>
      <c r="S168" s="191">
        <v>0</v>
      </c>
      <c r="T168" s="19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3" t="s">
        <v>123</v>
      </c>
      <c r="AT168" s="193" t="s">
        <v>119</v>
      </c>
      <c r="AU168" s="193" t="s">
        <v>80</v>
      </c>
      <c r="AY168" s="16" t="s">
        <v>116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6" t="s">
        <v>78</v>
      </c>
      <c r="BK168" s="194">
        <f>ROUND(I168*H168,2)</f>
        <v>0</v>
      </c>
      <c r="BL168" s="16" t="s">
        <v>123</v>
      </c>
      <c r="BM168" s="193" t="s">
        <v>195</v>
      </c>
    </row>
    <row r="169" spans="2:51" s="13" customFormat="1" ht="11.25">
      <c r="B169" s="195"/>
      <c r="C169" s="196"/>
      <c r="D169" s="197" t="s">
        <v>125</v>
      </c>
      <c r="E169" s="198" t="s">
        <v>1</v>
      </c>
      <c r="F169" s="199" t="s">
        <v>196</v>
      </c>
      <c r="G169" s="196"/>
      <c r="H169" s="200">
        <v>1.76</v>
      </c>
      <c r="I169" s="201"/>
      <c r="J169" s="196"/>
      <c r="K169" s="196"/>
      <c r="L169" s="202"/>
      <c r="M169" s="203"/>
      <c r="N169" s="204"/>
      <c r="O169" s="204"/>
      <c r="P169" s="204"/>
      <c r="Q169" s="204"/>
      <c r="R169" s="204"/>
      <c r="S169" s="204"/>
      <c r="T169" s="205"/>
      <c r="AT169" s="206" t="s">
        <v>125</v>
      </c>
      <c r="AU169" s="206" t="s">
        <v>80</v>
      </c>
      <c r="AV169" s="13" t="s">
        <v>80</v>
      </c>
      <c r="AW169" s="13" t="s">
        <v>30</v>
      </c>
      <c r="AX169" s="13" t="s">
        <v>78</v>
      </c>
      <c r="AY169" s="206" t="s">
        <v>116</v>
      </c>
    </row>
    <row r="170" spans="1:65" s="2" customFormat="1" ht="62.65" customHeight="1">
      <c r="A170" s="33"/>
      <c r="B170" s="34"/>
      <c r="C170" s="181" t="s">
        <v>197</v>
      </c>
      <c r="D170" s="181" t="s">
        <v>119</v>
      </c>
      <c r="E170" s="182" t="s">
        <v>198</v>
      </c>
      <c r="F170" s="183" t="s">
        <v>199</v>
      </c>
      <c r="G170" s="184" t="s">
        <v>146</v>
      </c>
      <c r="H170" s="185">
        <v>1.892</v>
      </c>
      <c r="I170" s="186"/>
      <c r="J170" s="187">
        <f>ROUND(I170*H170,2)</f>
        <v>0</v>
      </c>
      <c r="K170" s="188"/>
      <c r="L170" s="38"/>
      <c r="M170" s="189" t="s">
        <v>1</v>
      </c>
      <c r="N170" s="190" t="s">
        <v>38</v>
      </c>
      <c r="O170" s="70"/>
      <c r="P170" s="191">
        <f>O170*H170</f>
        <v>0</v>
      </c>
      <c r="Q170" s="191">
        <v>0.02109</v>
      </c>
      <c r="R170" s="191">
        <f>Q170*H170</f>
        <v>0.03990228</v>
      </c>
      <c r="S170" s="191">
        <v>0</v>
      </c>
      <c r="T170" s="19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3" t="s">
        <v>123</v>
      </c>
      <c r="AT170" s="193" t="s">
        <v>119</v>
      </c>
      <c r="AU170" s="193" t="s">
        <v>80</v>
      </c>
      <c r="AY170" s="16" t="s">
        <v>116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6" t="s">
        <v>78</v>
      </c>
      <c r="BK170" s="194">
        <f>ROUND(I170*H170,2)</f>
        <v>0</v>
      </c>
      <c r="BL170" s="16" t="s">
        <v>123</v>
      </c>
      <c r="BM170" s="193" t="s">
        <v>200</v>
      </c>
    </row>
    <row r="171" spans="2:51" s="13" customFormat="1" ht="11.25">
      <c r="B171" s="195"/>
      <c r="C171" s="196"/>
      <c r="D171" s="197" t="s">
        <v>125</v>
      </c>
      <c r="E171" s="198" t="s">
        <v>1</v>
      </c>
      <c r="F171" s="199" t="s">
        <v>201</v>
      </c>
      <c r="G171" s="196"/>
      <c r="H171" s="200">
        <v>1.892</v>
      </c>
      <c r="I171" s="201"/>
      <c r="J171" s="196"/>
      <c r="K171" s="196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125</v>
      </c>
      <c r="AU171" s="206" t="s">
        <v>80</v>
      </c>
      <c r="AV171" s="13" t="s">
        <v>80</v>
      </c>
      <c r="AW171" s="13" t="s">
        <v>30</v>
      </c>
      <c r="AX171" s="13" t="s">
        <v>78</v>
      </c>
      <c r="AY171" s="206" t="s">
        <v>116</v>
      </c>
    </row>
    <row r="172" spans="1:65" s="2" customFormat="1" ht="55.5" customHeight="1">
      <c r="A172" s="33"/>
      <c r="B172" s="34"/>
      <c r="C172" s="181" t="s">
        <v>202</v>
      </c>
      <c r="D172" s="181" t="s">
        <v>119</v>
      </c>
      <c r="E172" s="182" t="s">
        <v>203</v>
      </c>
      <c r="F172" s="183" t="s">
        <v>204</v>
      </c>
      <c r="G172" s="184" t="s">
        <v>205</v>
      </c>
      <c r="H172" s="185">
        <v>6</v>
      </c>
      <c r="I172" s="186"/>
      <c r="J172" s="187">
        <f>ROUND(I172*H172,2)</f>
        <v>0</v>
      </c>
      <c r="K172" s="188"/>
      <c r="L172" s="38"/>
      <c r="M172" s="189" t="s">
        <v>1</v>
      </c>
      <c r="N172" s="190" t="s">
        <v>38</v>
      </c>
      <c r="O172" s="70"/>
      <c r="P172" s="191">
        <f>O172*H172</f>
        <v>0</v>
      </c>
      <c r="Q172" s="191">
        <v>0.02109</v>
      </c>
      <c r="R172" s="191">
        <f>Q172*H172</f>
        <v>0.12654</v>
      </c>
      <c r="S172" s="191">
        <v>0</v>
      </c>
      <c r="T172" s="19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3" t="s">
        <v>123</v>
      </c>
      <c r="AT172" s="193" t="s">
        <v>119</v>
      </c>
      <c r="AU172" s="193" t="s">
        <v>80</v>
      </c>
      <c r="AY172" s="16" t="s">
        <v>116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6" t="s">
        <v>78</v>
      </c>
      <c r="BK172" s="194">
        <f>ROUND(I172*H172,2)</f>
        <v>0</v>
      </c>
      <c r="BL172" s="16" t="s">
        <v>123</v>
      </c>
      <c r="BM172" s="193" t="s">
        <v>206</v>
      </c>
    </row>
    <row r="173" spans="1:65" s="2" customFormat="1" ht="62.65" customHeight="1">
      <c r="A173" s="33"/>
      <c r="B173" s="34"/>
      <c r="C173" s="181" t="s">
        <v>207</v>
      </c>
      <c r="D173" s="181" t="s">
        <v>119</v>
      </c>
      <c r="E173" s="182" t="s">
        <v>208</v>
      </c>
      <c r="F173" s="183" t="s">
        <v>209</v>
      </c>
      <c r="G173" s="184" t="s">
        <v>146</v>
      </c>
      <c r="H173" s="185">
        <v>31.35</v>
      </c>
      <c r="I173" s="186"/>
      <c r="J173" s="187">
        <f>ROUND(I173*H173,2)</f>
        <v>0</v>
      </c>
      <c r="K173" s="188"/>
      <c r="L173" s="38"/>
      <c r="M173" s="189" t="s">
        <v>1</v>
      </c>
      <c r="N173" s="190" t="s">
        <v>38</v>
      </c>
      <c r="O173" s="70"/>
      <c r="P173" s="191">
        <f>O173*H173</f>
        <v>0</v>
      </c>
      <c r="Q173" s="191">
        <v>0.02109</v>
      </c>
      <c r="R173" s="191">
        <f>Q173*H173</f>
        <v>0.6611715</v>
      </c>
      <c r="S173" s="191">
        <v>0</v>
      </c>
      <c r="T173" s="19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3" t="s">
        <v>123</v>
      </c>
      <c r="AT173" s="193" t="s">
        <v>119</v>
      </c>
      <c r="AU173" s="193" t="s">
        <v>80</v>
      </c>
      <c r="AY173" s="16" t="s">
        <v>116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6" t="s">
        <v>78</v>
      </c>
      <c r="BK173" s="194">
        <f>ROUND(I173*H173,2)</f>
        <v>0</v>
      </c>
      <c r="BL173" s="16" t="s">
        <v>123</v>
      </c>
      <c r="BM173" s="193" t="s">
        <v>210</v>
      </c>
    </row>
    <row r="174" spans="2:51" s="13" customFormat="1" ht="11.25">
      <c r="B174" s="195"/>
      <c r="C174" s="196"/>
      <c r="D174" s="197" t="s">
        <v>125</v>
      </c>
      <c r="E174" s="198" t="s">
        <v>1</v>
      </c>
      <c r="F174" s="199" t="s">
        <v>211</v>
      </c>
      <c r="G174" s="196"/>
      <c r="H174" s="200">
        <v>31.35</v>
      </c>
      <c r="I174" s="201"/>
      <c r="J174" s="196"/>
      <c r="K174" s="196"/>
      <c r="L174" s="202"/>
      <c r="M174" s="203"/>
      <c r="N174" s="204"/>
      <c r="O174" s="204"/>
      <c r="P174" s="204"/>
      <c r="Q174" s="204"/>
      <c r="R174" s="204"/>
      <c r="S174" s="204"/>
      <c r="T174" s="205"/>
      <c r="AT174" s="206" t="s">
        <v>125</v>
      </c>
      <c r="AU174" s="206" t="s">
        <v>80</v>
      </c>
      <c r="AV174" s="13" t="s">
        <v>80</v>
      </c>
      <c r="AW174" s="13" t="s">
        <v>30</v>
      </c>
      <c r="AX174" s="13" t="s">
        <v>78</v>
      </c>
      <c r="AY174" s="206" t="s">
        <v>116</v>
      </c>
    </row>
    <row r="175" spans="1:65" s="2" customFormat="1" ht="55.5" customHeight="1">
      <c r="A175" s="33"/>
      <c r="B175" s="34"/>
      <c r="C175" s="181" t="s">
        <v>212</v>
      </c>
      <c r="D175" s="181" t="s">
        <v>119</v>
      </c>
      <c r="E175" s="182" t="s">
        <v>213</v>
      </c>
      <c r="F175" s="183" t="s">
        <v>214</v>
      </c>
      <c r="G175" s="184" t="s">
        <v>146</v>
      </c>
      <c r="H175" s="185">
        <v>32.45</v>
      </c>
      <c r="I175" s="186"/>
      <c r="J175" s="187">
        <f>ROUND(I175*H175,2)</f>
        <v>0</v>
      </c>
      <c r="K175" s="188"/>
      <c r="L175" s="38"/>
      <c r="M175" s="189" t="s">
        <v>1</v>
      </c>
      <c r="N175" s="190" t="s">
        <v>38</v>
      </c>
      <c r="O175" s="70"/>
      <c r="P175" s="191">
        <f>O175*H175</f>
        <v>0</v>
      </c>
      <c r="Q175" s="191">
        <v>0.02109</v>
      </c>
      <c r="R175" s="191">
        <f>Q175*H175</f>
        <v>0.6843705000000001</v>
      </c>
      <c r="S175" s="191">
        <v>0</v>
      </c>
      <c r="T175" s="19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3" t="s">
        <v>123</v>
      </c>
      <c r="AT175" s="193" t="s">
        <v>119</v>
      </c>
      <c r="AU175" s="193" t="s">
        <v>80</v>
      </c>
      <c r="AY175" s="16" t="s">
        <v>116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6" t="s">
        <v>78</v>
      </c>
      <c r="BK175" s="194">
        <f>ROUND(I175*H175,2)</f>
        <v>0</v>
      </c>
      <c r="BL175" s="16" t="s">
        <v>123</v>
      </c>
      <c r="BM175" s="193" t="s">
        <v>215</v>
      </c>
    </row>
    <row r="176" spans="1:47" s="2" customFormat="1" ht="19.5">
      <c r="A176" s="33"/>
      <c r="B176" s="34"/>
      <c r="C176" s="35"/>
      <c r="D176" s="197" t="s">
        <v>183</v>
      </c>
      <c r="E176" s="35"/>
      <c r="F176" s="218" t="s">
        <v>216</v>
      </c>
      <c r="G176" s="35"/>
      <c r="H176" s="35"/>
      <c r="I176" s="219"/>
      <c r="J176" s="35"/>
      <c r="K176" s="35"/>
      <c r="L176" s="38"/>
      <c r="M176" s="220"/>
      <c r="N176" s="221"/>
      <c r="O176" s="70"/>
      <c r="P176" s="70"/>
      <c r="Q176" s="70"/>
      <c r="R176" s="70"/>
      <c r="S176" s="70"/>
      <c r="T176" s="71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183</v>
      </c>
      <c r="AU176" s="16" t="s">
        <v>80</v>
      </c>
    </row>
    <row r="177" spans="2:51" s="13" customFormat="1" ht="11.25">
      <c r="B177" s="195"/>
      <c r="C177" s="196"/>
      <c r="D177" s="197" t="s">
        <v>125</v>
      </c>
      <c r="E177" s="198" t="s">
        <v>1</v>
      </c>
      <c r="F177" s="199" t="s">
        <v>217</v>
      </c>
      <c r="G177" s="196"/>
      <c r="H177" s="200">
        <v>32.45</v>
      </c>
      <c r="I177" s="201"/>
      <c r="J177" s="196"/>
      <c r="K177" s="196"/>
      <c r="L177" s="202"/>
      <c r="M177" s="203"/>
      <c r="N177" s="204"/>
      <c r="O177" s="204"/>
      <c r="P177" s="204"/>
      <c r="Q177" s="204"/>
      <c r="R177" s="204"/>
      <c r="S177" s="204"/>
      <c r="T177" s="205"/>
      <c r="AT177" s="206" t="s">
        <v>125</v>
      </c>
      <c r="AU177" s="206" t="s">
        <v>80</v>
      </c>
      <c r="AV177" s="13" t="s">
        <v>80</v>
      </c>
      <c r="AW177" s="13" t="s">
        <v>30</v>
      </c>
      <c r="AX177" s="13" t="s">
        <v>78</v>
      </c>
      <c r="AY177" s="206" t="s">
        <v>116</v>
      </c>
    </row>
    <row r="178" spans="1:65" s="2" customFormat="1" ht="62.65" customHeight="1">
      <c r="A178" s="33"/>
      <c r="B178" s="34"/>
      <c r="C178" s="181" t="s">
        <v>7</v>
      </c>
      <c r="D178" s="181" t="s">
        <v>119</v>
      </c>
      <c r="E178" s="182" t="s">
        <v>218</v>
      </c>
      <c r="F178" s="183" t="s">
        <v>219</v>
      </c>
      <c r="G178" s="184" t="s">
        <v>146</v>
      </c>
      <c r="H178" s="185">
        <v>6.82</v>
      </c>
      <c r="I178" s="186"/>
      <c r="J178" s="187">
        <f>ROUND(I178*H178,2)</f>
        <v>0</v>
      </c>
      <c r="K178" s="188"/>
      <c r="L178" s="38"/>
      <c r="M178" s="189" t="s">
        <v>1</v>
      </c>
      <c r="N178" s="190" t="s">
        <v>38</v>
      </c>
      <c r="O178" s="70"/>
      <c r="P178" s="191">
        <f>O178*H178</f>
        <v>0</v>
      </c>
      <c r="Q178" s="191">
        <v>0.02109</v>
      </c>
      <c r="R178" s="191">
        <f>Q178*H178</f>
        <v>0.1438338</v>
      </c>
      <c r="S178" s="191">
        <v>0</v>
      </c>
      <c r="T178" s="19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3" t="s">
        <v>123</v>
      </c>
      <c r="AT178" s="193" t="s">
        <v>119</v>
      </c>
      <c r="AU178" s="193" t="s">
        <v>80</v>
      </c>
      <c r="AY178" s="16" t="s">
        <v>116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6" t="s">
        <v>78</v>
      </c>
      <c r="BK178" s="194">
        <f>ROUND(I178*H178,2)</f>
        <v>0</v>
      </c>
      <c r="BL178" s="16" t="s">
        <v>123</v>
      </c>
      <c r="BM178" s="193" t="s">
        <v>220</v>
      </c>
    </row>
    <row r="179" spans="2:51" s="13" customFormat="1" ht="11.25">
      <c r="B179" s="195"/>
      <c r="C179" s="196"/>
      <c r="D179" s="197" t="s">
        <v>125</v>
      </c>
      <c r="E179" s="198" t="s">
        <v>1</v>
      </c>
      <c r="F179" s="199" t="s">
        <v>221</v>
      </c>
      <c r="G179" s="196"/>
      <c r="H179" s="200">
        <v>6.82</v>
      </c>
      <c r="I179" s="201"/>
      <c r="J179" s="196"/>
      <c r="K179" s="196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125</v>
      </c>
      <c r="AU179" s="206" t="s">
        <v>80</v>
      </c>
      <c r="AV179" s="13" t="s">
        <v>80</v>
      </c>
      <c r="AW179" s="13" t="s">
        <v>30</v>
      </c>
      <c r="AX179" s="13" t="s">
        <v>78</v>
      </c>
      <c r="AY179" s="206" t="s">
        <v>116</v>
      </c>
    </row>
    <row r="180" spans="1:65" s="2" customFormat="1" ht="55.5" customHeight="1">
      <c r="A180" s="33"/>
      <c r="B180" s="34"/>
      <c r="C180" s="181" t="s">
        <v>222</v>
      </c>
      <c r="D180" s="181" t="s">
        <v>119</v>
      </c>
      <c r="E180" s="182" t="s">
        <v>223</v>
      </c>
      <c r="F180" s="183" t="s">
        <v>224</v>
      </c>
      <c r="G180" s="184" t="s">
        <v>153</v>
      </c>
      <c r="H180" s="185">
        <v>29.591</v>
      </c>
      <c r="I180" s="186"/>
      <c r="J180" s="187">
        <f>ROUND(I180*H180,2)</f>
        <v>0</v>
      </c>
      <c r="K180" s="188"/>
      <c r="L180" s="38"/>
      <c r="M180" s="189" t="s">
        <v>1</v>
      </c>
      <c r="N180" s="190" t="s">
        <v>38</v>
      </c>
      <c r="O180" s="70"/>
      <c r="P180" s="191">
        <f>O180*H180</f>
        <v>0</v>
      </c>
      <c r="Q180" s="191">
        <v>0.02109</v>
      </c>
      <c r="R180" s="191">
        <f>Q180*H180</f>
        <v>0.6240741900000001</v>
      </c>
      <c r="S180" s="191">
        <v>0</v>
      </c>
      <c r="T180" s="19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3" t="s">
        <v>123</v>
      </c>
      <c r="AT180" s="193" t="s">
        <v>119</v>
      </c>
      <c r="AU180" s="193" t="s">
        <v>80</v>
      </c>
      <c r="AY180" s="16" t="s">
        <v>116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16" t="s">
        <v>78</v>
      </c>
      <c r="BK180" s="194">
        <f>ROUND(I180*H180,2)</f>
        <v>0</v>
      </c>
      <c r="BL180" s="16" t="s">
        <v>123</v>
      </c>
      <c r="BM180" s="193" t="s">
        <v>225</v>
      </c>
    </row>
    <row r="181" spans="2:51" s="13" customFormat="1" ht="11.25">
      <c r="B181" s="195"/>
      <c r="C181" s="196"/>
      <c r="D181" s="197" t="s">
        <v>125</v>
      </c>
      <c r="E181" s="198" t="s">
        <v>1</v>
      </c>
      <c r="F181" s="199" t="s">
        <v>226</v>
      </c>
      <c r="G181" s="196"/>
      <c r="H181" s="200">
        <v>29.591</v>
      </c>
      <c r="I181" s="201"/>
      <c r="J181" s="196"/>
      <c r="K181" s="196"/>
      <c r="L181" s="202"/>
      <c r="M181" s="203"/>
      <c r="N181" s="204"/>
      <c r="O181" s="204"/>
      <c r="P181" s="204"/>
      <c r="Q181" s="204"/>
      <c r="R181" s="204"/>
      <c r="S181" s="204"/>
      <c r="T181" s="205"/>
      <c r="AT181" s="206" t="s">
        <v>125</v>
      </c>
      <c r="AU181" s="206" t="s">
        <v>80</v>
      </c>
      <c r="AV181" s="13" t="s">
        <v>80</v>
      </c>
      <c r="AW181" s="13" t="s">
        <v>30</v>
      </c>
      <c r="AX181" s="13" t="s">
        <v>78</v>
      </c>
      <c r="AY181" s="206" t="s">
        <v>116</v>
      </c>
    </row>
    <row r="182" spans="1:65" s="2" customFormat="1" ht="44.25" customHeight="1">
      <c r="A182" s="33"/>
      <c r="B182" s="34"/>
      <c r="C182" s="181" t="s">
        <v>123</v>
      </c>
      <c r="D182" s="181" t="s">
        <v>119</v>
      </c>
      <c r="E182" s="182" t="s">
        <v>227</v>
      </c>
      <c r="F182" s="183" t="s">
        <v>228</v>
      </c>
      <c r="G182" s="184" t="s">
        <v>153</v>
      </c>
      <c r="H182" s="185">
        <v>13.11</v>
      </c>
      <c r="I182" s="186"/>
      <c r="J182" s="187">
        <f>ROUND(I182*H182,2)</f>
        <v>0</v>
      </c>
      <c r="K182" s="188"/>
      <c r="L182" s="38"/>
      <c r="M182" s="189" t="s">
        <v>1</v>
      </c>
      <c r="N182" s="190" t="s">
        <v>38</v>
      </c>
      <c r="O182" s="70"/>
      <c r="P182" s="191">
        <f>O182*H182</f>
        <v>0</v>
      </c>
      <c r="Q182" s="191">
        <v>0.02109</v>
      </c>
      <c r="R182" s="191">
        <f>Q182*H182</f>
        <v>0.2764899</v>
      </c>
      <c r="S182" s="191">
        <v>0</v>
      </c>
      <c r="T182" s="19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3" t="s">
        <v>123</v>
      </c>
      <c r="AT182" s="193" t="s">
        <v>119</v>
      </c>
      <c r="AU182" s="193" t="s">
        <v>80</v>
      </c>
      <c r="AY182" s="16" t="s">
        <v>116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6" t="s">
        <v>78</v>
      </c>
      <c r="BK182" s="194">
        <f>ROUND(I182*H182,2)</f>
        <v>0</v>
      </c>
      <c r="BL182" s="16" t="s">
        <v>123</v>
      </c>
      <c r="BM182" s="193" t="s">
        <v>229</v>
      </c>
    </row>
    <row r="183" spans="1:47" s="2" customFormat="1" ht="29.25">
      <c r="A183" s="33"/>
      <c r="B183" s="34"/>
      <c r="C183" s="35"/>
      <c r="D183" s="197" t="s">
        <v>183</v>
      </c>
      <c r="E183" s="35"/>
      <c r="F183" s="218" t="s">
        <v>230</v>
      </c>
      <c r="G183" s="35"/>
      <c r="H183" s="35"/>
      <c r="I183" s="219"/>
      <c r="J183" s="35"/>
      <c r="K183" s="35"/>
      <c r="L183" s="38"/>
      <c r="M183" s="220"/>
      <c r="N183" s="221"/>
      <c r="O183" s="70"/>
      <c r="P183" s="70"/>
      <c r="Q183" s="70"/>
      <c r="R183" s="70"/>
      <c r="S183" s="70"/>
      <c r="T183" s="71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6" t="s">
        <v>183</v>
      </c>
      <c r="AU183" s="16" t="s">
        <v>80</v>
      </c>
    </row>
    <row r="184" spans="2:51" s="13" customFormat="1" ht="11.25">
      <c r="B184" s="195"/>
      <c r="C184" s="196"/>
      <c r="D184" s="197" t="s">
        <v>125</v>
      </c>
      <c r="E184" s="198" t="s">
        <v>1</v>
      </c>
      <c r="F184" s="199" t="s">
        <v>231</v>
      </c>
      <c r="G184" s="196"/>
      <c r="H184" s="200">
        <v>13.11</v>
      </c>
      <c r="I184" s="201"/>
      <c r="J184" s="196"/>
      <c r="K184" s="196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125</v>
      </c>
      <c r="AU184" s="206" t="s">
        <v>80</v>
      </c>
      <c r="AV184" s="13" t="s">
        <v>80</v>
      </c>
      <c r="AW184" s="13" t="s">
        <v>30</v>
      </c>
      <c r="AX184" s="13" t="s">
        <v>73</v>
      </c>
      <c r="AY184" s="206" t="s">
        <v>116</v>
      </c>
    </row>
    <row r="185" spans="1:65" s="2" customFormat="1" ht="49.15" customHeight="1">
      <c r="A185" s="33"/>
      <c r="B185" s="34"/>
      <c r="C185" s="181" t="s">
        <v>8</v>
      </c>
      <c r="D185" s="181" t="s">
        <v>119</v>
      </c>
      <c r="E185" s="182" t="s">
        <v>232</v>
      </c>
      <c r="F185" s="183" t="s">
        <v>233</v>
      </c>
      <c r="G185" s="184" t="s">
        <v>153</v>
      </c>
      <c r="H185" s="185">
        <v>85.587</v>
      </c>
      <c r="I185" s="186"/>
      <c r="J185" s="187">
        <f>ROUND(I185*H185,2)</f>
        <v>0</v>
      </c>
      <c r="K185" s="188"/>
      <c r="L185" s="38"/>
      <c r="M185" s="189" t="s">
        <v>1</v>
      </c>
      <c r="N185" s="190" t="s">
        <v>38</v>
      </c>
      <c r="O185" s="70"/>
      <c r="P185" s="191">
        <f>O185*H185</f>
        <v>0</v>
      </c>
      <c r="Q185" s="191">
        <v>0.02109</v>
      </c>
      <c r="R185" s="191">
        <f>Q185*H185</f>
        <v>1.80502983</v>
      </c>
      <c r="S185" s="191">
        <v>0</v>
      </c>
      <c r="T185" s="19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3" t="s">
        <v>123</v>
      </c>
      <c r="AT185" s="193" t="s">
        <v>119</v>
      </c>
      <c r="AU185" s="193" t="s">
        <v>80</v>
      </c>
      <c r="AY185" s="16" t="s">
        <v>116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6" t="s">
        <v>78</v>
      </c>
      <c r="BK185" s="194">
        <f>ROUND(I185*H185,2)</f>
        <v>0</v>
      </c>
      <c r="BL185" s="16" t="s">
        <v>123</v>
      </c>
      <c r="BM185" s="193" t="s">
        <v>234</v>
      </c>
    </row>
    <row r="186" spans="2:51" s="13" customFormat="1" ht="22.5">
      <c r="B186" s="195"/>
      <c r="C186" s="196"/>
      <c r="D186" s="197" t="s">
        <v>125</v>
      </c>
      <c r="E186" s="198" t="s">
        <v>1</v>
      </c>
      <c r="F186" s="199" t="s">
        <v>235</v>
      </c>
      <c r="G186" s="196"/>
      <c r="H186" s="200">
        <v>85.587</v>
      </c>
      <c r="I186" s="201"/>
      <c r="J186" s="196"/>
      <c r="K186" s="196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125</v>
      </c>
      <c r="AU186" s="206" t="s">
        <v>80</v>
      </c>
      <c r="AV186" s="13" t="s">
        <v>80</v>
      </c>
      <c r="AW186" s="13" t="s">
        <v>30</v>
      </c>
      <c r="AX186" s="13" t="s">
        <v>73</v>
      </c>
      <c r="AY186" s="206" t="s">
        <v>116</v>
      </c>
    </row>
    <row r="187" spans="1:65" s="2" customFormat="1" ht="44.25" customHeight="1">
      <c r="A187" s="33"/>
      <c r="B187" s="34"/>
      <c r="C187" s="181" t="s">
        <v>236</v>
      </c>
      <c r="D187" s="181" t="s">
        <v>119</v>
      </c>
      <c r="E187" s="182" t="s">
        <v>237</v>
      </c>
      <c r="F187" s="183" t="s">
        <v>238</v>
      </c>
      <c r="G187" s="184" t="s">
        <v>153</v>
      </c>
      <c r="H187" s="185">
        <v>72.16</v>
      </c>
      <c r="I187" s="186"/>
      <c r="J187" s="187">
        <f>ROUND(I187*H187,2)</f>
        <v>0</v>
      </c>
      <c r="K187" s="188"/>
      <c r="L187" s="38"/>
      <c r="M187" s="189" t="s">
        <v>1</v>
      </c>
      <c r="N187" s="190" t="s">
        <v>38</v>
      </c>
      <c r="O187" s="70"/>
      <c r="P187" s="191">
        <f>O187*H187</f>
        <v>0</v>
      </c>
      <c r="Q187" s="191">
        <v>0.02109</v>
      </c>
      <c r="R187" s="191">
        <f>Q187*H187</f>
        <v>1.5218544</v>
      </c>
      <c r="S187" s="191">
        <v>0</v>
      </c>
      <c r="T187" s="19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3" t="s">
        <v>123</v>
      </c>
      <c r="AT187" s="193" t="s">
        <v>119</v>
      </c>
      <c r="AU187" s="193" t="s">
        <v>80</v>
      </c>
      <c r="AY187" s="16" t="s">
        <v>116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6" t="s">
        <v>78</v>
      </c>
      <c r="BK187" s="194">
        <f>ROUND(I187*H187,2)</f>
        <v>0</v>
      </c>
      <c r="BL187" s="16" t="s">
        <v>123</v>
      </c>
      <c r="BM187" s="193" t="s">
        <v>239</v>
      </c>
    </row>
    <row r="188" spans="1:65" s="2" customFormat="1" ht="55.5" customHeight="1">
      <c r="A188" s="33"/>
      <c r="B188" s="34"/>
      <c r="C188" s="181" t="s">
        <v>240</v>
      </c>
      <c r="D188" s="181" t="s">
        <v>119</v>
      </c>
      <c r="E188" s="182" t="s">
        <v>241</v>
      </c>
      <c r="F188" s="183" t="s">
        <v>242</v>
      </c>
      <c r="G188" s="184" t="s">
        <v>146</v>
      </c>
      <c r="H188" s="185">
        <v>3.45</v>
      </c>
      <c r="I188" s="186"/>
      <c r="J188" s="187">
        <f>ROUND(I188*H188,2)</f>
        <v>0</v>
      </c>
      <c r="K188" s="188"/>
      <c r="L188" s="38"/>
      <c r="M188" s="189" t="s">
        <v>1</v>
      </c>
      <c r="N188" s="190" t="s">
        <v>38</v>
      </c>
      <c r="O188" s="70"/>
      <c r="P188" s="191">
        <f>O188*H188</f>
        <v>0</v>
      </c>
      <c r="Q188" s="191">
        <v>0.02109</v>
      </c>
      <c r="R188" s="191">
        <f>Q188*H188</f>
        <v>0.0727605</v>
      </c>
      <c r="S188" s="191">
        <v>0</v>
      </c>
      <c r="T188" s="19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3" t="s">
        <v>123</v>
      </c>
      <c r="AT188" s="193" t="s">
        <v>119</v>
      </c>
      <c r="AU188" s="193" t="s">
        <v>80</v>
      </c>
      <c r="AY188" s="16" t="s">
        <v>116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6" t="s">
        <v>78</v>
      </c>
      <c r="BK188" s="194">
        <f>ROUND(I188*H188,2)</f>
        <v>0</v>
      </c>
      <c r="BL188" s="16" t="s">
        <v>123</v>
      </c>
      <c r="BM188" s="193" t="s">
        <v>243</v>
      </c>
    </row>
    <row r="189" spans="2:51" s="13" customFormat="1" ht="11.25">
      <c r="B189" s="195"/>
      <c r="C189" s="196"/>
      <c r="D189" s="197" t="s">
        <v>125</v>
      </c>
      <c r="E189" s="198" t="s">
        <v>1</v>
      </c>
      <c r="F189" s="199" t="s">
        <v>244</v>
      </c>
      <c r="G189" s="196"/>
      <c r="H189" s="200">
        <v>3.45</v>
      </c>
      <c r="I189" s="201"/>
      <c r="J189" s="196"/>
      <c r="K189" s="196"/>
      <c r="L189" s="202"/>
      <c r="M189" s="203"/>
      <c r="N189" s="204"/>
      <c r="O189" s="204"/>
      <c r="P189" s="204"/>
      <c r="Q189" s="204"/>
      <c r="R189" s="204"/>
      <c r="S189" s="204"/>
      <c r="T189" s="205"/>
      <c r="AT189" s="206" t="s">
        <v>125</v>
      </c>
      <c r="AU189" s="206" t="s">
        <v>80</v>
      </c>
      <c r="AV189" s="13" t="s">
        <v>80</v>
      </c>
      <c r="AW189" s="13" t="s">
        <v>30</v>
      </c>
      <c r="AX189" s="13" t="s">
        <v>78</v>
      </c>
      <c r="AY189" s="206" t="s">
        <v>116</v>
      </c>
    </row>
    <row r="190" spans="1:65" s="2" customFormat="1" ht="62.65" customHeight="1">
      <c r="A190" s="33"/>
      <c r="B190" s="34"/>
      <c r="C190" s="181" t="s">
        <v>245</v>
      </c>
      <c r="D190" s="181" t="s">
        <v>119</v>
      </c>
      <c r="E190" s="182" t="s">
        <v>246</v>
      </c>
      <c r="F190" s="183" t="s">
        <v>247</v>
      </c>
      <c r="G190" s="184" t="s">
        <v>153</v>
      </c>
      <c r="H190" s="185">
        <v>6.875</v>
      </c>
      <c r="I190" s="186"/>
      <c r="J190" s="187">
        <f>ROUND(I190*H190,2)</f>
        <v>0</v>
      </c>
      <c r="K190" s="188"/>
      <c r="L190" s="38"/>
      <c r="M190" s="189" t="s">
        <v>1</v>
      </c>
      <c r="N190" s="190" t="s">
        <v>38</v>
      </c>
      <c r="O190" s="70"/>
      <c r="P190" s="191">
        <f>O190*H190</f>
        <v>0</v>
      </c>
      <c r="Q190" s="191">
        <v>0.02109</v>
      </c>
      <c r="R190" s="191">
        <f>Q190*H190</f>
        <v>0.14499375</v>
      </c>
      <c r="S190" s="191">
        <v>0</v>
      </c>
      <c r="T190" s="19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3" t="s">
        <v>123</v>
      </c>
      <c r="AT190" s="193" t="s">
        <v>119</v>
      </c>
      <c r="AU190" s="193" t="s">
        <v>80</v>
      </c>
      <c r="AY190" s="16" t="s">
        <v>116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6" t="s">
        <v>78</v>
      </c>
      <c r="BK190" s="194">
        <f>ROUND(I190*H190,2)</f>
        <v>0</v>
      </c>
      <c r="BL190" s="16" t="s">
        <v>123</v>
      </c>
      <c r="BM190" s="193" t="s">
        <v>248</v>
      </c>
    </row>
    <row r="191" spans="2:51" s="13" customFormat="1" ht="11.25">
      <c r="B191" s="195"/>
      <c r="C191" s="196"/>
      <c r="D191" s="197" t="s">
        <v>125</v>
      </c>
      <c r="E191" s="198" t="s">
        <v>1</v>
      </c>
      <c r="F191" s="199" t="s">
        <v>249</v>
      </c>
      <c r="G191" s="196"/>
      <c r="H191" s="200">
        <v>6.875</v>
      </c>
      <c r="I191" s="201"/>
      <c r="J191" s="196"/>
      <c r="K191" s="196"/>
      <c r="L191" s="202"/>
      <c r="M191" s="203"/>
      <c r="N191" s="204"/>
      <c r="O191" s="204"/>
      <c r="P191" s="204"/>
      <c r="Q191" s="204"/>
      <c r="R191" s="204"/>
      <c r="S191" s="204"/>
      <c r="T191" s="205"/>
      <c r="AT191" s="206" t="s">
        <v>125</v>
      </c>
      <c r="AU191" s="206" t="s">
        <v>80</v>
      </c>
      <c r="AV191" s="13" t="s">
        <v>80</v>
      </c>
      <c r="AW191" s="13" t="s">
        <v>30</v>
      </c>
      <c r="AX191" s="13" t="s">
        <v>73</v>
      </c>
      <c r="AY191" s="206" t="s">
        <v>116</v>
      </c>
    </row>
    <row r="192" spans="1:65" s="2" customFormat="1" ht="55.5" customHeight="1">
      <c r="A192" s="33"/>
      <c r="B192" s="34"/>
      <c r="C192" s="181" t="s">
        <v>250</v>
      </c>
      <c r="D192" s="181" t="s">
        <v>119</v>
      </c>
      <c r="E192" s="182" t="s">
        <v>251</v>
      </c>
      <c r="F192" s="183" t="s">
        <v>252</v>
      </c>
      <c r="G192" s="184" t="s">
        <v>146</v>
      </c>
      <c r="H192" s="185">
        <v>6.93</v>
      </c>
      <c r="I192" s="186"/>
      <c r="J192" s="187">
        <f>ROUND(I192*H192,2)</f>
        <v>0</v>
      </c>
      <c r="K192" s="188"/>
      <c r="L192" s="38"/>
      <c r="M192" s="189" t="s">
        <v>1</v>
      </c>
      <c r="N192" s="190" t="s">
        <v>38</v>
      </c>
      <c r="O192" s="70"/>
      <c r="P192" s="191">
        <f>O192*H192</f>
        <v>0</v>
      </c>
      <c r="Q192" s="191">
        <v>0.02109</v>
      </c>
      <c r="R192" s="191">
        <f>Q192*H192</f>
        <v>0.1461537</v>
      </c>
      <c r="S192" s="191">
        <v>0</v>
      </c>
      <c r="T192" s="19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3" t="s">
        <v>123</v>
      </c>
      <c r="AT192" s="193" t="s">
        <v>119</v>
      </c>
      <c r="AU192" s="193" t="s">
        <v>80</v>
      </c>
      <c r="AY192" s="16" t="s">
        <v>116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6" t="s">
        <v>78</v>
      </c>
      <c r="BK192" s="194">
        <f>ROUND(I192*H192,2)</f>
        <v>0</v>
      </c>
      <c r="BL192" s="16" t="s">
        <v>123</v>
      </c>
      <c r="BM192" s="193" t="s">
        <v>253</v>
      </c>
    </row>
    <row r="193" spans="2:51" s="13" customFormat="1" ht="11.25">
      <c r="B193" s="195"/>
      <c r="C193" s="196"/>
      <c r="D193" s="197" t="s">
        <v>125</v>
      </c>
      <c r="E193" s="198" t="s">
        <v>1</v>
      </c>
      <c r="F193" s="199" t="s">
        <v>254</v>
      </c>
      <c r="G193" s="196"/>
      <c r="H193" s="200">
        <v>6.93</v>
      </c>
      <c r="I193" s="201"/>
      <c r="J193" s="196"/>
      <c r="K193" s="196"/>
      <c r="L193" s="202"/>
      <c r="M193" s="203"/>
      <c r="N193" s="204"/>
      <c r="O193" s="204"/>
      <c r="P193" s="204"/>
      <c r="Q193" s="204"/>
      <c r="R193" s="204"/>
      <c r="S193" s="204"/>
      <c r="T193" s="205"/>
      <c r="AT193" s="206" t="s">
        <v>125</v>
      </c>
      <c r="AU193" s="206" t="s">
        <v>80</v>
      </c>
      <c r="AV193" s="13" t="s">
        <v>80</v>
      </c>
      <c r="AW193" s="13" t="s">
        <v>30</v>
      </c>
      <c r="AX193" s="13" t="s">
        <v>78</v>
      </c>
      <c r="AY193" s="206" t="s">
        <v>116</v>
      </c>
    </row>
    <row r="194" spans="2:63" s="12" customFormat="1" ht="22.9" customHeight="1">
      <c r="B194" s="165"/>
      <c r="C194" s="166"/>
      <c r="D194" s="167" t="s">
        <v>72</v>
      </c>
      <c r="E194" s="179" t="s">
        <v>255</v>
      </c>
      <c r="F194" s="179" t="s">
        <v>256</v>
      </c>
      <c r="G194" s="166"/>
      <c r="H194" s="166"/>
      <c r="I194" s="169"/>
      <c r="J194" s="180">
        <f>BK194</f>
        <v>0</v>
      </c>
      <c r="K194" s="166"/>
      <c r="L194" s="171"/>
      <c r="M194" s="172"/>
      <c r="N194" s="173"/>
      <c r="O194" s="173"/>
      <c r="P194" s="174">
        <f>SUM(P195:P236)</f>
        <v>0</v>
      </c>
      <c r="Q194" s="173"/>
      <c r="R194" s="174">
        <f>SUM(R195:R236)</f>
        <v>0</v>
      </c>
      <c r="S194" s="173"/>
      <c r="T194" s="175">
        <f>SUM(T195:T236)</f>
        <v>41.05969</v>
      </c>
      <c r="AR194" s="176" t="s">
        <v>78</v>
      </c>
      <c r="AT194" s="177" t="s">
        <v>72</v>
      </c>
      <c r="AU194" s="177" t="s">
        <v>78</v>
      </c>
      <c r="AY194" s="176" t="s">
        <v>116</v>
      </c>
      <c r="BK194" s="178">
        <f>SUM(BK195:BK236)</f>
        <v>0</v>
      </c>
    </row>
    <row r="195" spans="1:65" s="2" customFormat="1" ht="33" customHeight="1">
      <c r="A195" s="33"/>
      <c r="B195" s="34"/>
      <c r="C195" s="181" t="s">
        <v>257</v>
      </c>
      <c r="D195" s="181" t="s">
        <v>119</v>
      </c>
      <c r="E195" s="182" t="s">
        <v>258</v>
      </c>
      <c r="F195" s="183" t="s">
        <v>259</v>
      </c>
      <c r="G195" s="184" t="s">
        <v>153</v>
      </c>
      <c r="H195" s="185">
        <v>311.3</v>
      </c>
      <c r="I195" s="186"/>
      <c r="J195" s="187">
        <f>ROUND(I195*H195,2)</f>
        <v>0</v>
      </c>
      <c r="K195" s="188"/>
      <c r="L195" s="38"/>
      <c r="M195" s="189" t="s">
        <v>1</v>
      </c>
      <c r="N195" s="190" t="s">
        <v>38</v>
      </c>
      <c r="O195" s="70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3" t="s">
        <v>123</v>
      </c>
      <c r="AT195" s="193" t="s">
        <v>119</v>
      </c>
      <c r="AU195" s="193" t="s">
        <v>80</v>
      </c>
      <c r="AY195" s="16" t="s">
        <v>116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6" t="s">
        <v>78</v>
      </c>
      <c r="BK195" s="194">
        <f>ROUND(I195*H195,2)</f>
        <v>0</v>
      </c>
      <c r="BL195" s="16" t="s">
        <v>123</v>
      </c>
      <c r="BM195" s="193" t="s">
        <v>260</v>
      </c>
    </row>
    <row r="196" spans="2:51" s="13" customFormat="1" ht="11.25">
      <c r="B196" s="195"/>
      <c r="C196" s="196"/>
      <c r="D196" s="197" t="s">
        <v>125</v>
      </c>
      <c r="E196" s="198" t="s">
        <v>1</v>
      </c>
      <c r="F196" s="199" t="s">
        <v>261</v>
      </c>
      <c r="G196" s="196"/>
      <c r="H196" s="200">
        <v>24.75</v>
      </c>
      <c r="I196" s="201"/>
      <c r="J196" s="196"/>
      <c r="K196" s="196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125</v>
      </c>
      <c r="AU196" s="206" t="s">
        <v>80</v>
      </c>
      <c r="AV196" s="13" t="s">
        <v>80</v>
      </c>
      <c r="AW196" s="13" t="s">
        <v>30</v>
      </c>
      <c r="AX196" s="13" t="s">
        <v>73</v>
      </c>
      <c r="AY196" s="206" t="s">
        <v>116</v>
      </c>
    </row>
    <row r="197" spans="2:51" s="13" customFormat="1" ht="11.25">
      <c r="B197" s="195"/>
      <c r="C197" s="196"/>
      <c r="D197" s="197" t="s">
        <v>125</v>
      </c>
      <c r="E197" s="198" t="s">
        <v>1</v>
      </c>
      <c r="F197" s="199" t="s">
        <v>262</v>
      </c>
      <c r="G197" s="196"/>
      <c r="H197" s="200">
        <v>16.95</v>
      </c>
      <c r="I197" s="201"/>
      <c r="J197" s="196"/>
      <c r="K197" s="196"/>
      <c r="L197" s="202"/>
      <c r="M197" s="203"/>
      <c r="N197" s="204"/>
      <c r="O197" s="204"/>
      <c r="P197" s="204"/>
      <c r="Q197" s="204"/>
      <c r="R197" s="204"/>
      <c r="S197" s="204"/>
      <c r="T197" s="205"/>
      <c r="AT197" s="206" t="s">
        <v>125</v>
      </c>
      <c r="AU197" s="206" t="s">
        <v>80</v>
      </c>
      <c r="AV197" s="13" t="s">
        <v>80</v>
      </c>
      <c r="AW197" s="13" t="s">
        <v>30</v>
      </c>
      <c r="AX197" s="13" t="s">
        <v>73</v>
      </c>
      <c r="AY197" s="206" t="s">
        <v>116</v>
      </c>
    </row>
    <row r="198" spans="2:51" s="13" customFormat="1" ht="11.25">
      <c r="B198" s="195"/>
      <c r="C198" s="196"/>
      <c r="D198" s="197" t="s">
        <v>125</v>
      </c>
      <c r="E198" s="198" t="s">
        <v>1</v>
      </c>
      <c r="F198" s="199" t="s">
        <v>263</v>
      </c>
      <c r="G198" s="196"/>
      <c r="H198" s="200">
        <v>269.6</v>
      </c>
      <c r="I198" s="201"/>
      <c r="J198" s="196"/>
      <c r="K198" s="196"/>
      <c r="L198" s="202"/>
      <c r="M198" s="203"/>
      <c r="N198" s="204"/>
      <c r="O198" s="204"/>
      <c r="P198" s="204"/>
      <c r="Q198" s="204"/>
      <c r="R198" s="204"/>
      <c r="S198" s="204"/>
      <c r="T198" s="205"/>
      <c r="AT198" s="206" t="s">
        <v>125</v>
      </c>
      <c r="AU198" s="206" t="s">
        <v>80</v>
      </c>
      <c r="AV198" s="13" t="s">
        <v>80</v>
      </c>
      <c r="AW198" s="13" t="s">
        <v>30</v>
      </c>
      <c r="AX198" s="13" t="s">
        <v>73</v>
      </c>
      <c r="AY198" s="206" t="s">
        <v>116</v>
      </c>
    </row>
    <row r="199" spans="2:51" s="14" customFormat="1" ht="11.25">
      <c r="B199" s="207"/>
      <c r="C199" s="208"/>
      <c r="D199" s="197" t="s">
        <v>125</v>
      </c>
      <c r="E199" s="209" t="s">
        <v>1</v>
      </c>
      <c r="F199" s="210" t="s">
        <v>143</v>
      </c>
      <c r="G199" s="208"/>
      <c r="H199" s="211">
        <v>311.3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125</v>
      </c>
      <c r="AU199" s="217" t="s">
        <v>80</v>
      </c>
      <c r="AV199" s="14" t="s">
        <v>123</v>
      </c>
      <c r="AW199" s="14" t="s">
        <v>30</v>
      </c>
      <c r="AX199" s="14" t="s">
        <v>78</v>
      </c>
      <c r="AY199" s="217" t="s">
        <v>116</v>
      </c>
    </row>
    <row r="200" spans="1:65" s="2" customFormat="1" ht="33" customHeight="1">
      <c r="A200" s="33"/>
      <c r="B200" s="34"/>
      <c r="C200" s="181" t="s">
        <v>264</v>
      </c>
      <c r="D200" s="181" t="s">
        <v>119</v>
      </c>
      <c r="E200" s="182" t="s">
        <v>265</v>
      </c>
      <c r="F200" s="183" t="s">
        <v>266</v>
      </c>
      <c r="G200" s="184" t="s">
        <v>153</v>
      </c>
      <c r="H200" s="185">
        <v>51364.5</v>
      </c>
      <c r="I200" s="186"/>
      <c r="J200" s="187">
        <f>ROUND(I200*H200,2)</f>
        <v>0</v>
      </c>
      <c r="K200" s="188"/>
      <c r="L200" s="38"/>
      <c r="M200" s="189" t="s">
        <v>1</v>
      </c>
      <c r="N200" s="190" t="s">
        <v>38</v>
      </c>
      <c r="O200" s="70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3" t="s">
        <v>123</v>
      </c>
      <c r="AT200" s="193" t="s">
        <v>119</v>
      </c>
      <c r="AU200" s="193" t="s">
        <v>80</v>
      </c>
      <c r="AY200" s="16" t="s">
        <v>116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6" t="s">
        <v>78</v>
      </c>
      <c r="BK200" s="194">
        <f>ROUND(I200*H200,2)</f>
        <v>0</v>
      </c>
      <c r="BL200" s="16" t="s">
        <v>123</v>
      </c>
      <c r="BM200" s="193" t="s">
        <v>267</v>
      </c>
    </row>
    <row r="201" spans="2:51" s="13" customFormat="1" ht="11.25">
      <c r="B201" s="195"/>
      <c r="C201" s="196"/>
      <c r="D201" s="197" t="s">
        <v>125</v>
      </c>
      <c r="E201" s="198" t="s">
        <v>1</v>
      </c>
      <c r="F201" s="199" t="s">
        <v>268</v>
      </c>
      <c r="G201" s="196"/>
      <c r="H201" s="200">
        <v>51364.5</v>
      </c>
      <c r="I201" s="201"/>
      <c r="J201" s="196"/>
      <c r="K201" s="196"/>
      <c r="L201" s="202"/>
      <c r="M201" s="203"/>
      <c r="N201" s="204"/>
      <c r="O201" s="204"/>
      <c r="P201" s="204"/>
      <c r="Q201" s="204"/>
      <c r="R201" s="204"/>
      <c r="S201" s="204"/>
      <c r="T201" s="205"/>
      <c r="AT201" s="206" t="s">
        <v>125</v>
      </c>
      <c r="AU201" s="206" t="s">
        <v>80</v>
      </c>
      <c r="AV201" s="13" t="s">
        <v>80</v>
      </c>
      <c r="AW201" s="13" t="s">
        <v>30</v>
      </c>
      <c r="AX201" s="13" t="s">
        <v>78</v>
      </c>
      <c r="AY201" s="206" t="s">
        <v>116</v>
      </c>
    </row>
    <row r="202" spans="1:65" s="2" customFormat="1" ht="33" customHeight="1">
      <c r="A202" s="33"/>
      <c r="B202" s="34"/>
      <c r="C202" s="181" t="s">
        <v>269</v>
      </c>
      <c r="D202" s="181" t="s">
        <v>119</v>
      </c>
      <c r="E202" s="182" t="s">
        <v>270</v>
      </c>
      <c r="F202" s="183" t="s">
        <v>271</v>
      </c>
      <c r="G202" s="184" t="s">
        <v>153</v>
      </c>
      <c r="H202" s="185">
        <v>311.3</v>
      </c>
      <c r="I202" s="186"/>
      <c r="J202" s="187">
        <f>ROUND(I202*H202,2)</f>
        <v>0</v>
      </c>
      <c r="K202" s="188"/>
      <c r="L202" s="38"/>
      <c r="M202" s="189" t="s">
        <v>1</v>
      </c>
      <c r="N202" s="190" t="s">
        <v>38</v>
      </c>
      <c r="O202" s="70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3" t="s">
        <v>123</v>
      </c>
      <c r="AT202" s="193" t="s">
        <v>119</v>
      </c>
      <c r="AU202" s="193" t="s">
        <v>80</v>
      </c>
      <c r="AY202" s="16" t="s">
        <v>116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6" t="s">
        <v>78</v>
      </c>
      <c r="BK202" s="194">
        <f>ROUND(I202*H202,2)</f>
        <v>0</v>
      </c>
      <c r="BL202" s="16" t="s">
        <v>123</v>
      </c>
      <c r="BM202" s="193" t="s">
        <v>272</v>
      </c>
    </row>
    <row r="203" spans="1:65" s="2" customFormat="1" ht="16.5" customHeight="1">
      <c r="A203" s="33"/>
      <c r="B203" s="34"/>
      <c r="C203" s="181" t="s">
        <v>273</v>
      </c>
      <c r="D203" s="181" t="s">
        <v>119</v>
      </c>
      <c r="E203" s="182" t="s">
        <v>274</v>
      </c>
      <c r="F203" s="183" t="s">
        <v>275</v>
      </c>
      <c r="G203" s="184" t="s">
        <v>153</v>
      </c>
      <c r="H203" s="185">
        <v>311.3</v>
      </c>
      <c r="I203" s="186"/>
      <c r="J203" s="187">
        <f>ROUND(I203*H203,2)</f>
        <v>0</v>
      </c>
      <c r="K203" s="188"/>
      <c r="L203" s="38"/>
      <c r="M203" s="189" t="s">
        <v>1</v>
      </c>
      <c r="N203" s="190" t="s">
        <v>38</v>
      </c>
      <c r="O203" s="70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3" t="s">
        <v>123</v>
      </c>
      <c r="AT203" s="193" t="s">
        <v>119</v>
      </c>
      <c r="AU203" s="193" t="s">
        <v>80</v>
      </c>
      <c r="AY203" s="16" t="s">
        <v>116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6" t="s">
        <v>78</v>
      </c>
      <c r="BK203" s="194">
        <f>ROUND(I203*H203,2)</f>
        <v>0</v>
      </c>
      <c r="BL203" s="16" t="s">
        <v>123</v>
      </c>
      <c r="BM203" s="193" t="s">
        <v>276</v>
      </c>
    </row>
    <row r="204" spans="1:65" s="2" customFormat="1" ht="16.5" customHeight="1">
      <c r="A204" s="33"/>
      <c r="B204" s="34"/>
      <c r="C204" s="181" t="s">
        <v>277</v>
      </c>
      <c r="D204" s="181" t="s">
        <v>119</v>
      </c>
      <c r="E204" s="182" t="s">
        <v>278</v>
      </c>
      <c r="F204" s="183" t="s">
        <v>279</v>
      </c>
      <c r="G204" s="184" t="s">
        <v>153</v>
      </c>
      <c r="H204" s="185">
        <v>51364.5</v>
      </c>
      <c r="I204" s="186"/>
      <c r="J204" s="187">
        <f>ROUND(I204*H204,2)</f>
        <v>0</v>
      </c>
      <c r="K204" s="188"/>
      <c r="L204" s="38"/>
      <c r="M204" s="189" t="s">
        <v>1</v>
      </c>
      <c r="N204" s="190" t="s">
        <v>38</v>
      </c>
      <c r="O204" s="70"/>
      <c r="P204" s="191">
        <f>O204*H204</f>
        <v>0</v>
      </c>
      <c r="Q204" s="191">
        <v>0</v>
      </c>
      <c r="R204" s="191">
        <f>Q204*H204</f>
        <v>0</v>
      </c>
      <c r="S204" s="191">
        <v>0</v>
      </c>
      <c r="T204" s="19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3" t="s">
        <v>123</v>
      </c>
      <c r="AT204" s="193" t="s">
        <v>119</v>
      </c>
      <c r="AU204" s="193" t="s">
        <v>80</v>
      </c>
      <c r="AY204" s="16" t="s">
        <v>116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16" t="s">
        <v>78</v>
      </c>
      <c r="BK204" s="194">
        <f>ROUND(I204*H204,2)</f>
        <v>0</v>
      </c>
      <c r="BL204" s="16" t="s">
        <v>123</v>
      </c>
      <c r="BM204" s="193" t="s">
        <v>280</v>
      </c>
    </row>
    <row r="205" spans="2:51" s="13" customFormat="1" ht="11.25">
      <c r="B205" s="195"/>
      <c r="C205" s="196"/>
      <c r="D205" s="197" t="s">
        <v>125</v>
      </c>
      <c r="E205" s="198" t="s">
        <v>1</v>
      </c>
      <c r="F205" s="199" t="s">
        <v>268</v>
      </c>
      <c r="G205" s="196"/>
      <c r="H205" s="200">
        <v>51364.5</v>
      </c>
      <c r="I205" s="201"/>
      <c r="J205" s="196"/>
      <c r="K205" s="196"/>
      <c r="L205" s="202"/>
      <c r="M205" s="203"/>
      <c r="N205" s="204"/>
      <c r="O205" s="204"/>
      <c r="P205" s="204"/>
      <c r="Q205" s="204"/>
      <c r="R205" s="204"/>
      <c r="S205" s="204"/>
      <c r="T205" s="205"/>
      <c r="AT205" s="206" t="s">
        <v>125</v>
      </c>
      <c r="AU205" s="206" t="s">
        <v>80</v>
      </c>
      <c r="AV205" s="13" t="s">
        <v>80</v>
      </c>
      <c r="AW205" s="13" t="s">
        <v>30</v>
      </c>
      <c r="AX205" s="13" t="s">
        <v>78</v>
      </c>
      <c r="AY205" s="206" t="s">
        <v>116</v>
      </c>
    </row>
    <row r="206" spans="1:65" s="2" customFormat="1" ht="21.75" customHeight="1">
      <c r="A206" s="33"/>
      <c r="B206" s="34"/>
      <c r="C206" s="181" t="s">
        <v>281</v>
      </c>
      <c r="D206" s="181" t="s">
        <v>119</v>
      </c>
      <c r="E206" s="182" t="s">
        <v>282</v>
      </c>
      <c r="F206" s="183" t="s">
        <v>283</v>
      </c>
      <c r="G206" s="184" t="s">
        <v>153</v>
      </c>
      <c r="H206" s="185">
        <v>311.3</v>
      </c>
      <c r="I206" s="186"/>
      <c r="J206" s="187">
        <f>ROUND(I206*H206,2)</f>
        <v>0</v>
      </c>
      <c r="K206" s="188"/>
      <c r="L206" s="38"/>
      <c r="M206" s="189" t="s">
        <v>1</v>
      </c>
      <c r="N206" s="190" t="s">
        <v>38</v>
      </c>
      <c r="O206" s="70"/>
      <c r="P206" s="191">
        <f>O206*H206</f>
        <v>0</v>
      </c>
      <c r="Q206" s="191">
        <v>0</v>
      </c>
      <c r="R206" s="191">
        <f>Q206*H206</f>
        <v>0</v>
      </c>
      <c r="S206" s="191">
        <v>0</v>
      </c>
      <c r="T206" s="19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3" t="s">
        <v>123</v>
      </c>
      <c r="AT206" s="193" t="s">
        <v>119</v>
      </c>
      <c r="AU206" s="193" t="s">
        <v>80</v>
      </c>
      <c r="AY206" s="16" t="s">
        <v>116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16" t="s">
        <v>78</v>
      </c>
      <c r="BK206" s="194">
        <f>ROUND(I206*H206,2)</f>
        <v>0</v>
      </c>
      <c r="BL206" s="16" t="s">
        <v>123</v>
      </c>
      <c r="BM206" s="193" t="s">
        <v>284</v>
      </c>
    </row>
    <row r="207" spans="1:65" s="2" customFormat="1" ht="24.2" customHeight="1">
      <c r="A207" s="33"/>
      <c r="B207" s="34"/>
      <c r="C207" s="181" t="s">
        <v>285</v>
      </c>
      <c r="D207" s="181" t="s">
        <v>119</v>
      </c>
      <c r="E207" s="182" t="s">
        <v>286</v>
      </c>
      <c r="F207" s="183" t="s">
        <v>287</v>
      </c>
      <c r="G207" s="184" t="s">
        <v>288</v>
      </c>
      <c r="H207" s="185">
        <v>612.488</v>
      </c>
      <c r="I207" s="186"/>
      <c r="J207" s="187">
        <f>ROUND(I207*H207,2)</f>
        <v>0</v>
      </c>
      <c r="K207" s="188"/>
      <c r="L207" s="38"/>
      <c r="M207" s="189" t="s">
        <v>1</v>
      </c>
      <c r="N207" s="190" t="s">
        <v>38</v>
      </c>
      <c r="O207" s="70"/>
      <c r="P207" s="191">
        <f>O207*H207</f>
        <v>0</v>
      </c>
      <c r="Q207" s="191">
        <v>0</v>
      </c>
      <c r="R207" s="191">
        <f>Q207*H207</f>
        <v>0</v>
      </c>
      <c r="S207" s="191">
        <v>0.005</v>
      </c>
      <c r="T207" s="192">
        <f>S207*H207</f>
        <v>3.0624400000000005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3" t="s">
        <v>123</v>
      </c>
      <c r="AT207" s="193" t="s">
        <v>119</v>
      </c>
      <c r="AU207" s="193" t="s">
        <v>80</v>
      </c>
      <c r="AY207" s="16" t="s">
        <v>116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6" t="s">
        <v>78</v>
      </c>
      <c r="BK207" s="194">
        <f>ROUND(I207*H207,2)</f>
        <v>0</v>
      </c>
      <c r="BL207" s="16" t="s">
        <v>123</v>
      </c>
      <c r="BM207" s="193" t="s">
        <v>289</v>
      </c>
    </row>
    <row r="208" spans="2:51" s="13" customFormat="1" ht="11.25">
      <c r="B208" s="195"/>
      <c r="C208" s="196"/>
      <c r="D208" s="197" t="s">
        <v>125</v>
      </c>
      <c r="E208" s="198" t="s">
        <v>1</v>
      </c>
      <c r="F208" s="199" t="s">
        <v>290</v>
      </c>
      <c r="G208" s="196"/>
      <c r="H208" s="200">
        <v>612.488</v>
      </c>
      <c r="I208" s="201"/>
      <c r="J208" s="196"/>
      <c r="K208" s="196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125</v>
      </c>
      <c r="AU208" s="206" t="s">
        <v>80</v>
      </c>
      <c r="AV208" s="13" t="s">
        <v>80</v>
      </c>
      <c r="AW208" s="13" t="s">
        <v>30</v>
      </c>
      <c r="AX208" s="13" t="s">
        <v>78</v>
      </c>
      <c r="AY208" s="206" t="s">
        <v>116</v>
      </c>
    </row>
    <row r="209" spans="1:65" s="2" customFormat="1" ht="24.2" customHeight="1">
      <c r="A209" s="33"/>
      <c r="B209" s="34"/>
      <c r="C209" s="181" t="s">
        <v>291</v>
      </c>
      <c r="D209" s="181" t="s">
        <v>119</v>
      </c>
      <c r="E209" s="182" t="s">
        <v>292</v>
      </c>
      <c r="F209" s="183" t="s">
        <v>293</v>
      </c>
      <c r="G209" s="184" t="s">
        <v>288</v>
      </c>
      <c r="H209" s="185">
        <v>318.6</v>
      </c>
      <c r="I209" s="186"/>
      <c r="J209" s="187">
        <f>ROUND(I209*H209,2)</f>
        <v>0</v>
      </c>
      <c r="K209" s="188"/>
      <c r="L209" s="38"/>
      <c r="M209" s="189" t="s">
        <v>1</v>
      </c>
      <c r="N209" s="190" t="s">
        <v>38</v>
      </c>
      <c r="O209" s="70"/>
      <c r="P209" s="191">
        <f>O209*H209</f>
        <v>0</v>
      </c>
      <c r="Q209" s="191">
        <v>0</v>
      </c>
      <c r="R209" s="191">
        <f>Q209*H209</f>
        <v>0</v>
      </c>
      <c r="S209" s="191">
        <v>0.015</v>
      </c>
      <c r="T209" s="192">
        <f>S209*H209</f>
        <v>4.779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3" t="s">
        <v>123</v>
      </c>
      <c r="AT209" s="193" t="s">
        <v>119</v>
      </c>
      <c r="AU209" s="193" t="s">
        <v>80</v>
      </c>
      <c r="AY209" s="16" t="s">
        <v>116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6" t="s">
        <v>78</v>
      </c>
      <c r="BK209" s="194">
        <f>ROUND(I209*H209,2)</f>
        <v>0</v>
      </c>
      <c r="BL209" s="16" t="s">
        <v>123</v>
      </c>
      <c r="BM209" s="193" t="s">
        <v>294</v>
      </c>
    </row>
    <row r="210" spans="2:51" s="13" customFormat="1" ht="11.25">
      <c r="B210" s="195"/>
      <c r="C210" s="196"/>
      <c r="D210" s="197" t="s">
        <v>125</v>
      </c>
      <c r="E210" s="198" t="s">
        <v>1</v>
      </c>
      <c r="F210" s="199" t="s">
        <v>295</v>
      </c>
      <c r="G210" s="196"/>
      <c r="H210" s="200">
        <v>318.6</v>
      </c>
      <c r="I210" s="201"/>
      <c r="J210" s="196"/>
      <c r="K210" s="196"/>
      <c r="L210" s="202"/>
      <c r="M210" s="203"/>
      <c r="N210" s="204"/>
      <c r="O210" s="204"/>
      <c r="P210" s="204"/>
      <c r="Q210" s="204"/>
      <c r="R210" s="204"/>
      <c r="S210" s="204"/>
      <c r="T210" s="205"/>
      <c r="AT210" s="206" t="s">
        <v>125</v>
      </c>
      <c r="AU210" s="206" t="s">
        <v>80</v>
      </c>
      <c r="AV210" s="13" t="s">
        <v>80</v>
      </c>
      <c r="AW210" s="13" t="s">
        <v>30</v>
      </c>
      <c r="AX210" s="13" t="s">
        <v>78</v>
      </c>
      <c r="AY210" s="206" t="s">
        <v>116</v>
      </c>
    </row>
    <row r="211" spans="1:65" s="2" customFormat="1" ht="24.2" customHeight="1">
      <c r="A211" s="33"/>
      <c r="B211" s="34"/>
      <c r="C211" s="181" t="s">
        <v>296</v>
      </c>
      <c r="D211" s="181" t="s">
        <v>119</v>
      </c>
      <c r="E211" s="182" t="s">
        <v>297</v>
      </c>
      <c r="F211" s="183" t="s">
        <v>298</v>
      </c>
      <c r="G211" s="184" t="s">
        <v>146</v>
      </c>
      <c r="H211" s="185">
        <v>49.05</v>
      </c>
      <c r="I211" s="186"/>
      <c r="J211" s="187">
        <f>ROUND(I211*H211,2)</f>
        <v>0</v>
      </c>
      <c r="K211" s="188"/>
      <c r="L211" s="38"/>
      <c r="M211" s="189" t="s">
        <v>1</v>
      </c>
      <c r="N211" s="190" t="s">
        <v>38</v>
      </c>
      <c r="O211" s="70"/>
      <c r="P211" s="191">
        <f>O211*H211</f>
        <v>0</v>
      </c>
      <c r="Q211" s="191">
        <v>0</v>
      </c>
      <c r="R211" s="191">
        <f>Q211*H211</f>
        <v>0</v>
      </c>
      <c r="S211" s="191">
        <v>0.006</v>
      </c>
      <c r="T211" s="192">
        <f>S211*H211</f>
        <v>0.2943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3" t="s">
        <v>123</v>
      </c>
      <c r="AT211" s="193" t="s">
        <v>119</v>
      </c>
      <c r="AU211" s="193" t="s">
        <v>80</v>
      </c>
      <c r="AY211" s="16" t="s">
        <v>116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6" t="s">
        <v>78</v>
      </c>
      <c r="BK211" s="194">
        <f>ROUND(I211*H211,2)</f>
        <v>0</v>
      </c>
      <c r="BL211" s="16" t="s">
        <v>123</v>
      </c>
      <c r="BM211" s="193" t="s">
        <v>299</v>
      </c>
    </row>
    <row r="212" spans="2:51" s="13" customFormat="1" ht="11.25">
      <c r="B212" s="195"/>
      <c r="C212" s="196"/>
      <c r="D212" s="197" t="s">
        <v>125</v>
      </c>
      <c r="E212" s="198" t="s">
        <v>1</v>
      </c>
      <c r="F212" s="199" t="s">
        <v>300</v>
      </c>
      <c r="G212" s="196"/>
      <c r="H212" s="200">
        <v>49.05</v>
      </c>
      <c r="I212" s="201"/>
      <c r="J212" s="196"/>
      <c r="K212" s="196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125</v>
      </c>
      <c r="AU212" s="206" t="s">
        <v>80</v>
      </c>
      <c r="AV212" s="13" t="s">
        <v>80</v>
      </c>
      <c r="AW212" s="13" t="s">
        <v>30</v>
      </c>
      <c r="AX212" s="13" t="s">
        <v>78</v>
      </c>
      <c r="AY212" s="206" t="s">
        <v>116</v>
      </c>
    </row>
    <row r="213" spans="1:65" s="2" customFormat="1" ht="24.2" customHeight="1">
      <c r="A213" s="33"/>
      <c r="B213" s="34"/>
      <c r="C213" s="181" t="s">
        <v>157</v>
      </c>
      <c r="D213" s="181" t="s">
        <v>119</v>
      </c>
      <c r="E213" s="182" t="s">
        <v>301</v>
      </c>
      <c r="F213" s="183" t="s">
        <v>302</v>
      </c>
      <c r="G213" s="184" t="s">
        <v>146</v>
      </c>
      <c r="H213" s="185">
        <v>408.084</v>
      </c>
      <c r="I213" s="186"/>
      <c r="J213" s="187">
        <f>ROUND(I213*H213,2)</f>
        <v>0</v>
      </c>
      <c r="K213" s="188"/>
      <c r="L213" s="38"/>
      <c r="M213" s="189" t="s">
        <v>1</v>
      </c>
      <c r="N213" s="190" t="s">
        <v>38</v>
      </c>
      <c r="O213" s="70"/>
      <c r="P213" s="191">
        <f>O213*H213</f>
        <v>0</v>
      </c>
      <c r="Q213" s="191">
        <v>0</v>
      </c>
      <c r="R213" s="191">
        <f>Q213*H213</f>
        <v>0</v>
      </c>
      <c r="S213" s="191">
        <v>0.04</v>
      </c>
      <c r="T213" s="192">
        <f>S213*H213</f>
        <v>16.32336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3" t="s">
        <v>123</v>
      </c>
      <c r="AT213" s="193" t="s">
        <v>119</v>
      </c>
      <c r="AU213" s="193" t="s">
        <v>80</v>
      </c>
      <c r="AY213" s="16" t="s">
        <v>116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6" t="s">
        <v>78</v>
      </c>
      <c r="BK213" s="194">
        <f>ROUND(I213*H213,2)</f>
        <v>0</v>
      </c>
      <c r="BL213" s="16" t="s">
        <v>123</v>
      </c>
      <c r="BM213" s="193" t="s">
        <v>303</v>
      </c>
    </row>
    <row r="214" spans="2:51" s="13" customFormat="1" ht="11.25">
      <c r="B214" s="195"/>
      <c r="C214" s="196"/>
      <c r="D214" s="197" t="s">
        <v>125</v>
      </c>
      <c r="E214" s="198" t="s">
        <v>1</v>
      </c>
      <c r="F214" s="199" t="s">
        <v>304</v>
      </c>
      <c r="G214" s="196"/>
      <c r="H214" s="200">
        <v>285.48</v>
      </c>
      <c r="I214" s="201"/>
      <c r="J214" s="196"/>
      <c r="K214" s="196"/>
      <c r="L214" s="202"/>
      <c r="M214" s="203"/>
      <c r="N214" s="204"/>
      <c r="O214" s="204"/>
      <c r="P214" s="204"/>
      <c r="Q214" s="204"/>
      <c r="R214" s="204"/>
      <c r="S214" s="204"/>
      <c r="T214" s="205"/>
      <c r="AT214" s="206" t="s">
        <v>125</v>
      </c>
      <c r="AU214" s="206" t="s">
        <v>80</v>
      </c>
      <c r="AV214" s="13" t="s">
        <v>80</v>
      </c>
      <c r="AW214" s="13" t="s">
        <v>30</v>
      </c>
      <c r="AX214" s="13" t="s">
        <v>73</v>
      </c>
      <c r="AY214" s="206" t="s">
        <v>116</v>
      </c>
    </row>
    <row r="215" spans="2:51" s="13" customFormat="1" ht="11.25">
      <c r="B215" s="195"/>
      <c r="C215" s="196"/>
      <c r="D215" s="197" t="s">
        <v>125</v>
      </c>
      <c r="E215" s="198" t="s">
        <v>1</v>
      </c>
      <c r="F215" s="199" t="s">
        <v>305</v>
      </c>
      <c r="G215" s="196"/>
      <c r="H215" s="200">
        <v>7.44</v>
      </c>
      <c r="I215" s="201"/>
      <c r="J215" s="196"/>
      <c r="K215" s="196"/>
      <c r="L215" s="202"/>
      <c r="M215" s="203"/>
      <c r="N215" s="204"/>
      <c r="O215" s="204"/>
      <c r="P215" s="204"/>
      <c r="Q215" s="204"/>
      <c r="R215" s="204"/>
      <c r="S215" s="204"/>
      <c r="T215" s="205"/>
      <c r="AT215" s="206" t="s">
        <v>125</v>
      </c>
      <c r="AU215" s="206" t="s">
        <v>80</v>
      </c>
      <c r="AV215" s="13" t="s">
        <v>80</v>
      </c>
      <c r="AW215" s="13" t="s">
        <v>30</v>
      </c>
      <c r="AX215" s="13" t="s">
        <v>73</v>
      </c>
      <c r="AY215" s="206" t="s">
        <v>116</v>
      </c>
    </row>
    <row r="216" spans="2:51" s="13" customFormat="1" ht="11.25">
      <c r="B216" s="195"/>
      <c r="C216" s="196"/>
      <c r="D216" s="197" t="s">
        <v>125</v>
      </c>
      <c r="E216" s="198" t="s">
        <v>1</v>
      </c>
      <c r="F216" s="199" t="s">
        <v>306</v>
      </c>
      <c r="G216" s="196"/>
      <c r="H216" s="200">
        <v>34.2</v>
      </c>
      <c r="I216" s="201"/>
      <c r="J216" s="196"/>
      <c r="K216" s="196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125</v>
      </c>
      <c r="AU216" s="206" t="s">
        <v>80</v>
      </c>
      <c r="AV216" s="13" t="s">
        <v>80</v>
      </c>
      <c r="AW216" s="13" t="s">
        <v>30</v>
      </c>
      <c r="AX216" s="13" t="s">
        <v>73</v>
      </c>
      <c r="AY216" s="206" t="s">
        <v>116</v>
      </c>
    </row>
    <row r="217" spans="2:51" s="13" customFormat="1" ht="11.25">
      <c r="B217" s="195"/>
      <c r="C217" s="196"/>
      <c r="D217" s="197" t="s">
        <v>125</v>
      </c>
      <c r="E217" s="198" t="s">
        <v>1</v>
      </c>
      <c r="F217" s="199" t="s">
        <v>307</v>
      </c>
      <c r="G217" s="196"/>
      <c r="H217" s="200">
        <v>2.064</v>
      </c>
      <c r="I217" s="201"/>
      <c r="J217" s="196"/>
      <c r="K217" s="196"/>
      <c r="L217" s="202"/>
      <c r="M217" s="203"/>
      <c r="N217" s="204"/>
      <c r="O217" s="204"/>
      <c r="P217" s="204"/>
      <c r="Q217" s="204"/>
      <c r="R217" s="204"/>
      <c r="S217" s="204"/>
      <c r="T217" s="205"/>
      <c r="AT217" s="206" t="s">
        <v>125</v>
      </c>
      <c r="AU217" s="206" t="s">
        <v>80</v>
      </c>
      <c r="AV217" s="13" t="s">
        <v>80</v>
      </c>
      <c r="AW217" s="13" t="s">
        <v>30</v>
      </c>
      <c r="AX217" s="13" t="s">
        <v>73</v>
      </c>
      <c r="AY217" s="206" t="s">
        <v>116</v>
      </c>
    </row>
    <row r="218" spans="2:51" s="13" customFormat="1" ht="11.25">
      <c r="B218" s="195"/>
      <c r="C218" s="196"/>
      <c r="D218" s="197" t="s">
        <v>125</v>
      </c>
      <c r="E218" s="198" t="s">
        <v>1</v>
      </c>
      <c r="F218" s="199" t="s">
        <v>308</v>
      </c>
      <c r="G218" s="196"/>
      <c r="H218" s="200">
        <v>1.92</v>
      </c>
      <c r="I218" s="201"/>
      <c r="J218" s="196"/>
      <c r="K218" s="196"/>
      <c r="L218" s="202"/>
      <c r="M218" s="203"/>
      <c r="N218" s="204"/>
      <c r="O218" s="204"/>
      <c r="P218" s="204"/>
      <c r="Q218" s="204"/>
      <c r="R218" s="204"/>
      <c r="S218" s="204"/>
      <c r="T218" s="205"/>
      <c r="AT218" s="206" t="s">
        <v>125</v>
      </c>
      <c r="AU218" s="206" t="s">
        <v>80</v>
      </c>
      <c r="AV218" s="13" t="s">
        <v>80</v>
      </c>
      <c r="AW218" s="13" t="s">
        <v>30</v>
      </c>
      <c r="AX218" s="13" t="s">
        <v>73</v>
      </c>
      <c r="AY218" s="206" t="s">
        <v>116</v>
      </c>
    </row>
    <row r="219" spans="2:51" s="13" customFormat="1" ht="11.25">
      <c r="B219" s="195"/>
      <c r="C219" s="196"/>
      <c r="D219" s="197" t="s">
        <v>125</v>
      </c>
      <c r="E219" s="198" t="s">
        <v>1</v>
      </c>
      <c r="F219" s="199" t="s">
        <v>309</v>
      </c>
      <c r="G219" s="196"/>
      <c r="H219" s="200">
        <v>7.56</v>
      </c>
      <c r="I219" s="201"/>
      <c r="J219" s="196"/>
      <c r="K219" s="196"/>
      <c r="L219" s="202"/>
      <c r="M219" s="203"/>
      <c r="N219" s="204"/>
      <c r="O219" s="204"/>
      <c r="P219" s="204"/>
      <c r="Q219" s="204"/>
      <c r="R219" s="204"/>
      <c r="S219" s="204"/>
      <c r="T219" s="205"/>
      <c r="AT219" s="206" t="s">
        <v>125</v>
      </c>
      <c r="AU219" s="206" t="s">
        <v>80</v>
      </c>
      <c r="AV219" s="13" t="s">
        <v>80</v>
      </c>
      <c r="AW219" s="13" t="s">
        <v>30</v>
      </c>
      <c r="AX219" s="13" t="s">
        <v>73</v>
      </c>
      <c r="AY219" s="206" t="s">
        <v>116</v>
      </c>
    </row>
    <row r="220" spans="2:51" s="13" customFormat="1" ht="11.25">
      <c r="B220" s="195"/>
      <c r="C220" s="196"/>
      <c r="D220" s="197" t="s">
        <v>125</v>
      </c>
      <c r="E220" s="198" t="s">
        <v>1</v>
      </c>
      <c r="F220" s="199" t="s">
        <v>310</v>
      </c>
      <c r="G220" s="196"/>
      <c r="H220" s="200">
        <v>37.5</v>
      </c>
      <c r="I220" s="201"/>
      <c r="J220" s="196"/>
      <c r="K220" s="196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125</v>
      </c>
      <c r="AU220" s="206" t="s">
        <v>80</v>
      </c>
      <c r="AV220" s="13" t="s">
        <v>80</v>
      </c>
      <c r="AW220" s="13" t="s">
        <v>30</v>
      </c>
      <c r="AX220" s="13" t="s">
        <v>73</v>
      </c>
      <c r="AY220" s="206" t="s">
        <v>116</v>
      </c>
    </row>
    <row r="221" spans="2:51" s="13" customFormat="1" ht="11.25">
      <c r="B221" s="195"/>
      <c r="C221" s="196"/>
      <c r="D221" s="197" t="s">
        <v>125</v>
      </c>
      <c r="E221" s="198" t="s">
        <v>1</v>
      </c>
      <c r="F221" s="199" t="s">
        <v>156</v>
      </c>
      <c r="G221" s="196"/>
      <c r="H221" s="200">
        <v>31.92</v>
      </c>
      <c r="I221" s="201"/>
      <c r="J221" s="196"/>
      <c r="K221" s="196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125</v>
      </c>
      <c r="AU221" s="206" t="s">
        <v>80</v>
      </c>
      <c r="AV221" s="13" t="s">
        <v>80</v>
      </c>
      <c r="AW221" s="13" t="s">
        <v>30</v>
      </c>
      <c r="AX221" s="13" t="s">
        <v>73</v>
      </c>
      <c r="AY221" s="206" t="s">
        <v>116</v>
      </c>
    </row>
    <row r="222" spans="2:51" s="14" customFormat="1" ht="11.25">
      <c r="B222" s="207"/>
      <c r="C222" s="208"/>
      <c r="D222" s="197" t="s">
        <v>125</v>
      </c>
      <c r="E222" s="209" t="s">
        <v>1</v>
      </c>
      <c r="F222" s="210" t="s">
        <v>143</v>
      </c>
      <c r="G222" s="208"/>
      <c r="H222" s="211">
        <v>408.08400000000006</v>
      </c>
      <c r="I222" s="212"/>
      <c r="J222" s="208"/>
      <c r="K222" s="208"/>
      <c r="L222" s="213"/>
      <c r="M222" s="214"/>
      <c r="N222" s="215"/>
      <c r="O222" s="215"/>
      <c r="P222" s="215"/>
      <c r="Q222" s="215"/>
      <c r="R222" s="215"/>
      <c r="S222" s="215"/>
      <c r="T222" s="216"/>
      <c r="AT222" s="217" t="s">
        <v>125</v>
      </c>
      <c r="AU222" s="217" t="s">
        <v>80</v>
      </c>
      <c r="AV222" s="14" t="s">
        <v>123</v>
      </c>
      <c r="AW222" s="14" t="s">
        <v>30</v>
      </c>
      <c r="AX222" s="14" t="s">
        <v>78</v>
      </c>
      <c r="AY222" s="217" t="s">
        <v>116</v>
      </c>
    </row>
    <row r="223" spans="1:65" s="2" customFormat="1" ht="24.2" customHeight="1">
      <c r="A223" s="33"/>
      <c r="B223" s="34"/>
      <c r="C223" s="181" t="s">
        <v>311</v>
      </c>
      <c r="D223" s="181" t="s">
        <v>119</v>
      </c>
      <c r="E223" s="182" t="s">
        <v>312</v>
      </c>
      <c r="F223" s="183" t="s">
        <v>313</v>
      </c>
      <c r="G223" s="184" t="s">
        <v>146</v>
      </c>
      <c r="H223" s="185">
        <v>3.3</v>
      </c>
      <c r="I223" s="186"/>
      <c r="J223" s="187">
        <f>ROUND(I223*H223,2)</f>
        <v>0</v>
      </c>
      <c r="K223" s="188"/>
      <c r="L223" s="38"/>
      <c r="M223" s="189" t="s">
        <v>1</v>
      </c>
      <c r="N223" s="190" t="s">
        <v>38</v>
      </c>
      <c r="O223" s="70"/>
      <c r="P223" s="191">
        <f>O223*H223</f>
        <v>0</v>
      </c>
      <c r="Q223" s="191">
        <v>0</v>
      </c>
      <c r="R223" s="191">
        <f>Q223*H223</f>
        <v>0</v>
      </c>
      <c r="S223" s="191">
        <v>0.054</v>
      </c>
      <c r="T223" s="192">
        <f>S223*H223</f>
        <v>0.1782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3" t="s">
        <v>123</v>
      </c>
      <c r="AT223" s="193" t="s">
        <v>119</v>
      </c>
      <c r="AU223" s="193" t="s">
        <v>80</v>
      </c>
      <c r="AY223" s="16" t="s">
        <v>116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6" t="s">
        <v>78</v>
      </c>
      <c r="BK223" s="194">
        <f>ROUND(I223*H223,2)</f>
        <v>0</v>
      </c>
      <c r="BL223" s="16" t="s">
        <v>123</v>
      </c>
      <c r="BM223" s="193" t="s">
        <v>314</v>
      </c>
    </row>
    <row r="224" spans="2:51" s="13" customFormat="1" ht="11.25">
      <c r="B224" s="195"/>
      <c r="C224" s="196"/>
      <c r="D224" s="197" t="s">
        <v>125</v>
      </c>
      <c r="E224" s="198" t="s">
        <v>1</v>
      </c>
      <c r="F224" s="199" t="s">
        <v>315</v>
      </c>
      <c r="G224" s="196"/>
      <c r="H224" s="200">
        <v>3.3</v>
      </c>
      <c r="I224" s="201"/>
      <c r="J224" s="196"/>
      <c r="K224" s="196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125</v>
      </c>
      <c r="AU224" s="206" t="s">
        <v>80</v>
      </c>
      <c r="AV224" s="13" t="s">
        <v>80</v>
      </c>
      <c r="AW224" s="13" t="s">
        <v>30</v>
      </c>
      <c r="AX224" s="13" t="s">
        <v>78</v>
      </c>
      <c r="AY224" s="206" t="s">
        <v>116</v>
      </c>
    </row>
    <row r="225" spans="1:65" s="2" customFormat="1" ht="24.2" customHeight="1">
      <c r="A225" s="33"/>
      <c r="B225" s="34"/>
      <c r="C225" s="181" t="s">
        <v>316</v>
      </c>
      <c r="D225" s="181" t="s">
        <v>119</v>
      </c>
      <c r="E225" s="182" t="s">
        <v>317</v>
      </c>
      <c r="F225" s="183" t="s">
        <v>318</v>
      </c>
      <c r="G225" s="184" t="s">
        <v>146</v>
      </c>
      <c r="H225" s="185">
        <v>7.5</v>
      </c>
      <c r="I225" s="186"/>
      <c r="J225" s="187">
        <f>ROUND(I225*H225,2)</f>
        <v>0</v>
      </c>
      <c r="K225" s="188"/>
      <c r="L225" s="38"/>
      <c r="M225" s="189" t="s">
        <v>1</v>
      </c>
      <c r="N225" s="190" t="s">
        <v>38</v>
      </c>
      <c r="O225" s="70"/>
      <c r="P225" s="191">
        <f>O225*H225</f>
        <v>0</v>
      </c>
      <c r="Q225" s="191">
        <v>0</v>
      </c>
      <c r="R225" s="191">
        <f>Q225*H225</f>
        <v>0</v>
      </c>
      <c r="S225" s="191">
        <v>0.081</v>
      </c>
      <c r="T225" s="192">
        <f>S225*H225</f>
        <v>0.6075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3" t="s">
        <v>123</v>
      </c>
      <c r="AT225" s="193" t="s">
        <v>119</v>
      </c>
      <c r="AU225" s="193" t="s">
        <v>80</v>
      </c>
      <c r="AY225" s="16" t="s">
        <v>116</v>
      </c>
      <c r="BE225" s="194">
        <f>IF(N225="základní",J225,0)</f>
        <v>0</v>
      </c>
      <c r="BF225" s="194">
        <f>IF(N225="snížená",J225,0)</f>
        <v>0</v>
      </c>
      <c r="BG225" s="194">
        <f>IF(N225="zákl. přenesená",J225,0)</f>
        <v>0</v>
      </c>
      <c r="BH225" s="194">
        <f>IF(N225="sníž. přenesená",J225,0)</f>
        <v>0</v>
      </c>
      <c r="BI225" s="194">
        <f>IF(N225="nulová",J225,0)</f>
        <v>0</v>
      </c>
      <c r="BJ225" s="16" t="s">
        <v>78</v>
      </c>
      <c r="BK225" s="194">
        <f>ROUND(I225*H225,2)</f>
        <v>0</v>
      </c>
      <c r="BL225" s="16" t="s">
        <v>123</v>
      </c>
      <c r="BM225" s="193" t="s">
        <v>319</v>
      </c>
    </row>
    <row r="226" spans="2:51" s="13" customFormat="1" ht="11.25">
      <c r="B226" s="195"/>
      <c r="C226" s="196"/>
      <c r="D226" s="197" t="s">
        <v>125</v>
      </c>
      <c r="E226" s="198" t="s">
        <v>1</v>
      </c>
      <c r="F226" s="199" t="s">
        <v>320</v>
      </c>
      <c r="G226" s="196"/>
      <c r="H226" s="200">
        <v>7.5</v>
      </c>
      <c r="I226" s="201"/>
      <c r="J226" s="196"/>
      <c r="K226" s="196"/>
      <c r="L226" s="202"/>
      <c r="M226" s="203"/>
      <c r="N226" s="204"/>
      <c r="O226" s="204"/>
      <c r="P226" s="204"/>
      <c r="Q226" s="204"/>
      <c r="R226" s="204"/>
      <c r="S226" s="204"/>
      <c r="T226" s="205"/>
      <c r="AT226" s="206" t="s">
        <v>125</v>
      </c>
      <c r="AU226" s="206" t="s">
        <v>80</v>
      </c>
      <c r="AV226" s="13" t="s">
        <v>80</v>
      </c>
      <c r="AW226" s="13" t="s">
        <v>30</v>
      </c>
      <c r="AX226" s="13" t="s">
        <v>78</v>
      </c>
      <c r="AY226" s="206" t="s">
        <v>116</v>
      </c>
    </row>
    <row r="227" spans="1:65" s="2" customFormat="1" ht="33" customHeight="1">
      <c r="A227" s="33"/>
      <c r="B227" s="34"/>
      <c r="C227" s="181" t="s">
        <v>255</v>
      </c>
      <c r="D227" s="181" t="s">
        <v>119</v>
      </c>
      <c r="E227" s="182" t="s">
        <v>321</v>
      </c>
      <c r="F227" s="183" t="s">
        <v>322</v>
      </c>
      <c r="G227" s="184" t="s">
        <v>153</v>
      </c>
      <c r="H227" s="185">
        <v>208.485</v>
      </c>
      <c r="I227" s="186"/>
      <c r="J227" s="187">
        <f>ROUND(I227*H227,2)</f>
        <v>0</v>
      </c>
      <c r="K227" s="188"/>
      <c r="L227" s="38"/>
      <c r="M227" s="189" t="s">
        <v>1</v>
      </c>
      <c r="N227" s="190" t="s">
        <v>38</v>
      </c>
      <c r="O227" s="70"/>
      <c r="P227" s="191">
        <f>O227*H227</f>
        <v>0</v>
      </c>
      <c r="Q227" s="191">
        <v>0</v>
      </c>
      <c r="R227" s="191">
        <f>Q227*H227</f>
        <v>0</v>
      </c>
      <c r="S227" s="191">
        <v>0.07</v>
      </c>
      <c r="T227" s="192">
        <f>S227*H227</f>
        <v>14.593950000000003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3" t="s">
        <v>123</v>
      </c>
      <c r="AT227" s="193" t="s">
        <v>119</v>
      </c>
      <c r="AU227" s="193" t="s">
        <v>80</v>
      </c>
      <c r="AY227" s="16" t="s">
        <v>116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16" t="s">
        <v>78</v>
      </c>
      <c r="BK227" s="194">
        <f>ROUND(I227*H227,2)</f>
        <v>0</v>
      </c>
      <c r="BL227" s="16" t="s">
        <v>123</v>
      </c>
      <c r="BM227" s="193" t="s">
        <v>323</v>
      </c>
    </row>
    <row r="228" spans="2:51" s="13" customFormat="1" ht="11.25">
      <c r="B228" s="195"/>
      <c r="C228" s="196"/>
      <c r="D228" s="197" t="s">
        <v>125</v>
      </c>
      <c r="E228" s="198" t="s">
        <v>1</v>
      </c>
      <c r="F228" s="199" t="s">
        <v>324</v>
      </c>
      <c r="G228" s="196"/>
      <c r="H228" s="200">
        <v>20.16</v>
      </c>
      <c r="I228" s="201"/>
      <c r="J228" s="196"/>
      <c r="K228" s="196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125</v>
      </c>
      <c r="AU228" s="206" t="s">
        <v>80</v>
      </c>
      <c r="AV228" s="13" t="s">
        <v>80</v>
      </c>
      <c r="AW228" s="13" t="s">
        <v>30</v>
      </c>
      <c r="AX228" s="13" t="s">
        <v>73</v>
      </c>
      <c r="AY228" s="206" t="s">
        <v>116</v>
      </c>
    </row>
    <row r="229" spans="2:51" s="13" customFormat="1" ht="11.25">
      <c r="B229" s="195"/>
      <c r="C229" s="196"/>
      <c r="D229" s="197" t="s">
        <v>125</v>
      </c>
      <c r="E229" s="198" t="s">
        <v>1</v>
      </c>
      <c r="F229" s="199" t="s">
        <v>325</v>
      </c>
      <c r="G229" s="196"/>
      <c r="H229" s="200">
        <v>188.325</v>
      </c>
      <c r="I229" s="201"/>
      <c r="J229" s="196"/>
      <c r="K229" s="196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125</v>
      </c>
      <c r="AU229" s="206" t="s">
        <v>80</v>
      </c>
      <c r="AV229" s="13" t="s">
        <v>80</v>
      </c>
      <c r="AW229" s="13" t="s">
        <v>30</v>
      </c>
      <c r="AX229" s="13" t="s">
        <v>73</v>
      </c>
      <c r="AY229" s="206" t="s">
        <v>116</v>
      </c>
    </row>
    <row r="230" spans="2:51" s="14" customFormat="1" ht="11.25">
      <c r="B230" s="207"/>
      <c r="C230" s="208"/>
      <c r="D230" s="197" t="s">
        <v>125</v>
      </c>
      <c r="E230" s="209" t="s">
        <v>1</v>
      </c>
      <c r="F230" s="210" t="s">
        <v>143</v>
      </c>
      <c r="G230" s="208"/>
      <c r="H230" s="211">
        <v>208.485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125</v>
      </c>
      <c r="AU230" s="217" t="s">
        <v>80</v>
      </c>
      <c r="AV230" s="14" t="s">
        <v>123</v>
      </c>
      <c r="AW230" s="14" t="s">
        <v>30</v>
      </c>
      <c r="AX230" s="14" t="s">
        <v>78</v>
      </c>
      <c r="AY230" s="217" t="s">
        <v>116</v>
      </c>
    </row>
    <row r="231" spans="1:65" s="2" customFormat="1" ht="24.2" customHeight="1">
      <c r="A231" s="33"/>
      <c r="B231" s="34"/>
      <c r="C231" s="181" t="s">
        <v>326</v>
      </c>
      <c r="D231" s="181" t="s">
        <v>119</v>
      </c>
      <c r="E231" s="182" t="s">
        <v>327</v>
      </c>
      <c r="F231" s="183" t="s">
        <v>328</v>
      </c>
      <c r="G231" s="184" t="s">
        <v>153</v>
      </c>
      <c r="H231" s="185">
        <v>17.442</v>
      </c>
      <c r="I231" s="186"/>
      <c r="J231" s="187">
        <f>ROUND(I231*H231,2)</f>
        <v>0</v>
      </c>
      <c r="K231" s="188"/>
      <c r="L231" s="38"/>
      <c r="M231" s="189" t="s">
        <v>1</v>
      </c>
      <c r="N231" s="190" t="s">
        <v>38</v>
      </c>
      <c r="O231" s="70"/>
      <c r="P231" s="191">
        <f>O231*H231</f>
        <v>0</v>
      </c>
      <c r="Q231" s="191">
        <v>0</v>
      </c>
      <c r="R231" s="191">
        <f>Q231*H231</f>
        <v>0</v>
      </c>
      <c r="S231" s="191">
        <v>0.07</v>
      </c>
      <c r="T231" s="192">
        <f>S231*H231</f>
        <v>1.2209400000000001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3" t="s">
        <v>123</v>
      </c>
      <c r="AT231" s="193" t="s">
        <v>119</v>
      </c>
      <c r="AU231" s="193" t="s">
        <v>80</v>
      </c>
      <c r="AY231" s="16" t="s">
        <v>116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6" t="s">
        <v>78</v>
      </c>
      <c r="BK231" s="194">
        <f>ROUND(I231*H231,2)</f>
        <v>0</v>
      </c>
      <c r="BL231" s="16" t="s">
        <v>123</v>
      </c>
      <c r="BM231" s="193" t="s">
        <v>329</v>
      </c>
    </row>
    <row r="232" spans="2:51" s="13" customFormat="1" ht="11.25">
      <c r="B232" s="195"/>
      <c r="C232" s="196"/>
      <c r="D232" s="197" t="s">
        <v>125</v>
      </c>
      <c r="E232" s="198" t="s">
        <v>1</v>
      </c>
      <c r="F232" s="199" t="s">
        <v>330</v>
      </c>
      <c r="G232" s="196"/>
      <c r="H232" s="200">
        <v>14.877</v>
      </c>
      <c r="I232" s="201"/>
      <c r="J232" s="196"/>
      <c r="K232" s="196"/>
      <c r="L232" s="202"/>
      <c r="M232" s="203"/>
      <c r="N232" s="204"/>
      <c r="O232" s="204"/>
      <c r="P232" s="204"/>
      <c r="Q232" s="204"/>
      <c r="R232" s="204"/>
      <c r="S232" s="204"/>
      <c r="T232" s="205"/>
      <c r="AT232" s="206" t="s">
        <v>125</v>
      </c>
      <c r="AU232" s="206" t="s">
        <v>80</v>
      </c>
      <c r="AV232" s="13" t="s">
        <v>80</v>
      </c>
      <c r="AW232" s="13" t="s">
        <v>30</v>
      </c>
      <c r="AX232" s="13" t="s">
        <v>73</v>
      </c>
      <c r="AY232" s="206" t="s">
        <v>116</v>
      </c>
    </row>
    <row r="233" spans="2:51" s="13" customFormat="1" ht="11.25">
      <c r="B233" s="195"/>
      <c r="C233" s="196"/>
      <c r="D233" s="197" t="s">
        <v>125</v>
      </c>
      <c r="E233" s="198" t="s">
        <v>1</v>
      </c>
      <c r="F233" s="199" t="s">
        <v>331</v>
      </c>
      <c r="G233" s="196"/>
      <c r="H233" s="200">
        <v>2.565</v>
      </c>
      <c r="I233" s="201"/>
      <c r="J233" s="196"/>
      <c r="K233" s="196"/>
      <c r="L233" s="202"/>
      <c r="M233" s="203"/>
      <c r="N233" s="204"/>
      <c r="O233" s="204"/>
      <c r="P233" s="204"/>
      <c r="Q233" s="204"/>
      <c r="R233" s="204"/>
      <c r="S233" s="204"/>
      <c r="T233" s="205"/>
      <c r="AT233" s="206" t="s">
        <v>125</v>
      </c>
      <c r="AU233" s="206" t="s">
        <v>80</v>
      </c>
      <c r="AV233" s="13" t="s">
        <v>80</v>
      </c>
      <c r="AW233" s="13" t="s">
        <v>30</v>
      </c>
      <c r="AX233" s="13" t="s">
        <v>73</v>
      </c>
      <c r="AY233" s="206" t="s">
        <v>116</v>
      </c>
    </row>
    <row r="234" spans="2:51" s="14" customFormat="1" ht="11.25">
      <c r="B234" s="207"/>
      <c r="C234" s="208"/>
      <c r="D234" s="197" t="s">
        <v>125</v>
      </c>
      <c r="E234" s="209" t="s">
        <v>1</v>
      </c>
      <c r="F234" s="210" t="s">
        <v>143</v>
      </c>
      <c r="G234" s="208"/>
      <c r="H234" s="211">
        <v>17.442</v>
      </c>
      <c r="I234" s="212"/>
      <c r="J234" s="208"/>
      <c r="K234" s="208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125</v>
      </c>
      <c r="AU234" s="217" t="s">
        <v>80</v>
      </c>
      <c r="AV234" s="14" t="s">
        <v>123</v>
      </c>
      <c r="AW234" s="14" t="s">
        <v>30</v>
      </c>
      <c r="AX234" s="14" t="s">
        <v>78</v>
      </c>
      <c r="AY234" s="217" t="s">
        <v>116</v>
      </c>
    </row>
    <row r="235" spans="1:65" s="2" customFormat="1" ht="24.2" customHeight="1">
      <c r="A235" s="33"/>
      <c r="B235" s="34"/>
      <c r="C235" s="181" t="s">
        <v>332</v>
      </c>
      <c r="D235" s="181" t="s">
        <v>119</v>
      </c>
      <c r="E235" s="182" t="s">
        <v>333</v>
      </c>
      <c r="F235" s="183" t="s">
        <v>334</v>
      </c>
      <c r="G235" s="184" t="s">
        <v>153</v>
      </c>
      <c r="H235" s="185">
        <v>347.88</v>
      </c>
      <c r="I235" s="186"/>
      <c r="J235" s="187">
        <f>ROUND(I235*H235,2)</f>
        <v>0</v>
      </c>
      <c r="K235" s="188"/>
      <c r="L235" s="38"/>
      <c r="M235" s="189" t="s">
        <v>1</v>
      </c>
      <c r="N235" s="190" t="s">
        <v>38</v>
      </c>
      <c r="O235" s="70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3" t="s">
        <v>123</v>
      </c>
      <c r="AT235" s="193" t="s">
        <v>119</v>
      </c>
      <c r="AU235" s="193" t="s">
        <v>80</v>
      </c>
      <c r="AY235" s="16" t="s">
        <v>116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16" t="s">
        <v>78</v>
      </c>
      <c r="BK235" s="194">
        <f>ROUND(I235*H235,2)</f>
        <v>0</v>
      </c>
      <c r="BL235" s="16" t="s">
        <v>123</v>
      </c>
      <c r="BM235" s="193" t="s">
        <v>335</v>
      </c>
    </row>
    <row r="236" spans="2:51" s="13" customFormat="1" ht="11.25">
      <c r="B236" s="195"/>
      <c r="C236" s="196"/>
      <c r="D236" s="197" t="s">
        <v>125</v>
      </c>
      <c r="E236" s="198" t="s">
        <v>1</v>
      </c>
      <c r="F236" s="199" t="s">
        <v>336</v>
      </c>
      <c r="G236" s="196"/>
      <c r="H236" s="200">
        <v>347.88</v>
      </c>
      <c r="I236" s="201"/>
      <c r="J236" s="196"/>
      <c r="K236" s="196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125</v>
      </c>
      <c r="AU236" s="206" t="s">
        <v>80</v>
      </c>
      <c r="AV236" s="13" t="s">
        <v>80</v>
      </c>
      <c r="AW236" s="13" t="s">
        <v>30</v>
      </c>
      <c r="AX236" s="13" t="s">
        <v>78</v>
      </c>
      <c r="AY236" s="206" t="s">
        <v>116</v>
      </c>
    </row>
    <row r="237" spans="2:63" s="12" customFormat="1" ht="22.9" customHeight="1">
      <c r="B237" s="165"/>
      <c r="C237" s="166"/>
      <c r="D237" s="167" t="s">
        <v>72</v>
      </c>
      <c r="E237" s="179" t="s">
        <v>337</v>
      </c>
      <c r="F237" s="179" t="s">
        <v>338</v>
      </c>
      <c r="G237" s="166"/>
      <c r="H237" s="166"/>
      <c r="I237" s="169"/>
      <c r="J237" s="180">
        <f>BK237</f>
        <v>0</v>
      </c>
      <c r="K237" s="166"/>
      <c r="L237" s="171"/>
      <c r="M237" s="172"/>
      <c r="N237" s="173"/>
      <c r="O237" s="173"/>
      <c r="P237" s="174">
        <f>SUM(P238:P242)</f>
        <v>0</v>
      </c>
      <c r="Q237" s="173"/>
      <c r="R237" s="174">
        <f>SUM(R238:R242)</f>
        <v>0</v>
      </c>
      <c r="S237" s="173"/>
      <c r="T237" s="175">
        <f>SUM(T238:T242)</f>
        <v>0</v>
      </c>
      <c r="AR237" s="176" t="s">
        <v>78</v>
      </c>
      <c r="AT237" s="177" t="s">
        <v>72</v>
      </c>
      <c r="AU237" s="177" t="s">
        <v>78</v>
      </c>
      <c r="AY237" s="176" t="s">
        <v>116</v>
      </c>
      <c r="BK237" s="178">
        <f>SUM(BK238:BK242)</f>
        <v>0</v>
      </c>
    </row>
    <row r="238" spans="1:65" s="2" customFormat="1" ht="33" customHeight="1">
      <c r="A238" s="33"/>
      <c r="B238" s="34"/>
      <c r="C238" s="181" t="s">
        <v>339</v>
      </c>
      <c r="D238" s="181" t="s">
        <v>119</v>
      </c>
      <c r="E238" s="182" t="s">
        <v>340</v>
      </c>
      <c r="F238" s="183" t="s">
        <v>341</v>
      </c>
      <c r="G238" s="184" t="s">
        <v>177</v>
      </c>
      <c r="H238" s="185">
        <v>41.148</v>
      </c>
      <c r="I238" s="186"/>
      <c r="J238" s="187">
        <f>ROUND(I238*H238,2)</f>
        <v>0</v>
      </c>
      <c r="K238" s="188"/>
      <c r="L238" s="38"/>
      <c r="M238" s="189" t="s">
        <v>1</v>
      </c>
      <c r="N238" s="190" t="s">
        <v>38</v>
      </c>
      <c r="O238" s="70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3" t="s">
        <v>123</v>
      </c>
      <c r="AT238" s="193" t="s">
        <v>119</v>
      </c>
      <c r="AU238" s="193" t="s">
        <v>80</v>
      </c>
      <c r="AY238" s="16" t="s">
        <v>116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6" t="s">
        <v>78</v>
      </c>
      <c r="BK238" s="194">
        <f>ROUND(I238*H238,2)</f>
        <v>0</v>
      </c>
      <c r="BL238" s="16" t="s">
        <v>123</v>
      </c>
      <c r="BM238" s="193" t="s">
        <v>342</v>
      </c>
    </row>
    <row r="239" spans="1:65" s="2" customFormat="1" ht="24.2" customHeight="1">
      <c r="A239" s="33"/>
      <c r="B239" s="34"/>
      <c r="C239" s="181" t="s">
        <v>343</v>
      </c>
      <c r="D239" s="181" t="s">
        <v>119</v>
      </c>
      <c r="E239" s="182" t="s">
        <v>344</v>
      </c>
      <c r="F239" s="183" t="s">
        <v>345</v>
      </c>
      <c r="G239" s="184" t="s">
        <v>177</v>
      </c>
      <c r="H239" s="185">
        <v>41.148</v>
      </c>
      <c r="I239" s="186"/>
      <c r="J239" s="187">
        <f>ROUND(I239*H239,2)</f>
        <v>0</v>
      </c>
      <c r="K239" s="188"/>
      <c r="L239" s="38"/>
      <c r="M239" s="189" t="s">
        <v>1</v>
      </c>
      <c r="N239" s="190" t="s">
        <v>38</v>
      </c>
      <c r="O239" s="70"/>
      <c r="P239" s="191">
        <f>O239*H239</f>
        <v>0</v>
      </c>
      <c r="Q239" s="191">
        <v>0</v>
      </c>
      <c r="R239" s="191">
        <f>Q239*H239</f>
        <v>0</v>
      </c>
      <c r="S239" s="191">
        <v>0</v>
      </c>
      <c r="T239" s="19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3" t="s">
        <v>123</v>
      </c>
      <c r="AT239" s="193" t="s">
        <v>119</v>
      </c>
      <c r="AU239" s="193" t="s">
        <v>80</v>
      </c>
      <c r="AY239" s="16" t="s">
        <v>116</v>
      </c>
      <c r="BE239" s="194">
        <f>IF(N239="základní",J239,0)</f>
        <v>0</v>
      </c>
      <c r="BF239" s="194">
        <f>IF(N239="snížená",J239,0)</f>
        <v>0</v>
      </c>
      <c r="BG239" s="194">
        <f>IF(N239="zákl. přenesená",J239,0)</f>
        <v>0</v>
      </c>
      <c r="BH239" s="194">
        <f>IF(N239="sníž. přenesená",J239,0)</f>
        <v>0</v>
      </c>
      <c r="BI239" s="194">
        <f>IF(N239="nulová",J239,0)</f>
        <v>0</v>
      </c>
      <c r="BJ239" s="16" t="s">
        <v>78</v>
      </c>
      <c r="BK239" s="194">
        <f>ROUND(I239*H239,2)</f>
        <v>0</v>
      </c>
      <c r="BL239" s="16" t="s">
        <v>123</v>
      </c>
      <c r="BM239" s="193" t="s">
        <v>346</v>
      </c>
    </row>
    <row r="240" spans="1:65" s="2" customFormat="1" ht="24.2" customHeight="1">
      <c r="A240" s="33"/>
      <c r="B240" s="34"/>
      <c r="C240" s="181" t="s">
        <v>347</v>
      </c>
      <c r="D240" s="181" t="s">
        <v>119</v>
      </c>
      <c r="E240" s="182" t="s">
        <v>348</v>
      </c>
      <c r="F240" s="183" t="s">
        <v>349</v>
      </c>
      <c r="G240" s="184" t="s">
        <v>177</v>
      </c>
      <c r="H240" s="185">
        <v>411.48</v>
      </c>
      <c r="I240" s="186"/>
      <c r="J240" s="187">
        <f>ROUND(I240*H240,2)</f>
        <v>0</v>
      </c>
      <c r="K240" s="188"/>
      <c r="L240" s="38"/>
      <c r="M240" s="189" t="s">
        <v>1</v>
      </c>
      <c r="N240" s="190" t="s">
        <v>38</v>
      </c>
      <c r="O240" s="70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3" t="s">
        <v>123</v>
      </c>
      <c r="AT240" s="193" t="s">
        <v>119</v>
      </c>
      <c r="AU240" s="193" t="s">
        <v>80</v>
      </c>
      <c r="AY240" s="16" t="s">
        <v>116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6" t="s">
        <v>78</v>
      </c>
      <c r="BK240" s="194">
        <f>ROUND(I240*H240,2)</f>
        <v>0</v>
      </c>
      <c r="BL240" s="16" t="s">
        <v>123</v>
      </c>
      <c r="BM240" s="193" t="s">
        <v>350</v>
      </c>
    </row>
    <row r="241" spans="2:51" s="13" customFormat="1" ht="11.25">
      <c r="B241" s="195"/>
      <c r="C241" s="196"/>
      <c r="D241" s="197" t="s">
        <v>125</v>
      </c>
      <c r="E241" s="196"/>
      <c r="F241" s="199" t="s">
        <v>351</v>
      </c>
      <c r="G241" s="196"/>
      <c r="H241" s="200">
        <v>411.48</v>
      </c>
      <c r="I241" s="201"/>
      <c r="J241" s="196"/>
      <c r="K241" s="196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125</v>
      </c>
      <c r="AU241" s="206" t="s">
        <v>80</v>
      </c>
      <c r="AV241" s="13" t="s">
        <v>80</v>
      </c>
      <c r="AW241" s="13" t="s">
        <v>4</v>
      </c>
      <c r="AX241" s="13" t="s">
        <v>78</v>
      </c>
      <c r="AY241" s="206" t="s">
        <v>116</v>
      </c>
    </row>
    <row r="242" spans="1:65" s="2" customFormat="1" ht="33" customHeight="1">
      <c r="A242" s="33"/>
      <c r="B242" s="34"/>
      <c r="C242" s="181" t="s">
        <v>352</v>
      </c>
      <c r="D242" s="181" t="s">
        <v>119</v>
      </c>
      <c r="E242" s="182" t="s">
        <v>353</v>
      </c>
      <c r="F242" s="183" t="s">
        <v>354</v>
      </c>
      <c r="G242" s="184" t="s">
        <v>177</v>
      </c>
      <c r="H242" s="185">
        <v>52.364</v>
      </c>
      <c r="I242" s="186"/>
      <c r="J242" s="187">
        <f>ROUND(I242*H242,2)</f>
        <v>0</v>
      </c>
      <c r="K242" s="188"/>
      <c r="L242" s="38"/>
      <c r="M242" s="189" t="s">
        <v>1</v>
      </c>
      <c r="N242" s="190" t="s">
        <v>38</v>
      </c>
      <c r="O242" s="70"/>
      <c r="P242" s="191">
        <f>O242*H242</f>
        <v>0</v>
      </c>
      <c r="Q242" s="191">
        <v>0</v>
      </c>
      <c r="R242" s="191">
        <f>Q242*H242</f>
        <v>0</v>
      </c>
      <c r="S242" s="191">
        <v>0</v>
      </c>
      <c r="T242" s="19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3" t="s">
        <v>123</v>
      </c>
      <c r="AT242" s="193" t="s">
        <v>119</v>
      </c>
      <c r="AU242" s="193" t="s">
        <v>80</v>
      </c>
      <c r="AY242" s="16" t="s">
        <v>116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6" t="s">
        <v>78</v>
      </c>
      <c r="BK242" s="194">
        <f>ROUND(I242*H242,2)</f>
        <v>0</v>
      </c>
      <c r="BL242" s="16" t="s">
        <v>123</v>
      </c>
      <c r="BM242" s="193" t="s">
        <v>355</v>
      </c>
    </row>
    <row r="243" spans="2:63" s="12" customFormat="1" ht="22.9" customHeight="1">
      <c r="B243" s="165"/>
      <c r="C243" s="166"/>
      <c r="D243" s="167" t="s">
        <v>72</v>
      </c>
      <c r="E243" s="179" t="s">
        <v>356</v>
      </c>
      <c r="F243" s="179" t="s">
        <v>357</v>
      </c>
      <c r="G243" s="166"/>
      <c r="H243" s="166"/>
      <c r="I243" s="169"/>
      <c r="J243" s="180">
        <f>BK243</f>
        <v>0</v>
      </c>
      <c r="K243" s="166"/>
      <c r="L243" s="171"/>
      <c r="M243" s="172"/>
      <c r="N243" s="173"/>
      <c r="O243" s="173"/>
      <c r="P243" s="174">
        <f>P244</f>
        <v>0</v>
      </c>
      <c r="Q243" s="173"/>
      <c r="R243" s="174">
        <f>R244</f>
        <v>0</v>
      </c>
      <c r="S243" s="173"/>
      <c r="T243" s="175">
        <f>T244</f>
        <v>0</v>
      </c>
      <c r="AR243" s="176" t="s">
        <v>78</v>
      </c>
      <c r="AT243" s="177" t="s">
        <v>72</v>
      </c>
      <c r="AU243" s="177" t="s">
        <v>78</v>
      </c>
      <c r="AY243" s="176" t="s">
        <v>116</v>
      </c>
      <c r="BK243" s="178">
        <f>BK244</f>
        <v>0</v>
      </c>
    </row>
    <row r="244" spans="1:65" s="2" customFormat="1" ht="24.2" customHeight="1">
      <c r="A244" s="33"/>
      <c r="B244" s="34"/>
      <c r="C244" s="181" t="s">
        <v>358</v>
      </c>
      <c r="D244" s="181" t="s">
        <v>119</v>
      </c>
      <c r="E244" s="182" t="s">
        <v>359</v>
      </c>
      <c r="F244" s="183" t="s">
        <v>360</v>
      </c>
      <c r="G244" s="184" t="s">
        <v>177</v>
      </c>
      <c r="H244" s="185">
        <v>49.049</v>
      </c>
      <c r="I244" s="186"/>
      <c r="J244" s="187">
        <f>ROUND(I244*H244,2)</f>
        <v>0</v>
      </c>
      <c r="K244" s="188"/>
      <c r="L244" s="38"/>
      <c r="M244" s="189" t="s">
        <v>1</v>
      </c>
      <c r="N244" s="190" t="s">
        <v>38</v>
      </c>
      <c r="O244" s="70"/>
      <c r="P244" s="191">
        <f>O244*H244</f>
        <v>0</v>
      </c>
      <c r="Q244" s="191">
        <v>0</v>
      </c>
      <c r="R244" s="191">
        <f>Q244*H244</f>
        <v>0</v>
      </c>
      <c r="S244" s="191">
        <v>0</v>
      </c>
      <c r="T244" s="19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3" t="s">
        <v>123</v>
      </c>
      <c r="AT244" s="193" t="s">
        <v>119</v>
      </c>
      <c r="AU244" s="193" t="s">
        <v>80</v>
      </c>
      <c r="AY244" s="16" t="s">
        <v>116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6" t="s">
        <v>78</v>
      </c>
      <c r="BK244" s="194">
        <f>ROUND(I244*H244,2)</f>
        <v>0</v>
      </c>
      <c r="BL244" s="16" t="s">
        <v>123</v>
      </c>
      <c r="BM244" s="193" t="s">
        <v>361</v>
      </c>
    </row>
    <row r="245" spans="2:63" s="12" customFormat="1" ht="25.9" customHeight="1">
      <c r="B245" s="165"/>
      <c r="C245" s="166"/>
      <c r="D245" s="167" t="s">
        <v>72</v>
      </c>
      <c r="E245" s="168" t="s">
        <v>362</v>
      </c>
      <c r="F245" s="168" t="s">
        <v>363</v>
      </c>
      <c r="G245" s="166"/>
      <c r="H245" s="166"/>
      <c r="I245" s="169"/>
      <c r="J245" s="170">
        <f>BK245</f>
        <v>0</v>
      </c>
      <c r="K245" s="166"/>
      <c r="L245" s="171"/>
      <c r="M245" s="172"/>
      <c r="N245" s="173"/>
      <c r="O245" s="173"/>
      <c r="P245" s="174">
        <f>P246+P252+P257+P280+P284+P287</f>
        <v>0</v>
      </c>
      <c r="Q245" s="173"/>
      <c r="R245" s="174">
        <f>R246+R252+R257+R280+R284+R287</f>
        <v>1.97377195</v>
      </c>
      <c r="S245" s="173"/>
      <c r="T245" s="175">
        <f>T246+T252+T257+T280+T284+T287</f>
        <v>0.08730025</v>
      </c>
      <c r="AR245" s="176" t="s">
        <v>80</v>
      </c>
      <c r="AT245" s="177" t="s">
        <v>72</v>
      </c>
      <c r="AU245" s="177" t="s">
        <v>73</v>
      </c>
      <c r="AY245" s="176" t="s">
        <v>116</v>
      </c>
      <c r="BK245" s="178">
        <f>BK246+BK252+BK257+BK280+BK284+BK287</f>
        <v>0</v>
      </c>
    </row>
    <row r="246" spans="2:63" s="12" customFormat="1" ht="22.9" customHeight="1">
      <c r="B246" s="165"/>
      <c r="C246" s="166"/>
      <c r="D246" s="167" t="s">
        <v>72</v>
      </c>
      <c r="E246" s="179" t="s">
        <v>364</v>
      </c>
      <c r="F246" s="179" t="s">
        <v>365</v>
      </c>
      <c r="G246" s="166"/>
      <c r="H246" s="166"/>
      <c r="I246" s="169"/>
      <c r="J246" s="180">
        <f>BK246</f>
        <v>0</v>
      </c>
      <c r="K246" s="166"/>
      <c r="L246" s="171"/>
      <c r="M246" s="172"/>
      <c r="N246" s="173"/>
      <c r="O246" s="173"/>
      <c r="P246" s="174">
        <f>SUM(P247:P251)</f>
        <v>0</v>
      </c>
      <c r="Q246" s="173"/>
      <c r="R246" s="174">
        <f>SUM(R247:R251)</f>
        <v>0.004963</v>
      </c>
      <c r="S246" s="173"/>
      <c r="T246" s="175">
        <f>SUM(T247:T251)</f>
        <v>0</v>
      </c>
      <c r="AR246" s="176" t="s">
        <v>80</v>
      </c>
      <c r="AT246" s="177" t="s">
        <v>72</v>
      </c>
      <c r="AU246" s="177" t="s">
        <v>78</v>
      </c>
      <c r="AY246" s="176" t="s">
        <v>116</v>
      </c>
      <c r="BK246" s="178">
        <f>SUM(BK247:BK251)</f>
        <v>0</v>
      </c>
    </row>
    <row r="247" spans="1:65" s="2" customFormat="1" ht="24.2" customHeight="1">
      <c r="A247" s="33"/>
      <c r="B247" s="34"/>
      <c r="C247" s="181" t="s">
        <v>366</v>
      </c>
      <c r="D247" s="181" t="s">
        <v>119</v>
      </c>
      <c r="E247" s="182" t="s">
        <v>367</v>
      </c>
      <c r="F247" s="183" t="s">
        <v>368</v>
      </c>
      <c r="G247" s="184" t="s">
        <v>146</v>
      </c>
      <c r="H247" s="185">
        <v>49.05</v>
      </c>
      <c r="I247" s="186"/>
      <c r="J247" s="187">
        <f>ROUND(I247*H247,2)</f>
        <v>0</v>
      </c>
      <c r="K247" s="188"/>
      <c r="L247" s="38"/>
      <c r="M247" s="189" t="s">
        <v>1</v>
      </c>
      <c r="N247" s="190" t="s">
        <v>38</v>
      </c>
      <c r="O247" s="70"/>
      <c r="P247" s="191">
        <f>O247*H247</f>
        <v>0</v>
      </c>
      <c r="Q247" s="191">
        <v>0</v>
      </c>
      <c r="R247" s="191">
        <f>Q247*H247</f>
        <v>0</v>
      </c>
      <c r="S247" s="191">
        <v>0</v>
      </c>
      <c r="T247" s="19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3" t="s">
        <v>369</v>
      </c>
      <c r="AT247" s="193" t="s">
        <v>119</v>
      </c>
      <c r="AU247" s="193" t="s">
        <v>80</v>
      </c>
      <c r="AY247" s="16" t="s">
        <v>116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6" t="s">
        <v>78</v>
      </c>
      <c r="BK247" s="194">
        <f>ROUND(I247*H247,2)</f>
        <v>0</v>
      </c>
      <c r="BL247" s="16" t="s">
        <v>369</v>
      </c>
      <c r="BM247" s="193" t="s">
        <v>370</v>
      </c>
    </row>
    <row r="248" spans="1:65" s="2" customFormat="1" ht="24.2" customHeight="1">
      <c r="A248" s="33"/>
      <c r="B248" s="34"/>
      <c r="C248" s="222" t="s">
        <v>371</v>
      </c>
      <c r="D248" s="222" t="s">
        <v>372</v>
      </c>
      <c r="E248" s="223" t="s">
        <v>373</v>
      </c>
      <c r="F248" s="224" t="s">
        <v>374</v>
      </c>
      <c r="G248" s="225" t="s">
        <v>146</v>
      </c>
      <c r="H248" s="226">
        <v>49.05</v>
      </c>
      <c r="I248" s="227"/>
      <c r="J248" s="228">
        <f>ROUND(I248*H248,2)</f>
        <v>0</v>
      </c>
      <c r="K248" s="229"/>
      <c r="L248" s="230"/>
      <c r="M248" s="231" t="s">
        <v>1</v>
      </c>
      <c r="N248" s="232" t="s">
        <v>38</v>
      </c>
      <c r="O248" s="70"/>
      <c r="P248" s="191">
        <f>O248*H248</f>
        <v>0</v>
      </c>
      <c r="Q248" s="191">
        <v>6E-05</v>
      </c>
      <c r="R248" s="191">
        <f>Q248*H248</f>
        <v>0.002943</v>
      </c>
      <c r="S248" s="191">
        <v>0</v>
      </c>
      <c r="T248" s="19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3" t="s">
        <v>202</v>
      </c>
      <c r="AT248" s="193" t="s">
        <v>372</v>
      </c>
      <c r="AU248" s="193" t="s">
        <v>80</v>
      </c>
      <c r="AY248" s="16" t="s">
        <v>116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16" t="s">
        <v>78</v>
      </c>
      <c r="BK248" s="194">
        <f>ROUND(I248*H248,2)</f>
        <v>0</v>
      </c>
      <c r="BL248" s="16" t="s">
        <v>369</v>
      </c>
      <c r="BM248" s="193" t="s">
        <v>375</v>
      </c>
    </row>
    <row r="249" spans="1:65" s="2" customFormat="1" ht="24.2" customHeight="1">
      <c r="A249" s="33"/>
      <c r="B249" s="34"/>
      <c r="C249" s="181" t="s">
        <v>376</v>
      </c>
      <c r="D249" s="181" t="s">
        <v>119</v>
      </c>
      <c r="E249" s="182" t="s">
        <v>377</v>
      </c>
      <c r="F249" s="183" t="s">
        <v>378</v>
      </c>
      <c r="G249" s="184" t="s">
        <v>146</v>
      </c>
      <c r="H249" s="185">
        <v>49.05</v>
      </c>
      <c r="I249" s="186"/>
      <c r="J249" s="187">
        <f>ROUND(I249*H249,2)</f>
        <v>0</v>
      </c>
      <c r="K249" s="188"/>
      <c r="L249" s="38"/>
      <c r="M249" s="189" t="s">
        <v>1</v>
      </c>
      <c r="N249" s="190" t="s">
        <v>38</v>
      </c>
      <c r="O249" s="70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3" t="s">
        <v>369</v>
      </c>
      <c r="AT249" s="193" t="s">
        <v>119</v>
      </c>
      <c r="AU249" s="193" t="s">
        <v>80</v>
      </c>
      <c r="AY249" s="16" t="s">
        <v>116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16" t="s">
        <v>78</v>
      </c>
      <c r="BK249" s="194">
        <f>ROUND(I249*H249,2)</f>
        <v>0</v>
      </c>
      <c r="BL249" s="16" t="s">
        <v>369</v>
      </c>
      <c r="BM249" s="193" t="s">
        <v>379</v>
      </c>
    </row>
    <row r="250" spans="1:65" s="2" customFormat="1" ht="24.2" customHeight="1">
      <c r="A250" s="33"/>
      <c r="B250" s="34"/>
      <c r="C250" s="181" t="s">
        <v>380</v>
      </c>
      <c r="D250" s="181" t="s">
        <v>119</v>
      </c>
      <c r="E250" s="182" t="s">
        <v>381</v>
      </c>
      <c r="F250" s="183" t="s">
        <v>382</v>
      </c>
      <c r="G250" s="184" t="s">
        <v>288</v>
      </c>
      <c r="H250" s="185">
        <v>2</v>
      </c>
      <c r="I250" s="186"/>
      <c r="J250" s="187">
        <f>ROUND(I250*H250,2)</f>
        <v>0</v>
      </c>
      <c r="K250" s="188"/>
      <c r="L250" s="38"/>
      <c r="M250" s="189" t="s">
        <v>1</v>
      </c>
      <c r="N250" s="190" t="s">
        <v>38</v>
      </c>
      <c r="O250" s="70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3" t="s">
        <v>369</v>
      </c>
      <c r="AT250" s="193" t="s">
        <v>119</v>
      </c>
      <c r="AU250" s="193" t="s">
        <v>80</v>
      </c>
      <c r="AY250" s="16" t="s">
        <v>116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6" t="s">
        <v>78</v>
      </c>
      <c r="BK250" s="194">
        <f>ROUND(I250*H250,2)</f>
        <v>0</v>
      </c>
      <c r="BL250" s="16" t="s">
        <v>369</v>
      </c>
      <c r="BM250" s="193" t="s">
        <v>383</v>
      </c>
    </row>
    <row r="251" spans="1:65" s="2" customFormat="1" ht="24.2" customHeight="1">
      <c r="A251" s="33"/>
      <c r="B251" s="34"/>
      <c r="C251" s="222" t="s">
        <v>384</v>
      </c>
      <c r="D251" s="222" t="s">
        <v>372</v>
      </c>
      <c r="E251" s="223" t="s">
        <v>385</v>
      </c>
      <c r="F251" s="224" t="s">
        <v>386</v>
      </c>
      <c r="G251" s="225" t="s">
        <v>288</v>
      </c>
      <c r="H251" s="226">
        <v>2</v>
      </c>
      <c r="I251" s="227"/>
      <c r="J251" s="228">
        <f>ROUND(I251*H251,2)</f>
        <v>0</v>
      </c>
      <c r="K251" s="229"/>
      <c r="L251" s="230"/>
      <c r="M251" s="231" t="s">
        <v>1</v>
      </c>
      <c r="N251" s="232" t="s">
        <v>38</v>
      </c>
      <c r="O251" s="70"/>
      <c r="P251" s="191">
        <f>O251*H251</f>
        <v>0</v>
      </c>
      <c r="Q251" s="191">
        <v>0.00101</v>
      </c>
      <c r="R251" s="191">
        <f>Q251*H251</f>
        <v>0.00202</v>
      </c>
      <c r="S251" s="191">
        <v>0</v>
      </c>
      <c r="T251" s="19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3" t="s">
        <v>202</v>
      </c>
      <c r="AT251" s="193" t="s">
        <v>372</v>
      </c>
      <c r="AU251" s="193" t="s">
        <v>80</v>
      </c>
      <c r="AY251" s="16" t="s">
        <v>116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16" t="s">
        <v>78</v>
      </c>
      <c r="BK251" s="194">
        <f>ROUND(I251*H251,2)</f>
        <v>0</v>
      </c>
      <c r="BL251" s="16" t="s">
        <v>369</v>
      </c>
      <c r="BM251" s="193" t="s">
        <v>387</v>
      </c>
    </row>
    <row r="252" spans="2:63" s="12" customFormat="1" ht="22.9" customHeight="1">
      <c r="B252" s="165"/>
      <c r="C252" s="166"/>
      <c r="D252" s="167" t="s">
        <v>72</v>
      </c>
      <c r="E252" s="179" t="s">
        <v>388</v>
      </c>
      <c r="F252" s="179" t="s">
        <v>389</v>
      </c>
      <c r="G252" s="166"/>
      <c r="H252" s="166"/>
      <c r="I252" s="169"/>
      <c r="J252" s="180">
        <f>BK252</f>
        <v>0</v>
      </c>
      <c r="K252" s="166"/>
      <c r="L252" s="171"/>
      <c r="M252" s="172"/>
      <c r="N252" s="173"/>
      <c r="O252" s="173"/>
      <c r="P252" s="174">
        <f>SUM(P253:P256)</f>
        <v>0</v>
      </c>
      <c r="Q252" s="173"/>
      <c r="R252" s="174">
        <f>SUM(R253:R256)</f>
        <v>0.01868</v>
      </c>
      <c r="S252" s="173"/>
      <c r="T252" s="175">
        <f>SUM(T253:T256)</f>
        <v>0.0174</v>
      </c>
      <c r="AR252" s="176" t="s">
        <v>80</v>
      </c>
      <c r="AT252" s="177" t="s">
        <v>72</v>
      </c>
      <c r="AU252" s="177" t="s">
        <v>78</v>
      </c>
      <c r="AY252" s="176" t="s">
        <v>116</v>
      </c>
      <c r="BK252" s="178">
        <f>SUM(BK253:BK256)</f>
        <v>0</v>
      </c>
    </row>
    <row r="253" spans="1:65" s="2" customFormat="1" ht="44.25" customHeight="1">
      <c r="A253" s="33"/>
      <c r="B253" s="34"/>
      <c r="C253" s="181" t="s">
        <v>390</v>
      </c>
      <c r="D253" s="181" t="s">
        <v>119</v>
      </c>
      <c r="E253" s="182" t="s">
        <v>391</v>
      </c>
      <c r="F253" s="183" t="s">
        <v>392</v>
      </c>
      <c r="G253" s="184" t="s">
        <v>146</v>
      </c>
      <c r="H253" s="185">
        <v>1</v>
      </c>
      <c r="I253" s="186"/>
      <c r="J253" s="187">
        <f>ROUND(I253*H253,2)</f>
        <v>0</v>
      </c>
      <c r="K253" s="188"/>
      <c r="L253" s="38"/>
      <c r="M253" s="189" t="s">
        <v>1</v>
      </c>
      <c r="N253" s="190" t="s">
        <v>38</v>
      </c>
      <c r="O253" s="70"/>
      <c r="P253" s="191">
        <f>O253*H253</f>
        <v>0</v>
      </c>
      <c r="Q253" s="191">
        <v>0</v>
      </c>
      <c r="R253" s="191">
        <f>Q253*H253</f>
        <v>0</v>
      </c>
      <c r="S253" s="191">
        <v>0.0174</v>
      </c>
      <c r="T253" s="192">
        <f>S253*H253</f>
        <v>0.0174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3" t="s">
        <v>369</v>
      </c>
      <c r="AT253" s="193" t="s">
        <v>119</v>
      </c>
      <c r="AU253" s="193" t="s">
        <v>80</v>
      </c>
      <c r="AY253" s="16" t="s">
        <v>116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6" t="s">
        <v>78</v>
      </c>
      <c r="BK253" s="194">
        <f>ROUND(I253*H253,2)</f>
        <v>0</v>
      </c>
      <c r="BL253" s="16" t="s">
        <v>369</v>
      </c>
      <c r="BM253" s="193" t="s">
        <v>393</v>
      </c>
    </row>
    <row r="254" spans="1:65" s="2" customFormat="1" ht="24.2" customHeight="1">
      <c r="A254" s="33"/>
      <c r="B254" s="34"/>
      <c r="C254" s="222" t="s">
        <v>394</v>
      </c>
      <c r="D254" s="222" t="s">
        <v>372</v>
      </c>
      <c r="E254" s="223" t="s">
        <v>395</v>
      </c>
      <c r="F254" s="224" t="s">
        <v>396</v>
      </c>
      <c r="G254" s="225" t="s">
        <v>288</v>
      </c>
      <c r="H254" s="226">
        <v>1</v>
      </c>
      <c r="I254" s="227"/>
      <c r="J254" s="228">
        <f>ROUND(I254*H254,2)</f>
        <v>0</v>
      </c>
      <c r="K254" s="229"/>
      <c r="L254" s="230"/>
      <c r="M254" s="231" t="s">
        <v>1</v>
      </c>
      <c r="N254" s="232" t="s">
        <v>38</v>
      </c>
      <c r="O254" s="70"/>
      <c r="P254" s="191">
        <f>O254*H254</f>
        <v>0</v>
      </c>
      <c r="Q254" s="191">
        <v>0.0002</v>
      </c>
      <c r="R254" s="191">
        <f>Q254*H254</f>
        <v>0.0002</v>
      </c>
      <c r="S254" s="191">
        <v>0</v>
      </c>
      <c r="T254" s="19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93" t="s">
        <v>202</v>
      </c>
      <c r="AT254" s="193" t="s">
        <v>372</v>
      </c>
      <c r="AU254" s="193" t="s">
        <v>80</v>
      </c>
      <c r="AY254" s="16" t="s">
        <v>116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16" t="s">
        <v>78</v>
      </c>
      <c r="BK254" s="194">
        <f>ROUND(I254*H254,2)</f>
        <v>0</v>
      </c>
      <c r="BL254" s="16" t="s">
        <v>369</v>
      </c>
      <c r="BM254" s="193" t="s">
        <v>397</v>
      </c>
    </row>
    <row r="255" spans="1:65" s="2" customFormat="1" ht="33" customHeight="1">
      <c r="A255" s="33"/>
      <c r="B255" s="34"/>
      <c r="C255" s="181" t="s">
        <v>398</v>
      </c>
      <c r="D255" s="181" t="s">
        <v>119</v>
      </c>
      <c r="E255" s="182" t="s">
        <v>399</v>
      </c>
      <c r="F255" s="183" t="s">
        <v>400</v>
      </c>
      <c r="G255" s="184" t="s">
        <v>146</v>
      </c>
      <c r="H255" s="185">
        <v>1</v>
      </c>
      <c r="I255" s="186"/>
      <c r="J255" s="187">
        <f>ROUND(I255*H255,2)</f>
        <v>0</v>
      </c>
      <c r="K255" s="188"/>
      <c r="L255" s="38"/>
      <c r="M255" s="189" t="s">
        <v>1</v>
      </c>
      <c r="N255" s="190" t="s">
        <v>38</v>
      </c>
      <c r="O255" s="70"/>
      <c r="P255" s="191">
        <f>O255*H255</f>
        <v>0</v>
      </c>
      <c r="Q255" s="191">
        <v>0</v>
      </c>
      <c r="R255" s="191">
        <f>Q255*H255</f>
        <v>0</v>
      </c>
      <c r="S255" s="191">
        <v>0</v>
      </c>
      <c r="T255" s="19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3" t="s">
        <v>369</v>
      </c>
      <c r="AT255" s="193" t="s">
        <v>119</v>
      </c>
      <c r="AU255" s="193" t="s">
        <v>80</v>
      </c>
      <c r="AY255" s="16" t="s">
        <v>116</v>
      </c>
      <c r="BE255" s="194">
        <f>IF(N255="základní",J255,0)</f>
        <v>0</v>
      </c>
      <c r="BF255" s="194">
        <f>IF(N255="snížená",J255,0)</f>
        <v>0</v>
      </c>
      <c r="BG255" s="194">
        <f>IF(N255="zákl. přenesená",J255,0)</f>
        <v>0</v>
      </c>
      <c r="BH255" s="194">
        <f>IF(N255="sníž. přenesená",J255,0)</f>
        <v>0</v>
      </c>
      <c r="BI255" s="194">
        <f>IF(N255="nulová",J255,0)</f>
        <v>0</v>
      </c>
      <c r="BJ255" s="16" t="s">
        <v>78</v>
      </c>
      <c r="BK255" s="194">
        <f>ROUND(I255*H255,2)</f>
        <v>0</v>
      </c>
      <c r="BL255" s="16" t="s">
        <v>369</v>
      </c>
      <c r="BM255" s="193" t="s">
        <v>401</v>
      </c>
    </row>
    <row r="256" spans="1:65" s="2" customFormat="1" ht="16.5" customHeight="1">
      <c r="A256" s="33"/>
      <c r="B256" s="34"/>
      <c r="C256" s="222" t="s">
        <v>402</v>
      </c>
      <c r="D256" s="222" t="s">
        <v>372</v>
      </c>
      <c r="E256" s="223" t="s">
        <v>403</v>
      </c>
      <c r="F256" s="224" t="s">
        <v>404</v>
      </c>
      <c r="G256" s="225" t="s">
        <v>146</v>
      </c>
      <c r="H256" s="226">
        <v>1</v>
      </c>
      <c r="I256" s="227"/>
      <c r="J256" s="228">
        <f>ROUND(I256*H256,2)</f>
        <v>0</v>
      </c>
      <c r="K256" s="229"/>
      <c r="L256" s="230"/>
      <c r="M256" s="231" t="s">
        <v>1</v>
      </c>
      <c r="N256" s="232" t="s">
        <v>38</v>
      </c>
      <c r="O256" s="70"/>
      <c r="P256" s="191">
        <f>O256*H256</f>
        <v>0</v>
      </c>
      <c r="Q256" s="191">
        <v>0.01848</v>
      </c>
      <c r="R256" s="191">
        <f>Q256*H256</f>
        <v>0.01848</v>
      </c>
      <c r="S256" s="191">
        <v>0</v>
      </c>
      <c r="T256" s="192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3" t="s">
        <v>202</v>
      </c>
      <c r="AT256" s="193" t="s">
        <v>372</v>
      </c>
      <c r="AU256" s="193" t="s">
        <v>80</v>
      </c>
      <c r="AY256" s="16" t="s">
        <v>116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6" t="s">
        <v>78</v>
      </c>
      <c r="BK256" s="194">
        <f>ROUND(I256*H256,2)</f>
        <v>0</v>
      </c>
      <c r="BL256" s="16" t="s">
        <v>369</v>
      </c>
      <c r="BM256" s="193" t="s">
        <v>405</v>
      </c>
    </row>
    <row r="257" spans="2:63" s="12" customFormat="1" ht="22.9" customHeight="1">
      <c r="B257" s="165"/>
      <c r="C257" s="166"/>
      <c r="D257" s="167" t="s">
        <v>72</v>
      </c>
      <c r="E257" s="179" t="s">
        <v>406</v>
      </c>
      <c r="F257" s="179" t="s">
        <v>407</v>
      </c>
      <c r="G257" s="166"/>
      <c r="H257" s="166"/>
      <c r="I257" s="169"/>
      <c r="J257" s="180">
        <f>BK257</f>
        <v>0</v>
      </c>
      <c r="K257" s="166"/>
      <c r="L257" s="171"/>
      <c r="M257" s="172"/>
      <c r="N257" s="173"/>
      <c r="O257" s="173"/>
      <c r="P257" s="174">
        <f>SUM(P258:P279)</f>
        <v>0</v>
      </c>
      <c r="Q257" s="173"/>
      <c r="R257" s="174">
        <f>SUM(R258:R279)</f>
        <v>0.24043075</v>
      </c>
      <c r="S257" s="173"/>
      <c r="T257" s="175">
        <f>SUM(T258:T279)</f>
        <v>0.06405025</v>
      </c>
      <c r="AR257" s="176" t="s">
        <v>80</v>
      </c>
      <c r="AT257" s="177" t="s">
        <v>72</v>
      </c>
      <c r="AU257" s="177" t="s">
        <v>78</v>
      </c>
      <c r="AY257" s="176" t="s">
        <v>116</v>
      </c>
      <c r="BK257" s="178">
        <f>SUM(BK258:BK279)</f>
        <v>0</v>
      </c>
    </row>
    <row r="258" spans="1:65" s="2" customFormat="1" ht="21.75" customHeight="1">
      <c r="A258" s="33"/>
      <c r="B258" s="34"/>
      <c r="C258" s="181" t="s">
        <v>408</v>
      </c>
      <c r="D258" s="181" t="s">
        <v>119</v>
      </c>
      <c r="E258" s="182" t="s">
        <v>409</v>
      </c>
      <c r="F258" s="183" t="s">
        <v>410</v>
      </c>
      <c r="G258" s="184" t="s">
        <v>146</v>
      </c>
      <c r="H258" s="185">
        <v>3.3</v>
      </c>
      <c r="I258" s="186"/>
      <c r="J258" s="187">
        <f>ROUND(I258*H258,2)</f>
        <v>0</v>
      </c>
      <c r="K258" s="188"/>
      <c r="L258" s="38"/>
      <c r="M258" s="189" t="s">
        <v>1</v>
      </c>
      <c r="N258" s="190" t="s">
        <v>38</v>
      </c>
      <c r="O258" s="70"/>
      <c r="P258" s="191">
        <f>O258*H258</f>
        <v>0</v>
      </c>
      <c r="Q258" s="191">
        <v>0</v>
      </c>
      <c r="R258" s="191">
        <f>Q258*H258</f>
        <v>0</v>
      </c>
      <c r="S258" s="191">
        <v>0.00223</v>
      </c>
      <c r="T258" s="192">
        <f>S258*H258</f>
        <v>0.007359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93" t="s">
        <v>369</v>
      </c>
      <c r="AT258" s="193" t="s">
        <v>119</v>
      </c>
      <c r="AU258" s="193" t="s">
        <v>80</v>
      </c>
      <c r="AY258" s="16" t="s">
        <v>116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16" t="s">
        <v>78</v>
      </c>
      <c r="BK258" s="194">
        <f>ROUND(I258*H258,2)</f>
        <v>0</v>
      </c>
      <c r="BL258" s="16" t="s">
        <v>369</v>
      </c>
      <c r="BM258" s="193" t="s">
        <v>411</v>
      </c>
    </row>
    <row r="259" spans="2:51" s="13" customFormat="1" ht="11.25">
      <c r="B259" s="195"/>
      <c r="C259" s="196"/>
      <c r="D259" s="197" t="s">
        <v>125</v>
      </c>
      <c r="E259" s="198" t="s">
        <v>1</v>
      </c>
      <c r="F259" s="199" t="s">
        <v>412</v>
      </c>
      <c r="G259" s="196"/>
      <c r="H259" s="200">
        <v>3.3</v>
      </c>
      <c r="I259" s="201"/>
      <c r="J259" s="196"/>
      <c r="K259" s="196"/>
      <c r="L259" s="202"/>
      <c r="M259" s="203"/>
      <c r="N259" s="204"/>
      <c r="O259" s="204"/>
      <c r="P259" s="204"/>
      <c r="Q259" s="204"/>
      <c r="R259" s="204"/>
      <c r="S259" s="204"/>
      <c r="T259" s="205"/>
      <c r="AT259" s="206" t="s">
        <v>125</v>
      </c>
      <c r="AU259" s="206" t="s">
        <v>80</v>
      </c>
      <c r="AV259" s="13" t="s">
        <v>80</v>
      </c>
      <c r="AW259" s="13" t="s">
        <v>30</v>
      </c>
      <c r="AX259" s="13" t="s">
        <v>78</v>
      </c>
      <c r="AY259" s="206" t="s">
        <v>116</v>
      </c>
    </row>
    <row r="260" spans="1:65" s="2" customFormat="1" ht="16.5" customHeight="1">
      <c r="A260" s="33"/>
      <c r="B260" s="34"/>
      <c r="C260" s="181" t="s">
        <v>413</v>
      </c>
      <c r="D260" s="181" t="s">
        <v>119</v>
      </c>
      <c r="E260" s="182" t="s">
        <v>414</v>
      </c>
      <c r="F260" s="183" t="s">
        <v>415</v>
      </c>
      <c r="G260" s="184" t="s">
        <v>146</v>
      </c>
      <c r="H260" s="185">
        <v>32.395</v>
      </c>
      <c r="I260" s="186"/>
      <c r="J260" s="187">
        <f>ROUND(I260*H260,2)</f>
        <v>0</v>
      </c>
      <c r="K260" s="188"/>
      <c r="L260" s="38"/>
      <c r="M260" s="189" t="s">
        <v>1</v>
      </c>
      <c r="N260" s="190" t="s">
        <v>38</v>
      </c>
      <c r="O260" s="70"/>
      <c r="P260" s="191">
        <f>O260*H260</f>
        <v>0</v>
      </c>
      <c r="Q260" s="191">
        <v>0</v>
      </c>
      <c r="R260" s="191">
        <f>Q260*H260</f>
        <v>0</v>
      </c>
      <c r="S260" s="191">
        <v>0.00175</v>
      </c>
      <c r="T260" s="192">
        <f>S260*H260</f>
        <v>0.056691250000000006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93" t="s">
        <v>369</v>
      </c>
      <c r="AT260" s="193" t="s">
        <v>119</v>
      </c>
      <c r="AU260" s="193" t="s">
        <v>80</v>
      </c>
      <c r="AY260" s="16" t="s">
        <v>116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16" t="s">
        <v>78</v>
      </c>
      <c r="BK260" s="194">
        <f>ROUND(I260*H260,2)</f>
        <v>0</v>
      </c>
      <c r="BL260" s="16" t="s">
        <v>369</v>
      </c>
      <c r="BM260" s="193" t="s">
        <v>416</v>
      </c>
    </row>
    <row r="261" spans="2:51" s="13" customFormat="1" ht="11.25">
      <c r="B261" s="195"/>
      <c r="C261" s="196"/>
      <c r="D261" s="197" t="s">
        <v>125</v>
      </c>
      <c r="E261" s="198" t="s">
        <v>1</v>
      </c>
      <c r="F261" s="199" t="s">
        <v>417</v>
      </c>
      <c r="G261" s="196"/>
      <c r="H261" s="200">
        <v>32.395</v>
      </c>
      <c r="I261" s="201"/>
      <c r="J261" s="196"/>
      <c r="K261" s="196"/>
      <c r="L261" s="202"/>
      <c r="M261" s="203"/>
      <c r="N261" s="204"/>
      <c r="O261" s="204"/>
      <c r="P261" s="204"/>
      <c r="Q261" s="204"/>
      <c r="R261" s="204"/>
      <c r="S261" s="204"/>
      <c r="T261" s="205"/>
      <c r="AT261" s="206" t="s">
        <v>125</v>
      </c>
      <c r="AU261" s="206" t="s">
        <v>80</v>
      </c>
      <c r="AV261" s="13" t="s">
        <v>80</v>
      </c>
      <c r="AW261" s="13" t="s">
        <v>30</v>
      </c>
      <c r="AX261" s="13" t="s">
        <v>78</v>
      </c>
      <c r="AY261" s="206" t="s">
        <v>116</v>
      </c>
    </row>
    <row r="262" spans="1:65" s="2" customFormat="1" ht="24.2" customHeight="1">
      <c r="A262" s="33"/>
      <c r="B262" s="34"/>
      <c r="C262" s="181" t="s">
        <v>418</v>
      </c>
      <c r="D262" s="181" t="s">
        <v>119</v>
      </c>
      <c r="E262" s="182" t="s">
        <v>419</v>
      </c>
      <c r="F262" s="183" t="s">
        <v>420</v>
      </c>
      <c r="G262" s="184" t="s">
        <v>146</v>
      </c>
      <c r="H262" s="185">
        <v>32.395</v>
      </c>
      <c r="I262" s="186"/>
      <c r="J262" s="187">
        <f>ROUND(I262*H262,2)</f>
        <v>0</v>
      </c>
      <c r="K262" s="188"/>
      <c r="L262" s="38"/>
      <c r="M262" s="189" t="s">
        <v>1</v>
      </c>
      <c r="N262" s="190" t="s">
        <v>38</v>
      </c>
      <c r="O262" s="70"/>
      <c r="P262" s="191">
        <f>O262*H262</f>
        <v>0</v>
      </c>
      <c r="Q262" s="191">
        <v>0.00063</v>
      </c>
      <c r="R262" s="191">
        <f>Q262*H262</f>
        <v>0.020408850000000003</v>
      </c>
      <c r="S262" s="191">
        <v>0</v>
      </c>
      <c r="T262" s="19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3" t="s">
        <v>369</v>
      </c>
      <c r="AT262" s="193" t="s">
        <v>119</v>
      </c>
      <c r="AU262" s="193" t="s">
        <v>80</v>
      </c>
      <c r="AY262" s="16" t="s">
        <v>116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16" t="s">
        <v>78</v>
      </c>
      <c r="BK262" s="194">
        <f>ROUND(I262*H262,2)</f>
        <v>0</v>
      </c>
      <c r="BL262" s="16" t="s">
        <v>369</v>
      </c>
      <c r="BM262" s="193" t="s">
        <v>421</v>
      </c>
    </row>
    <row r="263" spans="1:65" s="2" customFormat="1" ht="33" customHeight="1">
      <c r="A263" s="33"/>
      <c r="B263" s="34"/>
      <c r="C263" s="181" t="s">
        <v>422</v>
      </c>
      <c r="D263" s="181" t="s">
        <v>119</v>
      </c>
      <c r="E263" s="182" t="s">
        <v>423</v>
      </c>
      <c r="F263" s="183" t="s">
        <v>424</v>
      </c>
      <c r="G263" s="184" t="s">
        <v>146</v>
      </c>
      <c r="H263" s="185">
        <v>3.25</v>
      </c>
      <c r="I263" s="186"/>
      <c r="J263" s="187">
        <f>ROUND(I263*H263,2)</f>
        <v>0</v>
      </c>
      <c r="K263" s="188"/>
      <c r="L263" s="38"/>
      <c r="M263" s="189" t="s">
        <v>1</v>
      </c>
      <c r="N263" s="190" t="s">
        <v>38</v>
      </c>
      <c r="O263" s="70"/>
      <c r="P263" s="191">
        <f>O263*H263</f>
        <v>0</v>
      </c>
      <c r="Q263" s="191">
        <v>0.00196</v>
      </c>
      <c r="R263" s="191">
        <f>Q263*H263</f>
        <v>0.00637</v>
      </c>
      <c r="S263" s="191">
        <v>0</v>
      </c>
      <c r="T263" s="192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93" t="s">
        <v>369</v>
      </c>
      <c r="AT263" s="193" t="s">
        <v>119</v>
      </c>
      <c r="AU263" s="193" t="s">
        <v>80</v>
      </c>
      <c r="AY263" s="16" t="s">
        <v>116</v>
      </c>
      <c r="BE263" s="194">
        <f>IF(N263="základní",J263,0)</f>
        <v>0</v>
      </c>
      <c r="BF263" s="194">
        <f>IF(N263="snížená",J263,0)</f>
        <v>0</v>
      </c>
      <c r="BG263" s="194">
        <f>IF(N263="zákl. přenesená",J263,0)</f>
        <v>0</v>
      </c>
      <c r="BH263" s="194">
        <f>IF(N263="sníž. přenesená",J263,0)</f>
        <v>0</v>
      </c>
      <c r="BI263" s="194">
        <f>IF(N263="nulová",J263,0)</f>
        <v>0</v>
      </c>
      <c r="BJ263" s="16" t="s">
        <v>78</v>
      </c>
      <c r="BK263" s="194">
        <f>ROUND(I263*H263,2)</f>
        <v>0</v>
      </c>
      <c r="BL263" s="16" t="s">
        <v>369</v>
      </c>
      <c r="BM263" s="193" t="s">
        <v>425</v>
      </c>
    </row>
    <row r="264" spans="2:51" s="13" customFormat="1" ht="11.25">
      <c r="B264" s="195"/>
      <c r="C264" s="196"/>
      <c r="D264" s="197" t="s">
        <v>125</v>
      </c>
      <c r="E264" s="198" t="s">
        <v>1</v>
      </c>
      <c r="F264" s="199" t="s">
        <v>426</v>
      </c>
      <c r="G264" s="196"/>
      <c r="H264" s="200">
        <v>3.25</v>
      </c>
      <c r="I264" s="201"/>
      <c r="J264" s="196"/>
      <c r="K264" s="196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125</v>
      </c>
      <c r="AU264" s="206" t="s">
        <v>80</v>
      </c>
      <c r="AV264" s="13" t="s">
        <v>80</v>
      </c>
      <c r="AW264" s="13" t="s">
        <v>30</v>
      </c>
      <c r="AX264" s="13" t="s">
        <v>78</v>
      </c>
      <c r="AY264" s="206" t="s">
        <v>116</v>
      </c>
    </row>
    <row r="265" spans="1:65" s="2" customFormat="1" ht="24.2" customHeight="1">
      <c r="A265" s="33"/>
      <c r="B265" s="34"/>
      <c r="C265" s="181" t="s">
        <v>427</v>
      </c>
      <c r="D265" s="181" t="s">
        <v>119</v>
      </c>
      <c r="E265" s="182" t="s">
        <v>428</v>
      </c>
      <c r="F265" s="183" t="s">
        <v>429</v>
      </c>
      <c r="G265" s="184" t="s">
        <v>146</v>
      </c>
      <c r="H265" s="185">
        <v>8.91</v>
      </c>
      <c r="I265" s="186"/>
      <c r="J265" s="187">
        <f>ROUND(I265*H265,2)</f>
        <v>0</v>
      </c>
      <c r="K265" s="188"/>
      <c r="L265" s="38"/>
      <c r="M265" s="189" t="s">
        <v>1</v>
      </c>
      <c r="N265" s="190" t="s">
        <v>38</v>
      </c>
      <c r="O265" s="70"/>
      <c r="P265" s="191">
        <f>O265*H265</f>
        <v>0</v>
      </c>
      <c r="Q265" s="191">
        <v>0.00192</v>
      </c>
      <c r="R265" s="191">
        <f>Q265*H265</f>
        <v>0.0171072</v>
      </c>
      <c r="S265" s="191">
        <v>0</v>
      </c>
      <c r="T265" s="19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93" t="s">
        <v>369</v>
      </c>
      <c r="AT265" s="193" t="s">
        <v>119</v>
      </c>
      <c r="AU265" s="193" t="s">
        <v>80</v>
      </c>
      <c r="AY265" s="16" t="s">
        <v>116</v>
      </c>
      <c r="BE265" s="194">
        <f>IF(N265="základní",J265,0)</f>
        <v>0</v>
      </c>
      <c r="BF265" s="194">
        <f>IF(N265="snížená",J265,0)</f>
        <v>0</v>
      </c>
      <c r="BG265" s="194">
        <f>IF(N265="zákl. přenesená",J265,0)</f>
        <v>0</v>
      </c>
      <c r="BH265" s="194">
        <f>IF(N265="sníž. přenesená",J265,0)</f>
        <v>0</v>
      </c>
      <c r="BI265" s="194">
        <f>IF(N265="nulová",J265,0)</f>
        <v>0</v>
      </c>
      <c r="BJ265" s="16" t="s">
        <v>78</v>
      </c>
      <c r="BK265" s="194">
        <f>ROUND(I265*H265,2)</f>
        <v>0</v>
      </c>
      <c r="BL265" s="16" t="s">
        <v>369</v>
      </c>
      <c r="BM265" s="193" t="s">
        <v>430</v>
      </c>
    </row>
    <row r="266" spans="2:51" s="13" customFormat="1" ht="11.25">
      <c r="B266" s="195"/>
      <c r="C266" s="196"/>
      <c r="D266" s="197" t="s">
        <v>125</v>
      </c>
      <c r="E266" s="198" t="s">
        <v>1</v>
      </c>
      <c r="F266" s="199" t="s">
        <v>431</v>
      </c>
      <c r="G266" s="196"/>
      <c r="H266" s="200">
        <v>8.91</v>
      </c>
      <c r="I266" s="201"/>
      <c r="J266" s="196"/>
      <c r="K266" s="196"/>
      <c r="L266" s="202"/>
      <c r="M266" s="203"/>
      <c r="N266" s="204"/>
      <c r="O266" s="204"/>
      <c r="P266" s="204"/>
      <c r="Q266" s="204"/>
      <c r="R266" s="204"/>
      <c r="S266" s="204"/>
      <c r="T266" s="205"/>
      <c r="AT266" s="206" t="s">
        <v>125</v>
      </c>
      <c r="AU266" s="206" t="s">
        <v>80</v>
      </c>
      <c r="AV266" s="13" t="s">
        <v>80</v>
      </c>
      <c r="AW266" s="13" t="s">
        <v>30</v>
      </c>
      <c r="AX266" s="13" t="s">
        <v>78</v>
      </c>
      <c r="AY266" s="206" t="s">
        <v>116</v>
      </c>
    </row>
    <row r="267" spans="1:65" s="2" customFormat="1" ht="24.2" customHeight="1">
      <c r="A267" s="33"/>
      <c r="B267" s="34"/>
      <c r="C267" s="181" t="s">
        <v>432</v>
      </c>
      <c r="D267" s="181" t="s">
        <v>119</v>
      </c>
      <c r="E267" s="182" t="s">
        <v>433</v>
      </c>
      <c r="F267" s="183" t="s">
        <v>434</v>
      </c>
      <c r="G267" s="184" t="s">
        <v>288</v>
      </c>
      <c r="H267" s="185">
        <v>48</v>
      </c>
      <c r="I267" s="186"/>
      <c r="J267" s="187">
        <f>ROUND(I267*H267,2)</f>
        <v>0</v>
      </c>
      <c r="K267" s="188"/>
      <c r="L267" s="38"/>
      <c r="M267" s="189" t="s">
        <v>1</v>
      </c>
      <c r="N267" s="190" t="s">
        <v>38</v>
      </c>
      <c r="O267" s="70"/>
      <c r="P267" s="191">
        <f>O267*H267</f>
        <v>0</v>
      </c>
      <c r="Q267" s="191">
        <v>0</v>
      </c>
      <c r="R267" s="191">
        <f>Q267*H267</f>
        <v>0</v>
      </c>
      <c r="S267" s="191">
        <v>0</v>
      </c>
      <c r="T267" s="192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93" t="s">
        <v>369</v>
      </c>
      <c r="AT267" s="193" t="s">
        <v>119</v>
      </c>
      <c r="AU267" s="193" t="s">
        <v>80</v>
      </c>
      <c r="AY267" s="16" t="s">
        <v>116</v>
      </c>
      <c r="BE267" s="194">
        <f>IF(N267="základní",J267,0)</f>
        <v>0</v>
      </c>
      <c r="BF267" s="194">
        <f>IF(N267="snížená",J267,0)</f>
        <v>0</v>
      </c>
      <c r="BG267" s="194">
        <f>IF(N267="zákl. přenesená",J267,0)</f>
        <v>0</v>
      </c>
      <c r="BH267" s="194">
        <f>IF(N267="sníž. přenesená",J267,0)</f>
        <v>0</v>
      </c>
      <c r="BI267" s="194">
        <f>IF(N267="nulová",J267,0)</f>
        <v>0</v>
      </c>
      <c r="BJ267" s="16" t="s">
        <v>78</v>
      </c>
      <c r="BK267" s="194">
        <f>ROUND(I267*H267,2)</f>
        <v>0</v>
      </c>
      <c r="BL267" s="16" t="s">
        <v>369</v>
      </c>
      <c r="BM267" s="193" t="s">
        <v>435</v>
      </c>
    </row>
    <row r="268" spans="2:51" s="13" customFormat="1" ht="11.25">
      <c r="B268" s="195"/>
      <c r="C268" s="196"/>
      <c r="D268" s="197" t="s">
        <v>125</v>
      </c>
      <c r="E268" s="198" t="s">
        <v>1</v>
      </c>
      <c r="F268" s="199" t="s">
        <v>436</v>
      </c>
      <c r="G268" s="196"/>
      <c r="H268" s="200">
        <v>48</v>
      </c>
      <c r="I268" s="201"/>
      <c r="J268" s="196"/>
      <c r="K268" s="196"/>
      <c r="L268" s="202"/>
      <c r="M268" s="203"/>
      <c r="N268" s="204"/>
      <c r="O268" s="204"/>
      <c r="P268" s="204"/>
      <c r="Q268" s="204"/>
      <c r="R268" s="204"/>
      <c r="S268" s="204"/>
      <c r="T268" s="205"/>
      <c r="AT268" s="206" t="s">
        <v>125</v>
      </c>
      <c r="AU268" s="206" t="s">
        <v>80</v>
      </c>
      <c r="AV268" s="13" t="s">
        <v>80</v>
      </c>
      <c r="AW268" s="13" t="s">
        <v>30</v>
      </c>
      <c r="AX268" s="13" t="s">
        <v>78</v>
      </c>
      <c r="AY268" s="206" t="s">
        <v>116</v>
      </c>
    </row>
    <row r="269" spans="1:65" s="2" customFormat="1" ht="24.2" customHeight="1">
      <c r="A269" s="33"/>
      <c r="B269" s="34"/>
      <c r="C269" s="181" t="s">
        <v>369</v>
      </c>
      <c r="D269" s="181" t="s">
        <v>119</v>
      </c>
      <c r="E269" s="182" t="s">
        <v>437</v>
      </c>
      <c r="F269" s="183" t="s">
        <v>438</v>
      </c>
      <c r="G269" s="184" t="s">
        <v>146</v>
      </c>
      <c r="H269" s="185">
        <v>12.43</v>
      </c>
      <c r="I269" s="186"/>
      <c r="J269" s="187">
        <f>ROUND(I269*H269,2)</f>
        <v>0</v>
      </c>
      <c r="K269" s="188"/>
      <c r="L269" s="38"/>
      <c r="M269" s="189" t="s">
        <v>1</v>
      </c>
      <c r="N269" s="190" t="s">
        <v>38</v>
      </c>
      <c r="O269" s="70"/>
      <c r="P269" s="191">
        <f>O269*H269</f>
        <v>0</v>
      </c>
      <c r="Q269" s="191">
        <v>0.00195</v>
      </c>
      <c r="R269" s="191">
        <f>Q269*H269</f>
        <v>0.0242385</v>
      </c>
      <c r="S269" s="191">
        <v>0</v>
      </c>
      <c r="T269" s="19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93" t="s">
        <v>369</v>
      </c>
      <c r="AT269" s="193" t="s">
        <v>119</v>
      </c>
      <c r="AU269" s="193" t="s">
        <v>80</v>
      </c>
      <c r="AY269" s="16" t="s">
        <v>116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16" t="s">
        <v>78</v>
      </c>
      <c r="BK269" s="194">
        <f>ROUND(I269*H269,2)</f>
        <v>0</v>
      </c>
      <c r="BL269" s="16" t="s">
        <v>369</v>
      </c>
      <c r="BM269" s="193" t="s">
        <v>439</v>
      </c>
    </row>
    <row r="270" spans="2:51" s="13" customFormat="1" ht="11.25">
      <c r="B270" s="195"/>
      <c r="C270" s="196"/>
      <c r="D270" s="197" t="s">
        <v>125</v>
      </c>
      <c r="E270" s="198" t="s">
        <v>1</v>
      </c>
      <c r="F270" s="199" t="s">
        <v>440</v>
      </c>
      <c r="G270" s="196"/>
      <c r="H270" s="200">
        <v>1.98</v>
      </c>
      <c r="I270" s="201"/>
      <c r="J270" s="196"/>
      <c r="K270" s="196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125</v>
      </c>
      <c r="AU270" s="206" t="s">
        <v>80</v>
      </c>
      <c r="AV270" s="13" t="s">
        <v>80</v>
      </c>
      <c r="AW270" s="13" t="s">
        <v>30</v>
      </c>
      <c r="AX270" s="13" t="s">
        <v>73</v>
      </c>
      <c r="AY270" s="206" t="s">
        <v>116</v>
      </c>
    </row>
    <row r="271" spans="2:51" s="13" customFormat="1" ht="11.25">
      <c r="B271" s="195"/>
      <c r="C271" s="196"/>
      <c r="D271" s="197" t="s">
        <v>125</v>
      </c>
      <c r="E271" s="198" t="s">
        <v>1</v>
      </c>
      <c r="F271" s="199" t="s">
        <v>441</v>
      </c>
      <c r="G271" s="196"/>
      <c r="H271" s="200">
        <v>7.04</v>
      </c>
      <c r="I271" s="201"/>
      <c r="J271" s="196"/>
      <c r="K271" s="196"/>
      <c r="L271" s="202"/>
      <c r="M271" s="203"/>
      <c r="N271" s="204"/>
      <c r="O271" s="204"/>
      <c r="P271" s="204"/>
      <c r="Q271" s="204"/>
      <c r="R271" s="204"/>
      <c r="S271" s="204"/>
      <c r="T271" s="205"/>
      <c r="AT271" s="206" t="s">
        <v>125</v>
      </c>
      <c r="AU271" s="206" t="s">
        <v>80</v>
      </c>
      <c r="AV271" s="13" t="s">
        <v>80</v>
      </c>
      <c r="AW271" s="13" t="s">
        <v>30</v>
      </c>
      <c r="AX271" s="13" t="s">
        <v>73</v>
      </c>
      <c r="AY271" s="206" t="s">
        <v>116</v>
      </c>
    </row>
    <row r="272" spans="2:51" s="13" customFormat="1" ht="11.25">
      <c r="B272" s="195"/>
      <c r="C272" s="196"/>
      <c r="D272" s="197" t="s">
        <v>125</v>
      </c>
      <c r="E272" s="198" t="s">
        <v>1</v>
      </c>
      <c r="F272" s="199" t="s">
        <v>442</v>
      </c>
      <c r="G272" s="196"/>
      <c r="H272" s="200">
        <v>3.41</v>
      </c>
      <c r="I272" s="201"/>
      <c r="J272" s="196"/>
      <c r="K272" s="196"/>
      <c r="L272" s="202"/>
      <c r="M272" s="203"/>
      <c r="N272" s="204"/>
      <c r="O272" s="204"/>
      <c r="P272" s="204"/>
      <c r="Q272" s="204"/>
      <c r="R272" s="204"/>
      <c r="S272" s="204"/>
      <c r="T272" s="205"/>
      <c r="AT272" s="206" t="s">
        <v>125</v>
      </c>
      <c r="AU272" s="206" t="s">
        <v>80</v>
      </c>
      <c r="AV272" s="13" t="s">
        <v>80</v>
      </c>
      <c r="AW272" s="13" t="s">
        <v>30</v>
      </c>
      <c r="AX272" s="13" t="s">
        <v>73</v>
      </c>
      <c r="AY272" s="206" t="s">
        <v>116</v>
      </c>
    </row>
    <row r="273" spans="2:51" s="14" customFormat="1" ht="11.25">
      <c r="B273" s="207"/>
      <c r="C273" s="208"/>
      <c r="D273" s="197" t="s">
        <v>125</v>
      </c>
      <c r="E273" s="209" t="s">
        <v>1</v>
      </c>
      <c r="F273" s="210" t="s">
        <v>143</v>
      </c>
      <c r="G273" s="208"/>
      <c r="H273" s="211">
        <v>12.43</v>
      </c>
      <c r="I273" s="212"/>
      <c r="J273" s="208"/>
      <c r="K273" s="208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125</v>
      </c>
      <c r="AU273" s="217" t="s">
        <v>80</v>
      </c>
      <c r="AV273" s="14" t="s">
        <v>123</v>
      </c>
      <c r="AW273" s="14" t="s">
        <v>30</v>
      </c>
      <c r="AX273" s="14" t="s">
        <v>78</v>
      </c>
      <c r="AY273" s="217" t="s">
        <v>116</v>
      </c>
    </row>
    <row r="274" spans="1:65" s="2" customFormat="1" ht="24.2" customHeight="1">
      <c r="A274" s="33"/>
      <c r="B274" s="34"/>
      <c r="C274" s="181" t="s">
        <v>443</v>
      </c>
      <c r="D274" s="181" t="s">
        <v>119</v>
      </c>
      <c r="E274" s="182" t="s">
        <v>444</v>
      </c>
      <c r="F274" s="183" t="s">
        <v>445</v>
      </c>
      <c r="G274" s="184" t="s">
        <v>146</v>
      </c>
      <c r="H274" s="185">
        <v>7.04</v>
      </c>
      <c r="I274" s="186"/>
      <c r="J274" s="187">
        <f>ROUND(I274*H274,2)</f>
        <v>0</v>
      </c>
      <c r="K274" s="188"/>
      <c r="L274" s="38"/>
      <c r="M274" s="189" t="s">
        <v>1</v>
      </c>
      <c r="N274" s="190" t="s">
        <v>38</v>
      </c>
      <c r="O274" s="70"/>
      <c r="P274" s="191">
        <f>O274*H274</f>
        <v>0</v>
      </c>
      <c r="Q274" s="191">
        <v>0.00294</v>
      </c>
      <c r="R274" s="191">
        <f>Q274*H274</f>
        <v>0.0206976</v>
      </c>
      <c r="S274" s="191">
        <v>0</v>
      </c>
      <c r="T274" s="192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93" t="s">
        <v>369</v>
      </c>
      <c r="AT274" s="193" t="s">
        <v>119</v>
      </c>
      <c r="AU274" s="193" t="s">
        <v>80</v>
      </c>
      <c r="AY274" s="16" t="s">
        <v>116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6" t="s">
        <v>78</v>
      </c>
      <c r="BK274" s="194">
        <f>ROUND(I274*H274,2)</f>
        <v>0</v>
      </c>
      <c r="BL274" s="16" t="s">
        <v>369</v>
      </c>
      <c r="BM274" s="193" t="s">
        <v>446</v>
      </c>
    </row>
    <row r="275" spans="2:51" s="13" customFormat="1" ht="11.25">
      <c r="B275" s="195"/>
      <c r="C275" s="196"/>
      <c r="D275" s="197" t="s">
        <v>125</v>
      </c>
      <c r="E275" s="198" t="s">
        <v>1</v>
      </c>
      <c r="F275" s="199" t="s">
        <v>447</v>
      </c>
      <c r="G275" s="196"/>
      <c r="H275" s="200">
        <v>7.04</v>
      </c>
      <c r="I275" s="201"/>
      <c r="J275" s="196"/>
      <c r="K275" s="196"/>
      <c r="L275" s="202"/>
      <c r="M275" s="203"/>
      <c r="N275" s="204"/>
      <c r="O275" s="204"/>
      <c r="P275" s="204"/>
      <c r="Q275" s="204"/>
      <c r="R275" s="204"/>
      <c r="S275" s="204"/>
      <c r="T275" s="205"/>
      <c r="AT275" s="206" t="s">
        <v>125</v>
      </c>
      <c r="AU275" s="206" t="s">
        <v>80</v>
      </c>
      <c r="AV275" s="13" t="s">
        <v>80</v>
      </c>
      <c r="AW275" s="13" t="s">
        <v>30</v>
      </c>
      <c r="AX275" s="13" t="s">
        <v>78</v>
      </c>
      <c r="AY275" s="206" t="s">
        <v>116</v>
      </c>
    </row>
    <row r="276" spans="1:65" s="2" customFormat="1" ht="33" customHeight="1">
      <c r="A276" s="33"/>
      <c r="B276" s="34"/>
      <c r="C276" s="181" t="s">
        <v>448</v>
      </c>
      <c r="D276" s="181" t="s">
        <v>119</v>
      </c>
      <c r="E276" s="182" t="s">
        <v>449</v>
      </c>
      <c r="F276" s="183" t="s">
        <v>450</v>
      </c>
      <c r="G276" s="184" t="s">
        <v>288</v>
      </c>
      <c r="H276" s="185">
        <v>28</v>
      </c>
      <c r="I276" s="186"/>
      <c r="J276" s="187">
        <f>ROUND(I276*H276,2)</f>
        <v>0</v>
      </c>
      <c r="K276" s="188"/>
      <c r="L276" s="38"/>
      <c r="M276" s="189" t="s">
        <v>1</v>
      </c>
      <c r="N276" s="190" t="s">
        <v>38</v>
      </c>
      <c r="O276" s="70"/>
      <c r="P276" s="191">
        <f>O276*H276</f>
        <v>0</v>
      </c>
      <c r="Q276" s="191">
        <v>0</v>
      </c>
      <c r="R276" s="191">
        <f>Q276*H276</f>
        <v>0</v>
      </c>
      <c r="S276" s="191">
        <v>0</v>
      </c>
      <c r="T276" s="19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93" t="s">
        <v>369</v>
      </c>
      <c r="AT276" s="193" t="s">
        <v>119</v>
      </c>
      <c r="AU276" s="193" t="s">
        <v>80</v>
      </c>
      <c r="AY276" s="16" t="s">
        <v>116</v>
      </c>
      <c r="BE276" s="194">
        <f>IF(N276="základní",J276,0)</f>
        <v>0</v>
      </c>
      <c r="BF276" s="194">
        <f>IF(N276="snížená",J276,0)</f>
        <v>0</v>
      </c>
      <c r="BG276" s="194">
        <f>IF(N276="zákl. přenesená",J276,0)</f>
        <v>0</v>
      </c>
      <c r="BH276" s="194">
        <f>IF(N276="sníž. přenesená",J276,0)</f>
        <v>0</v>
      </c>
      <c r="BI276" s="194">
        <f>IF(N276="nulová",J276,0)</f>
        <v>0</v>
      </c>
      <c r="BJ276" s="16" t="s">
        <v>78</v>
      </c>
      <c r="BK276" s="194">
        <f>ROUND(I276*H276,2)</f>
        <v>0</v>
      </c>
      <c r="BL276" s="16" t="s">
        <v>369</v>
      </c>
      <c r="BM276" s="193" t="s">
        <v>451</v>
      </c>
    </row>
    <row r="277" spans="1:65" s="2" customFormat="1" ht="33" customHeight="1">
      <c r="A277" s="33"/>
      <c r="B277" s="34"/>
      <c r="C277" s="181" t="s">
        <v>452</v>
      </c>
      <c r="D277" s="181" t="s">
        <v>119</v>
      </c>
      <c r="E277" s="182" t="s">
        <v>453</v>
      </c>
      <c r="F277" s="183" t="s">
        <v>454</v>
      </c>
      <c r="G277" s="184" t="s">
        <v>288</v>
      </c>
      <c r="H277" s="185">
        <v>8</v>
      </c>
      <c r="I277" s="186"/>
      <c r="J277" s="187">
        <f>ROUND(I277*H277,2)</f>
        <v>0</v>
      </c>
      <c r="K277" s="188"/>
      <c r="L277" s="38"/>
      <c r="M277" s="189" t="s">
        <v>1</v>
      </c>
      <c r="N277" s="190" t="s">
        <v>38</v>
      </c>
      <c r="O277" s="70"/>
      <c r="P277" s="191">
        <f>O277*H277</f>
        <v>0</v>
      </c>
      <c r="Q277" s="191">
        <v>0</v>
      </c>
      <c r="R277" s="191">
        <f>Q277*H277</f>
        <v>0</v>
      </c>
      <c r="S277" s="191">
        <v>0</v>
      </c>
      <c r="T277" s="192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93" t="s">
        <v>369</v>
      </c>
      <c r="AT277" s="193" t="s">
        <v>119</v>
      </c>
      <c r="AU277" s="193" t="s">
        <v>80</v>
      </c>
      <c r="AY277" s="16" t="s">
        <v>116</v>
      </c>
      <c r="BE277" s="194">
        <f>IF(N277="základní",J277,0)</f>
        <v>0</v>
      </c>
      <c r="BF277" s="194">
        <f>IF(N277="snížená",J277,0)</f>
        <v>0</v>
      </c>
      <c r="BG277" s="194">
        <f>IF(N277="zákl. přenesená",J277,0)</f>
        <v>0</v>
      </c>
      <c r="BH277" s="194">
        <f>IF(N277="sníž. přenesená",J277,0)</f>
        <v>0</v>
      </c>
      <c r="BI277" s="194">
        <f>IF(N277="nulová",J277,0)</f>
        <v>0</v>
      </c>
      <c r="BJ277" s="16" t="s">
        <v>78</v>
      </c>
      <c r="BK277" s="194">
        <f>ROUND(I277*H277,2)</f>
        <v>0</v>
      </c>
      <c r="BL277" s="16" t="s">
        <v>369</v>
      </c>
      <c r="BM277" s="193" t="s">
        <v>455</v>
      </c>
    </row>
    <row r="278" spans="1:65" s="2" customFormat="1" ht="24.2" customHeight="1">
      <c r="A278" s="33"/>
      <c r="B278" s="34"/>
      <c r="C278" s="181" t="s">
        <v>456</v>
      </c>
      <c r="D278" s="181" t="s">
        <v>119</v>
      </c>
      <c r="E278" s="182" t="s">
        <v>457</v>
      </c>
      <c r="F278" s="183" t="s">
        <v>458</v>
      </c>
      <c r="G278" s="184" t="s">
        <v>146</v>
      </c>
      <c r="H278" s="185">
        <v>32.395</v>
      </c>
      <c r="I278" s="186"/>
      <c r="J278" s="187">
        <f>ROUND(I278*H278,2)</f>
        <v>0</v>
      </c>
      <c r="K278" s="188"/>
      <c r="L278" s="38"/>
      <c r="M278" s="189" t="s">
        <v>1</v>
      </c>
      <c r="N278" s="190" t="s">
        <v>38</v>
      </c>
      <c r="O278" s="70"/>
      <c r="P278" s="191">
        <f>O278*H278</f>
        <v>0</v>
      </c>
      <c r="Q278" s="191">
        <v>0.0019</v>
      </c>
      <c r="R278" s="191">
        <f>Q278*H278</f>
        <v>0.06155050000000001</v>
      </c>
      <c r="S278" s="191">
        <v>0</v>
      </c>
      <c r="T278" s="192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93" t="s">
        <v>369</v>
      </c>
      <c r="AT278" s="193" t="s">
        <v>119</v>
      </c>
      <c r="AU278" s="193" t="s">
        <v>80</v>
      </c>
      <c r="AY278" s="16" t="s">
        <v>116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6" t="s">
        <v>78</v>
      </c>
      <c r="BK278" s="194">
        <f>ROUND(I278*H278,2)</f>
        <v>0</v>
      </c>
      <c r="BL278" s="16" t="s">
        <v>369</v>
      </c>
      <c r="BM278" s="193" t="s">
        <v>459</v>
      </c>
    </row>
    <row r="279" spans="1:65" s="2" customFormat="1" ht="16.5" customHeight="1">
      <c r="A279" s="33"/>
      <c r="B279" s="34"/>
      <c r="C279" s="181" t="s">
        <v>460</v>
      </c>
      <c r="D279" s="181" t="s">
        <v>119</v>
      </c>
      <c r="E279" s="182" t="s">
        <v>461</v>
      </c>
      <c r="F279" s="183" t="s">
        <v>462</v>
      </c>
      <c r="G279" s="184" t="s">
        <v>146</v>
      </c>
      <c r="H279" s="185">
        <v>32.395</v>
      </c>
      <c r="I279" s="186"/>
      <c r="J279" s="187">
        <f>ROUND(I279*H279,2)</f>
        <v>0</v>
      </c>
      <c r="K279" s="188"/>
      <c r="L279" s="38"/>
      <c r="M279" s="189" t="s">
        <v>1</v>
      </c>
      <c r="N279" s="190" t="s">
        <v>38</v>
      </c>
      <c r="O279" s="70"/>
      <c r="P279" s="191">
        <f>O279*H279</f>
        <v>0</v>
      </c>
      <c r="Q279" s="191">
        <v>0.00278</v>
      </c>
      <c r="R279" s="191">
        <f>Q279*H279</f>
        <v>0.0900581</v>
      </c>
      <c r="S279" s="191">
        <v>0</v>
      </c>
      <c r="T279" s="19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93" t="s">
        <v>369</v>
      </c>
      <c r="AT279" s="193" t="s">
        <v>119</v>
      </c>
      <c r="AU279" s="193" t="s">
        <v>80</v>
      </c>
      <c r="AY279" s="16" t="s">
        <v>116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16" t="s">
        <v>78</v>
      </c>
      <c r="BK279" s="194">
        <f>ROUND(I279*H279,2)</f>
        <v>0</v>
      </c>
      <c r="BL279" s="16" t="s">
        <v>369</v>
      </c>
      <c r="BM279" s="193" t="s">
        <v>463</v>
      </c>
    </row>
    <row r="280" spans="2:63" s="12" customFormat="1" ht="22.9" customHeight="1">
      <c r="B280" s="165"/>
      <c r="C280" s="166"/>
      <c r="D280" s="167" t="s">
        <v>72</v>
      </c>
      <c r="E280" s="179" t="s">
        <v>464</v>
      </c>
      <c r="F280" s="179" t="s">
        <v>465</v>
      </c>
      <c r="G280" s="166"/>
      <c r="H280" s="166"/>
      <c r="I280" s="169"/>
      <c r="J280" s="180">
        <f>BK280</f>
        <v>0</v>
      </c>
      <c r="K280" s="166"/>
      <c r="L280" s="171"/>
      <c r="M280" s="172"/>
      <c r="N280" s="173"/>
      <c r="O280" s="173"/>
      <c r="P280" s="174">
        <f>SUM(P281:P283)</f>
        <v>0</v>
      </c>
      <c r="Q280" s="173"/>
      <c r="R280" s="174">
        <f>SUM(R281:R283)</f>
        <v>0</v>
      </c>
      <c r="S280" s="173"/>
      <c r="T280" s="175">
        <f>SUM(T281:T283)</f>
        <v>0</v>
      </c>
      <c r="AR280" s="176" t="s">
        <v>80</v>
      </c>
      <c r="AT280" s="177" t="s">
        <v>72</v>
      </c>
      <c r="AU280" s="177" t="s">
        <v>78</v>
      </c>
      <c r="AY280" s="176" t="s">
        <v>116</v>
      </c>
      <c r="BK280" s="178">
        <f>SUM(BK281:BK283)</f>
        <v>0</v>
      </c>
    </row>
    <row r="281" spans="1:65" s="2" customFormat="1" ht="49.15" customHeight="1">
      <c r="A281" s="33"/>
      <c r="B281" s="34"/>
      <c r="C281" s="181" t="s">
        <v>466</v>
      </c>
      <c r="D281" s="181" t="s">
        <v>119</v>
      </c>
      <c r="E281" s="182" t="s">
        <v>467</v>
      </c>
      <c r="F281" s="183" t="s">
        <v>468</v>
      </c>
      <c r="G281" s="184" t="s">
        <v>288</v>
      </c>
      <c r="H281" s="185">
        <v>1</v>
      </c>
      <c r="I281" s="186"/>
      <c r="J281" s="187">
        <f>ROUND(I281*H281,2)</f>
        <v>0</v>
      </c>
      <c r="K281" s="188"/>
      <c r="L281" s="38"/>
      <c r="M281" s="189" t="s">
        <v>1</v>
      </c>
      <c r="N281" s="190" t="s">
        <v>38</v>
      </c>
      <c r="O281" s="70"/>
      <c r="P281" s="191">
        <f>O281*H281</f>
        <v>0</v>
      </c>
      <c r="Q281" s="191">
        <v>0</v>
      </c>
      <c r="R281" s="191">
        <f>Q281*H281</f>
        <v>0</v>
      </c>
      <c r="S281" s="191">
        <v>0</v>
      </c>
      <c r="T281" s="19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93" t="s">
        <v>369</v>
      </c>
      <c r="AT281" s="193" t="s">
        <v>119</v>
      </c>
      <c r="AU281" s="193" t="s">
        <v>80</v>
      </c>
      <c r="AY281" s="16" t="s">
        <v>116</v>
      </c>
      <c r="BE281" s="194">
        <f>IF(N281="základní",J281,0)</f>
        <v>0</v>
      </c>
      <c r="BF281" s="194">
        <f>IF(N281="snížená",J281,0)</f>
        <v>0</v>
      </c>
      <c r="BG281" s="194">
        <f>IF(N281="zákl. přenesená",J281,0)</f>
        <v>0</v>
      </c>
      <c r="BH281" s="194">
        <f>IF(N281="sníž. přenesená",J281,0)</f>
        <v>0</v>
      </c>
      <c r="BI281" s="194">
        <f>IF(N281="nulová",J281,0)</f>
        <v>0</v>
      </c>
      <c r="BJ281" s="16" t="s">
        <v>78</v>
      </c>
      <c r="BK281" s="194">
        <f>ROUND(I281*H281,2)</f>
        <v>0</v>
      </c>
      <c r="BL281" s="16" t="s">
        <v>369</v>
      </c>
      <c r="BM281" s="193" t="s">
        <v>469</v>
      </c>
    </row>
    <row r="282" spans="1:65" s="2" customFormat="1" ht="49.15" customHeight="1">
      <c r="A282" s="33"/>
      <c r="B282" s="34"/>
      <c r="C282" s="181" t="s">
        <v>470</v>
      </c>
      <c r="D282" s="181" t="s">
        <v>119</v>
      </c>
      <c r="E282" s="182" t="s">
        <v>471</v>
      </c>
      <c r="F282" s="183" t="s">
        <v>472</v>
      </c>
      <c r="G282" s="184" t="s">
        <v>288</v>
      </c>
      <c r="H282" s="185">
        <v>1</v>
      </c>
      <c r="I282" s="186"/>
      <c r="J282" s="187">
        <f>ROUND(I282*H282,2)</f>
        <v>0</v>
      </c>
      <c r="K282" s="188"/>
      <c r="L282" s="38"/>
      <c r="M282" s="189" t="s">
        <v>1</v>
      </c>
      <c r="N282" s="190" t="s">
        <v>38</v>
      </c>
      <c r="O282" s="70"/>
      <c r="P282" s="191">
        <f>O282*H282</f>
        <v>0</v>
      </c>
      <c r="Q282" s="191">
        <v>0</v>
      </c>
      <c r="R282" s="191">
        <f>Q282*H282</f>
        <v>0</v>
      </c>
      <c r="S282" s="191">
        <v>0</v>
      </c>
      <c r="T282" s="192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93" t="s">
        <v>369</v>
      </c>
      <c r="AT282" s="193" t="s">
        <v>119</v>
      </c>
      <c r="AU282" s="193" t="s">
        <v>80</v>
      </c>
      <c r="AY282" s="16" t="s">
        <v>116</v>
      </c>
      <c r="BE282" s="194">
        <f>IF(N282="základní",J282,0)</f>
        <v>0</v>
      </c>
      <c r="BF282" s="194">
        <f>IF(N282="snížená",J282,0)</f>
        <v>0</v>
      </c>
      <c r="BG282" s="194">
        <f>IF(N282="zákl. přenesená",J282,0)</f>
        <v>0</v>
      </c>
      <c r="BH282" s="194">
        <f>IF(N282="sníž. přenesená",J282,0)</f>
        <v>0</v>
      </c>
      <c r="BI282" s="194">
        <f>IF(N282="nulová",J282,0)</f>
        <v>0</v>
      </c>
      <c r="BJ282" s="16" t="s">
        <v>78</v>
      </c>
      <c r="BK282" s="194">
        <f>ROUND(I282*H282,2)</f>
        <v>0</v>
      </c>
      <c r="BL282" s="16" t="s">
        <v>369</v>
      </c>
      <c r="BM282" s="193" t="s">
        <v>473</v>
      </c>
    </row>
    <row r="283" spans="1:65" s="2" customFormat="1" ht="49.15" customHeight="1">
      <c r="A283" s="33"/>
      <c r="B283" s="34"/>
      <c r="C283" s="181" t="s">
        <v>474</v>
      </c>
      <c r="D283" s="181" t="s">
        <v>119</v>
      </c>
      <c r="E283" s="182" t="s">
        <v>475</v>
      </c>
      <c r="F283" s="183" t="s">
        <v>476</v>
      </c>
      <c r="G283" s="184" t="s">
        <v>288</v>
      </c>
      <c r="H283" s="185">
        <v>5</v>
      </c>
      <c r="I283" s="186"/>
      <c r="J283" s="187">
        <f>ROUND(I283*H283,2)</f>
        <v>0</v>
      </c>
      <c r="K283" s="188"/>
      <c r="L283" s="38"/>
      <c r="M283" s="189" t="s">
        <v>1</v>
      </c>
      <c r="N283" s="190" t="s">
        <v>38</v>
      </c>
      <c r="O283" s="70"/>
      <c r="P283" s="191">
        <f>O283*H283</f>
        <v>0</v>
      </c>
      <c r="Q283" s="191">
        <v>0</v>
      </c>
      <c r="R283" s="191">
        <f>Q283*H283</f>
        <v>0</v>
      </c>
      <c r="S283" s="191">
        <v>0</v>
      </c>
      <c r="T283" s="19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93" t="s">
        <v>369</v>
      </c>
      <c r="AT283" s="193" t="s">
        <v>119</v>
      </c>
      <c r="AU283" s="193" t="s">
        <v>80</v>
      </c>
      <c r="AY283" s="16" t="s">
        <v>116</v>
      </c>
      <c r="BE283" s="194">
        <f>IF(N283="základní",J283,0)</f>
        <v>0</v>
      </c>
      <c r="BF283" s="194">
        <f>IF(N283="snížená",J283,0)</f>
        <v>0</v>
      </c>
      <c r="BG283" s="194">
        <f>IF(N283="zákl. přenesená",J283,0)</f>
        <v>0</v>
      </c>
      <c r="BH283" s="194">
        <f>IF(N283="sníž. přenesená",J283,0)</f>
        <v>0</v>
      </c>
      <c r="BI283" s="194">
        <f>IF(N283="nulová",J283,0)</f>
        <v>0</v>
      </c>
      <c r="BJ283" s="16" t="s">
        <v>78</v>
      </c>
      <c r="BK283" s="194">
        <f>ROUND(I283*H283,2)</f>
        <v>0</v>
      </c>
      <c r="BL283" s="16" t="s">
        <v>369</v>
      </c>
      <c r="BM283" s="193" t="s">
        <v>477</v>
      </c>
    </row>
    <row r="284" spans="2:63" s="12" customFormat="1" ht="22.9" customHeight="1">
      <c r="B284" s="165"/>
      <c r="C284" s="166"/>
      <c r="D284" s="167" t="s">
        <v>72</v>
      </c>
      <c r="E284" s="179" t="s">
        <v>478</v>
      </c>
      <c r="F284" s="179" t="s">
        <v>479</v>
      </c>
      <c r="G284" s="166"/>
      <c r="H284" s="166"/>
      <c r="I284" s="169"/>
      <c r="J284" s="180">
        <f>BK284</f>
        <v>0</v>
      </c>
      <c r="K284" s="166"/>
      <c r="L284" s="171"/>
      <c r="M284" s="172"/>
      <c r="N284" s="173"/>
      <c r="O284" s="173"/>
      <c r="P284" s="174">
        <f>SUM(P285:P286)</f>
        <v>0</v>
      </c>
      <c r="Q284" s="173"/>
      <c r="R284" s="174">
        <f>SUM(R285:R286)</f>
        <v>0.5791499999999999</v>
      </c>
      <c r="S284" s="173"/>
      <c r="T284" s="175">
        <f>SUM(T285:T286)</f>
        <v>0</v>
      </c>
      <c r="AR284" s="176" t="s">
        <v>80</v>
      </c>
      <c r="AT284" s="177" t="s">
        <v>72</v>
      </c>
      <c r="AU284" s="177" t="s">
        <v>78</v>
      </c>
      <c r="AY284" s="176" t="s">
        <v>116</v>
      </c>
      <c r="BK284" s="178">
        <f>SUM(BK285:BK286)</f>
        <v>0</v>
      </c>
    </row>
    <row r="285" spans="1:65" s="2" customFormat="1" ht="37.9" customHeight="1">
      <c r="A285" s="33"/>
      <c r="B285" s="34"/>
      <c r="C285" s="181" t="s">
        <v>480</v>
      </c>
      <c r="D285" s="181" t="s">
        <v>119</v>
      </c>
      <c r="E285" s="182" t="s">
        <v>481</v>
      </c>
      <c r="F285" s="183" t="s">
        <v>482</v>
      </c>
      <c r="G285" s="184" t="s">
        <v>153</v>
      </c>
      <c r="H285" s="185">
        <v>1.287</v>
      </c>
      <c r="I285" s="186"/>
      <c r="J285" s="187">
        <f>ROUND(I285*H285,2)</f>
        <v>0</v>
      </c>
      <c r="K285" s="188"/>
      <c r="L285" s="38"/>
      <c r="M285" s="189" t="s">
        <v>1</v>
      </c>
      <c r="N285" s="190" t="s">
        <v>38</v>
      </c>
      <c r="O285" s="70"/>
      <c r="P285" s="191">
        <f>O285*H285</f>
        <v>0</v>
      </c>
      <c r="Q285" s="191">
        <v>0.45</v>
      </c>
      <c r="R285" s="191">
        <f>Q285*H285</f>
        <v>0.5791499999999999</v>
      </c>
      <c r="S285" s="191">
        <v>0</v>
      </c>
      <c r="T285" s="192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93" t="s">
        <v>369</v>
      </c>
      <c r="AT285" s="193" t="s">
        <v>119</v>
      </c>
      <c r="AU285" s="193" t="s">
        <v>80</v>
      </c>
      <c r="AY285" s="16" t="s">
        <v>116</v>
      </c>
      <c r="BE285" s="194">
        <f>IF(N285="základní",J285,0)</f>
        <v>0</v>
      </c>
      <c r="BF285" s="194">
        <f>IF(N285="snížená",J285,0)</f>
        <v>0</v>
      </c>
      <c r="BG285" s="194">
        <f>IF(N285="zákl. přenesená",J285,0)</f>
        <v>0</v>
      </c>
      <c r="BH285" s="194">
        <f>IF(N285="sníž. přenesená",J285,0)</f>
        <v>0</v>
      </c>
      <c r="BI285" s="194">
        <f>IF(N285="nulová",J285,0)</f>
        <v>0</v>
      </c>
      <c r="BJ285" s="16" t="s">
        <v>78</v>
      </c>
      <c r="BK285" s="194">
        <f>ROUND(I285*H285,2)</f>
        <v>0</v>
      </c>
      <c r="BL285" s="16" t="s">
        <v>369</v>
      </c>
      <c r="BM285" s="193" t="s">
        <v>483</v>
      </c>
    </row>
    <row r="286" spans="2:51" s="13" customFormat="1" ht="11.25">
      <c r="B286" s="195"/>
      <c r="C286" s="196"/>
      <c r="D286" s="197" t="s">
        <v>125</v>
      </c>
      <c r="E286" s="198" t="s">
        <v>1</v>
      </c>
      <c r="F286" s="199" t="s">
        <v>484</v>
      </c>
      <c r="G286" s="196"/>
      <c r="H286" s="200">
        <v>1.287</v>
      </c>
      <c r="I286" s="201"/>
      <c r="J286" s="196"/>
      <c r="K286" s="196"/>
      <c r="L286" s="202"/>
      <c r="M286" s="203"/>
      <c r="N286" s="204"/>
      <c r="O286" s="204"/>
      <c r="P286" s="204"/>
      <c r="Q286" s="204"/>
      <c r="R286" s="204"/>
      <c r="S286" s="204"/>
      <c r="T286" s="205"/>
      <c r="AT286" s="206" t="s">
        <v>125</v>
      </c>
      <c r="AU286" s="206" t="s">
        <v>80</v>
      </c>
      <c r="AV286" s="13" t="s">
        <v>80</v>
      </c>
      <c r="AW286" s="13" t="s">
        <v>30</v>
      </c>
      <c r="AX286" s="13" t="s">
        <v>78</v>
      </c>
      <c r="AY286" s="206" t="s">
        <v>116</v>
      </c>
    </row>
    <row r="287" spans="2:63" s="12" customFormat="1" ht="22.9" customHeight="1">
      <c r="B287" s="165"/>
      <c r="C287" s="166"/>
      <c r="D287" s="167" t="s">
        <v>72</v>
      </c>
      <c r="E287" s="179" t="s">
        <v>485</v>
      </c>
      <c r="F287" s="179" t="s">
        <v>486</v>
      </c>
      <c r="G287" s="166"/>
      <c r="H287" s="166"/>
      <c r="I287" s="169"/>
      <c r="J287" s="180">
        <f>BK287</f>
        <v>0</v>
      </c>
      <c r="K287" s="166"/>
      <c r="L287" s="171"/>
      <c r="M287" s="172"/>
      <c r="N287" s="173"/>
      <c r="O287" s="173"/>
      <c r="P287" s="174">
        <f>SUM(P288:P309)</f>
        <v>0</v>
      </c>
      <c r="Q287" s="173"/>
      <c r="R287" s="174">
        <f>SUM(R288:R309)</f>
        <v>1.1305482</v>
      </c>
      <c r="S287" s="173"/>
      <c r="T287" s="175">
        <f>SUM(T288:T309)</f>
        <v>0.00585</v>
      </c>
      <c r="AR287" s="176" t="s">
        <v>80</v>
      </c>
      <c r="AT287" s="177" t="s">
        <v>72</v>
      </c>
      <c r="AU287" s="177" t="s">
        <v>78</v>
      </c>
      <c r="AY287" s="176" t="s">
        <v>116</v>
      </c>
      <c r="BK287" s="178">
        <f>SUM(BK288:BK309)</f>
        <v>0</v>
      </c>
    </row>
    <row r="288" spans="1:65" s="2" customFormat="1" ht="24.2" customHeight="1">
      <c r="A288" s="33"/>
      <c r="B288" s="34"/>
      <c r="C288" s="181" t="s">
        <v>487</v>
      </c>
      <c r="D288" s="181" t="s">
        <v>119</v>
      </c>
      <c r="E288" s="182" t="s">
        <v>488</v>
      </c>
      <c r="F288" s="183" t="s">
        <v>489</v>
      </c>
      <c r="G288" s="184" t="s">
        <v>153</v>
      </c>
      <c r="H288" s="185">
        <v>94.5</v>
      </c>
      <c r="I288" s="186"/>
      <c r="J288" s="187">
        <f>ROUND(I288*H288,2)</f>
        <v>0</v>
      </c>
      <c r="K288" s="188"/>
      <c r="L288" s="38"/>
      <c r="M288" s="189" t="s">
        <v>1</v>
      </c>
      <c r="N288" s="190" t="s">
        <v>38</v>
      </c>
      <c r="O288" s="70"/>
      <c r="P288" s="191">
        <f>O288*H288</f>
        <v>0</v>
      </c>
      <c r="Q288" s="191">
        <v>0</v>
      </c>
      <c r="R288" s="191">
        <f>Q288*H288</f>
        <v>0</v>
      </c>
      <c r="S288" s="191">
        <v>3E-05</v>
      </c>
      <c r="T288" s="192">
        <f>S288*H288</f>
        <v>0.0028350000000000003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93" t="s">
        <v>369</v>
      </c>
      <c r="AT288" s="193" t="s">
        <v>119</v>
      </c>
      <c r="AU288" s="193" t="s">
        <v>80</v>
      </c>
      <c r="AY288" s="16" t="s">
        <v>116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16" t="s">
        <v>78</v>
      </c>
      <c r="BK288" s="194">
        <f>ROUND(I288*H288,2)</f>
        <v>0</v>
      </c>
      <c r="BL288" s="16" t="s">
        <v>369</v>
      </c>
      <c r="BM288" s="193" t="s">
        <v>490</v>
      </c>
    </row>
    <row r="289" spans="2:51" s="13" customFormat="1" ht="11.25">
      <c r="B289" s="195"/>
      <c r="C289" s="196"/>
      <c r="D289" s="197" t="s">
        <v>125</v>
      </c>
      <c r="E289" s="198" t="s">
        <v>1</v>
      </c>
      <c r="F289" s="199" t="s">
        <v>491</v>
      </c>
      <c r="G289" s="196"/>
      <c r="H289" s="200">
        <v>94.5</v>
      </c>
      <c r="I289" s="201"/>
      <c r="J289" s="196"/>
      <c r="K289" s="196"/>
      <c r="L289" s="202"/>
      <c r="M289" s="203"/>
      <c r="N289" s="204"/>
      <c r="O289" s="204"/>
      <c r="P289" s="204"/>
      <c r="Q289" s="204"/>
      <c r="R289" s="204"/>
      <c r="S289" s="204"/>
      <c r="T289" s="205"/>
      <c r="AT289" s="206" t="s">
        <v>125</v>
      </c>
      <c r="AU289" s="206" t="s">
        <v>80</v>
      </c>
      <c r="AV289" s="13" t="s">
        <v>80</v>
      </c>
      <c r="AW289" s="13" t="s">
        <v>30</v>
      </c>
      <c r="AX289" s="13" t="s">
        <v>78</v>
      </c>
      <c r="AY289" s="206" t="s">
        <v>116</v>
      </c>
    </row>
    <row r="290" spans="1:65" s="2" customFormat="1" ht="33" customHeight="1">
      <c r="A290" s="33"/>
      <c r="B290" s="34"/>
      <c r="C290" s="222" t="s">
        <v>492</v>
      </c>
      <c r="D290" s="222" t="s">
        <v>372</v>
      </c>
      <c r="E290" s="223" t="s">
        <v>493</v>
      </c>
      <c r="F290" s="224" t="s">
        <v>494</v>
      </c>
      <c r="G290" s="225" t="s">
        <v>153</v>
      </c>
      <c r="H290" s="226">
        <v>94.5</v>
      </c>
      <c r="I290" s="227"/>
      <c r="J290" s="228">
        <f>ROUND(I290*H290,2)</f>
        <v>0</v>
      </c>
      <c r="K290" s="229"/>
      <c r="L290" s="230"/>
      <c r="M290" s="231" t="s">
        <v>1</v>
      </c>
      <c r="N290" s="232" t="s">
        <v>38</v>
      </c>
      <c r="O290" s="70"/>
      <c r="P290" s="191">
        <f>O290*H290</f>
        <v>0</v>
      </c>
      <c r="Q290" s="191">
        <v>0.009</v>
      </c>
      <c r="R290" s="191">
        <f>Q290*H290</f>
        <v>0.8504999999999999</v>
      </c>
      <c r="S290" s="191">
        <v>0</v>
      </c>
      <c r="T290" s="192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93" t="s">
        <v>202</v>
      </c>
      <c r="AT290" s="193" t="s">
        <v>372</v>
      </c>
      <c r="AU290" s="193" t="s">
        <v>80</v>
      </c>
      <c r="AY290" s="16" t="s">
        <v>116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16" t="s">
        <v>78</v>
      </c>
      <c r="BK290" s="194">
        <f>ROUND(I290*H290,2)</f>
        <v>0</v>
      </c>
      <c r="BL290" s="16" t="s">
        <v>369</v>
      </c>
      <c r="BM290" s="193" t="s">
        <v>495</v>
      </c>
    </row>
    <row r="291" spans="1:65" s="2" customFormat="1" ht="16.5" customHeight="1">
      <c r="A291" s="33"/>
      <c r="B291" s="34"/>
      <c r="C291" s="181" t="s">
        <v>496</v>
      </c>
      <c r="D291" s="181" t="s">
        <v>119</v>
      </c>
      <c r="E291" s="182" t="s">
        <v>497</v>
      </c>
      <c r="F291" s="183" t="s">
        <v>498</v>
      </c>
      <c r="G291" s="184" t="s">
        <v>153</v>
      </c>
      <c r="H291" s="185">
        <v>100.5</v>
      </c>
      <c r="I291" s="186"/>
      <c r="J291" s="187">
        <f>ROUND(I291*H291,2)</f>
        <v>0</v>
      </c>
      <c r="K291" s="188"/>
      <c r="L291" s="38"/>
      <c r="M291" s="189" t="s">
        <v>1</v>
      </c>
      <c r="N291" s="190" t="s">
        <v>38</v>
      </c>
      <c r="O291" s="70"/>
      <c r="P291" s="191">
        <f>O291*H291</f>
        <v>0</v>
      </c>
      <c r="Q291" s="191">
        <v>0</v>
      </c>
      <c r="R291" s="191">
        <f>Q291*H291</f>
        <v>0</v>
      </c>
      <c r="S291" s="191">
        <v>3E-05</v>
      </c>
      <c r="T291" s="192">
        <f>S291*H291</f>
        <v>0.003015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93" t="s">
        <v>369</v>
      </c>
      <c r="AT291" s="193" t="s">
        <v>119</v>
      </c>
      <c r="AU291" s="193" t="s">
        <v>80</v>
      </c>
      <c r="AY291" s="16" t="s">
        <v>116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16" t="s">
        <v>78</v>
      </c>
      <c r="BK291" s="194">
        <f>ROUND(I291*H291,2)</f>
        <v>0</v>
      </c>
      <c r="BL291" s="16" t="s">
        <v>369</v>
      </c>
      <c r="BM291" s="193" t="s">
        <v>499</v>
      </c>
    </row>
    <row r="292" spans="2:51" s="13" customFormat="1" ht="11.25">
      <c r="B292" s="195"/>
      <c r="C292" s="196"/>
      <c r="D292" s="197" t="s">
        <v>125</v>
      </c>
      <c r="E292" s="198" t="s">
        <v>1</v>
      </c>
      <c r="F292" s="199" t="s">
        <v>500</v>
      </c>
      <c r="G292" s="196"/>
      <c r="H292" s="200">
        <v>100.5</v>
      </c>
      <c r="I292" s="201"/>
      <c r="J292" s="196"/>
      <c r="K292" s="196"/>
      <c r="L292" s="202"/>
      <c r="M292" s="203"/>
      <c r="N292" s="204"/>
      <c r="O292" s="204"/>
      <c r="P292" s="204"/>
      <c r="Q292" s="204"/>
      <c r="R292" s="204"/>
      <c r="S292" s="204"/>
      <c r="T292" s="205"/>
      <c r="AT292" s="206" t="s">
        <v>125</v>
      </c>
      <c r="AU292" s="206" t="s">
        <v>80</v>
      </c>
      <c r="AV292" s="13" t="s">
        <v>80</v>
      </c>
      <c r="AW292" s="13" t="s">
        <v>30</v>
      </c>
      <c r="AX292" s="13" t="s">
        <v>78</v>
      </c>
      <c r="AY292" s="206" t="s">
        <v>116</v>
      </c>
    </row>
    <row r="293" spans="1:65" s="2" customFormat="1" ht="24.2" customHeight="1">
      <c r="A293" s="33"/>
      <c r="B293" s="34"/>
      <c r="C293" s="222" t="s">
        <v>501</v>
      </c>
      <c r="D293" s="222" t="s">
        <v>372</v>
      </c>
      <c r="E293" s="223" t="s">
        <v>502</v>
      </c>
      <c r="F293" s="224" t="s">
        <v>503</v>
      </c>
      <c r="G293" s="225" t="s">
        <v>153</v>
      </c>
      <c r="H293" s="226">
        <v>100.5</v>
      </c>
      <c r="I293" s="227"/>
      <c r="J293" s="228">
        <f>ROUND(I293*H293,2)</f>
        <v>0</v>
      </c>
      <c r="K293" s="229"/>
      <c r="L293" s="230"/>
      <c r="M293" s="231" t="s">
        <v>1</v>
      </c>
      <c r="N293" s="232" t="s">
        <v>38</v>
      </c>
      <c r="O293" s="70"/>
      <c r="P293" s="191">
        <f>O293*H293</f>
        <v>0</v>
      </c>
      <c r="Q293" s="191">
        <v>0.0003</v>
      </c>
      <c r="R293" s="191">
        <f>Q293*H293</f>
        <v>0.030149999999999996</v>
      </c>
      <c r="S293" s="191">
        <v>0</v>
      </c>
      <c r="T293" s="19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93" t="s">
        <v>202</v>
      </c>
      <c r="AT293" s="193" t="s">
        <v>372</v>
      </c>
      <c r="AU293" s="193" t="s">
        <v>80</v>
      </c>
      <c r="AY293" s="16" t="s">
        <v>116</v>
      </c>
      <c r="BE293" s="194">
        <f>IF(N293="základní",J293,0)</f>
        <v>0</v>
      </c>
      <c r="BF293" s="194">
        <f>IF(N293="snížená",J293,0)</f>
        <v>0</v>
      </c>
      <c r="BG293" s="194">
        <f>IF(N293="zákl. přenesená",J293,0)</f>
        <v>0</v>
      </c>
      <c r="BH293" s="194">
        <f>IF(N293="sníž. přenesená",J293,0)</f>
        <v>0</v>
      </c>
      <c r="BI293" s="194">
        <f>IF(N293="nulová",J293,0)</f>
        <v>0</v>
      </c>
      <c r="BJ293" s="16" t="s">
        <v>78</v>
      </c>
      <c r="BK293" s="194">
        <f>ROUND(I293*H293,2)</f>
        <v>0</v>
      </c>
      <c r="BL293" s="16" t="s">
        <v>369</v>
      </c>
      <c r="BM293" s="193" t="s">
        <v>504</v>
      </c>
    </row>
    <row r="294" spans="1:65" s="2" customFormat="1" ht="24.2" customHeight="1">
      <c r="A294" s="33"/>
      <c r="B294" s="34"/>
      <c r="C294" s="181" t="s">
        <v>505</v>
      </c>
      <c r="D294" s="181" t="s">
        <v>119</v>
      </c>
      <c r="E294" s="182" t="s">
        <v>506</v>
      </c>
      <c r="F294" s="183" t="s">
        <v>507</v>
      </c>
      <c r="G294" s="184" t="s">
        <v>153</v>
      </c>
      <c r="H294" s="185">
        <v>416.497</v>
      </c>
      <c r="I294" s="186"/>
      <c r="J294" s="187">
        <f>ROUND(I294*H294,2)</f>
        <v>0</v>
      </c>
      <c r="K294" s="188"/>
      <c r="L294" s="38"/>
      <c r="M294" s="189" t="s">
        <v>1</v>
      </c>
      <c r="N294" s="190" t="s">
        <v>38</v>
      </c>
      <c r="O294" s="70"/>
      <c r="P294" s="191">
        <f>O294*H294</f>
        <v>0</v>
      </c>
      <c r="Q294" s="191">
        <v>0.0006</v>
      </c>
      <c r="R294" s="191">
        <f>Q294*H294</f>
        <v>0.2498982</v>
      </c>
      <c r="S294" s="191">
        <v>0</v>
      </c>
      <c r="T294" s="192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93" t="s">
        <v>123</v>
      </c>
      <c r="AT294" s="193" t="s">
        <v>119</v>
      </c>
      <c r="AU294" s="193" t="s">
        <v>80</v>
      </c>
      <c r="AY294" s="16" t="s">
        <v>116</v>
      </c>
      <c r="BE294" s="194">
        <f>IF(N294="základní",J294,0)</f>
        <v>0</v>
      </c>
      <c r="BF294" s="194">
        <f>IF(N294="snížená",J294,0)</f>
        <v>0</v>
      </c>
      <c r="BG294" s="194">
        <f>IF(N294="zákl. přenesená",J294,0)</f>
        <v>0</v>
      </c>
      <c r="BH294" s="194">
        <f>IF(N294="sníž. přenesená",J294,0)</f>
        <v>0</v>
      </c>
      <c r="BI294" s="194">
        <f>IF(N294="nulová",J294,0)</f>
        <v>0</v>
      </c>
      <c r="BJ294" s="16" t="s">
        <v>78</v>
      </c>
      <c r="BK294" s="194">
        <f>ROUND(I294*H294,2)</f>
        <v>0</v>
      </c>
      <c r="BL294" s="16" t="s">
        <v>123</v>
      </c>
      <c r="BM294" s="193" t="s">
        <v>508</v>
      </c>
    </row>
    <row r="295" spans="2:51" s="13" customFormat="1" ht="11.25">
      <c r="B295" s="195"/>
      <c r="C295" s="196"/>
      <c r="D295" s="197" t="s">
        <v>125</v>
      </c>
      <c r="E295" s="198" t="s">
        <v>1</v>
      </c>
      <c r="F295" s="199" t="s">
        <v>509</v>
      </c>
      <c r="G295" s="196"/>
      <c r="H295" s="200">
        <v>15.732</v>
      </c>
      <c r="I295" s="201"/>
      <c r="J295" s="196"/>
      <c r="K295" s="196"/>
      <c r="L295" s="202"/>
      <c r="M295" s="203"/>
      <c r="N295" s="204"/>
      <c r="O295" s="204"/>
      <c r="P295" s="204"/>
      <c r="Q295" s="204"/>
      <c r="R295" s="204"/>
      <c r="S295" s="204"/>
      <c r="T295" s="205"/>
      <c r="AT295" s="206" t="s">
        <v>125</v>
      </c>
      <c r="AU295" s="206" t="s">
        <v>80</v>
      </c>
      <c r="AV295" s="13" t="s">
        <v>80</v>
      </c>
      <c r="AW295" s="13" t="s">
        <v>30</v>
      </c>
      <c r="AX295" s="13" t="s">
        <v>73</v>
      </c>
      <c r="AY295" s="206" t="s">
        <v>116</v>
      </c>
    </row>
    <row r="296" spans="2:51" s="13" customFormat="1" ht="11.25">
      <c r="B296" s="195"/>
      <c r="C296" s="196"/>
      <c r="D296" s="197" t="s">
        <v>125</v>
      </c>
      <c r="E296" s="198" t="s">
        <v>1</v>
      </c>
      <c r="F296" s="199" t="s">
        <v>510</v>
      </c>
      <c r="G296" s="196"/>
      <c r="H296" s="200">
        <v>102.704</v>
      </c>
      <c r="I296" s="201"/>
      <c r="J296" s="196"/>
      <c r="K296" s="196"/>
      <c r="L296" s="202"/>
      <c r="M296" s="203"/>
      <c r="N296" s="204"/>
      <c r="O296" s="204"/>
      <c r="P296" s="204"/>
      <c r="Q296" s="204"/>
      <c r="R296" s="204"/>
      <c r="S296" s="204"/>
      <c r="T296" s="205"/>
      <c r="AT296" s="206" t="s">
        <v>125</v>
      </c>
      <c r="AU296" s="206" t="s">
        <v>80</v>
      </c>
      <c r="AV296" s="13" t="s">
        <v>80</v>
      </c>
      <c r="AW296" s="13" t="s">
        <v>30</v>
      </c>
      <c r="AX296" s="13" t="s">
        <v>73</v>
      </c>
      <c r="AY296" s="206" t="s">
        <v>116</v>
      </c>
    </row>
    <row r="297" spans="2:51" s="13" customFormat="1" ht="11.25">
      <c r="B297" s="195"/>
      <c r="C297" s="196"/>
      <c r="D297" s="197" t="s">
        <v>125</v>
      </c>
      <c r="E297" s="198" t="s">
        <v>1</v>
      </c>
      <c r="F297" s="199" t="s">
        <v>511</v>
      </c>
      <c r="G297" s="196"/>
      <c r="H297" s="200">
        <v>144.32</v>
      </c>
      <c r="I297" s="201"/>
      <c r="J297" s="196"/>
      <c r="K297" s="196"/>
      <c r="L297" s="202"/>
      <c r="M297" s="203"/>
      <c r="N297" s="204"/>
      <c r="O297" s="204"/>
      <c r="P297" s="204"/>
      <c r="Q297" s="204"/>
      <c r="R297" s="204"/>
      <c r="S297" s="204"/>
      <c r="T297" s="205"/>
      <c r="AT297" s="206" t="s">
        <v>125</v>
      </c>
      <c r="AU297" s="206" t="s">
        <v>80</v>
      </c>
      <c r="AV297" s="13" t="s">
        <v>80</v>
      </c>
      <c r="AW297" s="13" t="s">
        <v>30</v>
      </c>
      <c r="AX297" s="13" t="s">
        <v>73</v>
      </c>
      <c r="AY297" s="206" t="s">
        <v>116</v>
      </c>
    </row>
    <row r="298" spans="2:51" s="13" customFormat="1" ht="11.25">
      <c r="B298" s="195"/>
      <c r="C298" s="196"/>
      <c r="D298" s="197" t="s">
        <v>125</v>
      </c>
      <c r="E298" s="198" t="s">
        <v>1</v>
      </c>
      <c r="F298" s="199" t="s">
        <v>512</v>
      </c>
      <c r="G298" s="196"/>
      <c r="H298" s="200">
        <v>1.449</v>
      </c>
      <c r="I298" s="201"/>
      <c r="J298" s="196"/>
      <c r="K298" s="196"/>
      <c r="L298" s="202"/>
      <c r="M298" s="203"/>
      <c r="N298" s="204"/>
      <c r="O298" s="204"/>
      <c r="P298" s="204"/>
      <c r="Q298" s="204"/>
      <c r="R298" s="204"/>
      <c r="S298" s="204"/>
      <c r="T298" s="205"/>
      <c r="AT298" s="206" t="s">
        <v>125</v>
      </c>
      <c r="AU298" s="206" t="s">
        <v>80</v>
      </c>
      <c r="AV298" s="13" t="s">
        <v>80</v>
      </c>
      <c r="AW298" s="13" t="s">
        <v>30</v>
      </c>
      <c r="AX298" s="13" t="s">
        <v>73</v>
      </c>
      <c r="AY298" s="206" t="s">
        <v>116</v>
      </c>
    </row>
    <row r="299" spans="2:51" s="13" customFormat="1" ht="11.25">
      <c r="B299" s="195"/>
      <c r="C299" s="196"/>
      <c r="D299" s="197" t="s">
        <v>125</v>
      </c>
      <c r="E299" s="198" t="s">
        <v>1</v>
      </c>
      <c r="F299" s="199" t="s">
        <v>513</v>
      </c>
      <c r="G299" s="196"/>
      <c r="H299" s="200">
        <v>7.013</v>
      </c>
      <c r="I299" s="201"/>
      <c r="J299" s="196"/>
      <c r="K299" s="196"/>
      <c r="L299" s="202"/>
      <c r="M299" s="203"/>
      <c r="N299" s="204"/>
      <c r="O299" s="204"/>
      <c r="P299" s="204"/>
      <c r="Q299" s="204"/>
      <c r="R299" s="204"/>
      <c r="S299" s="204"/>
      <c r="T299" s="205"/>
      <c r="AT299" s="206" t="s">
        <v>125</v>
      </c>
      <c r="AU299" s="206" t="s">
        <v>80</v>
      </c>
      <c r="AV299" s="13" t="s">
        <v>80</v>
      </c>
      <c r="AW299" s="13" t="s">
        <v>30</v>
      </c>
      <c r="AX299" s="13" t="s">
        <v>73</v>
      </c>
      <c r="AY299" s="206" t="s">
        <v>116</v>
      </c>
    </row>
    <row r="300" spans="2:51" s="13" customFormat="1" ht="11.25">
      <c r="B300" s="195"/>
      <c r="C300" s="196"/>
      <c r="D300" s="197" t="s">
        <v>125</v>
      </c>
      <c r="E300" s="198" t="s">
        <v>1</v>
      </c>
      <c r="F300" s="199" t="s">
        <v>514</v>
      </c>
      <c r="G300" s="196"/>
      <c r="H300" s="200">
        <v>2.646</v>
      </c>
      <c r="I300" s="201"/>
      <c r="J300" s="196"/>
      <c r="K300" s="196"/>
      <c r="L300" s="202"/>
      <c r="M300" s="203"/>
      <c r="N300" s="204"/>
      <c r="O300" s="204"/>
      <c r="P300" s="204"/>
      <c r="Q300" s="204"/>
      <c r="R300" s="204"/>
      <c r="S300" s="204"/>
      <c r="T300" s="205"/>
      <c r="AT300" s="206" t="s">
        <v>125</v>
      </c>
      <c r="AU300" s="206" t="s">
        <v>80</v>
      </c>
      <c r="AV300" s="13" t="s">
        <v>80</v>
      </c>
      <c r="AW300" s="13" t="s">
        <v>30</v>
      </c>
      <c r="AX300" s="13" t="s">
        <v>73</v>
      </c>
      <c r="AY300" s="206" t="s">
        <v>116</v>
      </c>
    </row>
    <row r="301" spans="2:51" s="13" customFormat="1" ht="11.25">
      <c r="B301" s="195"/>
      <c r="C301" s="196"/>
      <c r="D301" s="197" t="s">
        <v>125</v>
      </c>
      <c r="E301" s="198" t="s">
        <v>1</v>
      </c>
      <c r="F301" s="199" t="s">
        <v>515</v>
      </c>
      <c r="G301" s="196"/>
      <c r="H301" s="200">
        <v>4.125</v>
      </c>
      <c r="I301" s="201"/>
      <c r="J301" s="196"/>
      <c r="K301" s="196"/>
      <c r="L301" s="202"/>
      <c r="M301" s="203"/>
      <c r="N301" s="204"/>
      <c r="O301" s="204"/>
      <c r="P301" s="204"/>
      <c r="Q301" s="204"/>
      <c r="R301" s="204"/>
      <c r="S301" s="204"/>
      <c r="T301" s="205"/>
      <c r="AT301" s="206" t="s">
        <v>125</v>
      </c>
      <c r="AU301" s="206" t="s">
        <v>80</v>
      </c>
      <c r="AV301" s="13" t="s">
        <v>80</v>
      </c>
      <c r="AW301" s="13" t="s">
        <v>30</v>
      </c>
      <c r="AX301" s="13" t="s">
        <v>73</v>
      </c>
      <c r="AY301" s="206" t="s">
        <v>116</v>
      </c>
    </row>
    <row r="302" spans="2:51" s="13" customFormat="1" ht="11.25">
      <c r="B302" s="195"/>
      <c r="C302" s="196"/>
      <c r="D302" s="197" t="s">
        <v>125</v>
      </c>
      <c r="E302" s="198" t="s">
        <v>1</v>
      </c>
      <c r="F302" s="199" t="s">
        <v>516</v>
      </c>
      <c r="G302" s="196"/>
      <c r="H302" s="200">
        <v>1.92</v>
      </c>
      <c r="I302" s="201"/>
      <c r="J302" s="196"/>
      <c r="K302" s="196"/>
      <c r="L302" s="202"/>
      <c r="M302" s="203"/>
      <c r="N302" s="204"/>
      <c r="O302" s="204"/>
      <c r="P302" s="204"/>
      <c r="Q302" s="204"/>
      <c r="R302" s="204"/>
      <c r="S302" s="204"/>
      <c r="T302" s="205"/>
      <c r="AT302" s="206" t="s">
        <v>125</v>
      </c>
      <c r="AU302" s="206" t="s">
        <v>80</v>
      </c>
      <c r="AV302" s="13" t="s">
        <v>80</v>
      </c>
      <c r="AW302" s="13" t="s">
        <v>30</v>
      </c>
      <c r="AX302" s="13" t="s">
        <v>73</v>
      </c>
      <c r="AY302" s="206" t="s">
        <v>116</v>
      </c>
    </row>
    <row r="303" spans="2:51" s="13" customFormat="1" ht="11.25">
      <c r="B303" s="195"/>
      <c r="C303" s="196"/>
      <c r="D303" s="197" t="s">
        <v>125</v>
      </c>
      <c r="E303" s="198" t="s">
        <v>1</v>
      </c>
      <c r="F303" s="199" t="s">
        <v>517</v>
      </c>
      <c r="G303" s="196"/>
      <c r="H303" s="200">
        <v>0.516</v>
      </c>
      <c r="I303" s="201"/>
      <c r="J303" s="196"/>
      <c r="K303" s="196"/>
      <c r="L303" s="202"/>
      <c r="M303" s="203"/>
      <c r="N303" s="204"/>
      <c r="O303" s="204"/>
      <c r="P303" s="204"/>
      <c r="Q303" s="204"/>
      <c r="R303" s="204"/>
      <c r="S303" s="204"/>
      <c r="T303" s="205"/>
      <c r="AT303" s="206" t="s">
        <v>125</v>
      </c>
      <c r="AU303" s="206" t="s">
        <v>80</v>
      </c>
      <c r="AV303" s="13" t="s">
        <v>80</v>
      </c>
      <c r="AW303" s="13" t="s">
        <v>30</v>
      </c>
      <c r="AX303" s="13" t="s">
        <v>73</v>
      </c>
      <c r="AY303" s="206" t="s">
        <v>116</v>
      </c>
    </row>
    <row r="304" spans="2:51" s="13" customFormat="1" ht="11.25">
      <c r="B304" s="195"/>
      <c r="C304" s="196"/>
      <c r="D304" s="197" t="s">
        <v>125</v>
      </c>
      <c r="E304" s="198" t="s">
        <v>1</v>
      </c>
      <c r="F304" s="199" t="s">
        <v>518</v>
      </c>
      <c r="G304" s="196"/>
      <c r="H304" s="200">
        <v>8.55</v>
      </c>
      <c r="I304" s="201"/>
      <c r="J304" s="196"/>
      <c r="K304" s="196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125</v>
      </c>
      <c r="AU304" s="206" t="s">
        <v>80</v>
      </c>
      <c r="AV304" s="13" t="s">
        <v>80</v>
      </c>
      <c r="AW304" s="13" t="s">
        <v>30</v>
      </c>
      <c r="AX304" s="13" t="s">
        <v>73</v>
      </c>
      <c r="AY304" s="206" t="s">
        <v>116</v>
      </c>
    </row>
    <row r="305" spans="2:51" s="13" customFormat="1" ht="11.25">
      <c r="B305" s="195"/>
      <c r="C305" s="196"/>
      <c r="D305" s="197" t="s">
        <v>125</v>
      </c>
      <c r="E305" s="198" t="s">
        <v>1</v>
      </c>
      <c r="F305" s="199" t="s">
        <v>519</v>
      </c>
      <c r="G305" s="196"/>
      <c r="H305" s="200">
        <v>47.79</v>
      </c>
      <c r="I305" s="201"/>
      <c r="J305" s="196"/>
      <c r="K305" s="196"/>
      <c r="L305" s="202"/>
      <c r="M305" s="203"/>
      <c r="N305" s="204"/>
      <c r="O305" s="204"/>
      <c r="P305" s="204"/>
      <c r="Q305" s="204"/>
      <c r="R305" s="204"/>
      <c r="S305" s="204"/>
      <c r="T305" s="205"/>
      <c r="AT305" s="206" t="s">
        <v>125</v>
      </c>
      <c r="AU305" s="206" t="s">
        <v>80</v>
      </c>
      <c r="AV305" s="13" t="s">
        <v>80</v>
      </c>
      <c r="AW305" s="13" t="s">
        <v>30</v>
      </c>
      <c r="AX305" s="13" t="s">
        <v>73</v>
      </c>
      <c r="AY305" s="206" t="s">
        <v>116</v>
      </c>
    </row>
    <row r="306" spans="2:51" s="13" customFormat="1" ht="11.25">
      <c r="B306" s="195"/>
      <c r="C306" s="196"/>
      <c r="D306" s="197" t="s">
        <v>125</v>
      </c>
      <c r="E306" s="198" t="s">
        <v>1</v>
      </c>
      <c r="F306" s="199" t="s">
        <v>520</v>
      </c>
      <c r="G306" s="196"/>
      <c r="H306" s="200">
        <v>0.223</v>
      </c>
      <c r="I306" s="201"/>
      <c r="J306" s="196"/>
      <c r="K306" s="196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125</v>
      </c>
      <c r="AU306" s="206" t="s">
        <v>80</v>
      </c>
      <c r="AV306" s="13" t="s">
        <v>80</v>
      </c>
      <c r="AW306" s="13" t="s">
        <v>30</v>
      </c>
      <c r="AX306" s="13" t="s">
        <v>73</v>
      </c>
      <c r="AY306" s="206" t="s">
        <v>116</v>
      </c>
    </row>
    <row r="307" spans="2:51" s="13" customFormat="1" ht="11.25">
      <c r="B307" s="195"/>
      <c r="C307" s="196"/>
      <c r="D307" s="197" t="s">
        <v>125</v>
      </c>
      <c r="E307" s="198" t="s">
        <v>1</v>
      </c>
      <c r="F307" s="199" t="s">
        <v>521</v>
      </c>
      <c r="G307" s="196"/>
      <c r="H307" s="200">
        <v>35.509</v>
      </c>
      <c r="I307" s="201"/>
      <c r="J307" s="196"/>
      <c r="K307" s="196"/>
      <c r="L307" s="202"/>
      <c r="M307" s="203"/>
      <c r="N307" s="204"/>
      <c r="O307" s="204"/>
      <c r="P307" s="204"/>
      <c r="Q307" s="204"/>
      <c r="R307" s="204"/>
      <c r="S307" s="204"/>
      <c r="T307" s="205"/>
      <c r="AT307" s="206" t="s">
        <v>125</v>
      </c>
      <c r="AU307" s="206" t="s">
        <v>80</v>
      </c>
      <c r="AV307" s="13" t="s">
        <v>80</v>
      </c>
      <c r="AW307" s="13" t="s">
        <v>30</v>
      </c>
      <c r="AX307" s="13" t="s">
        <v>73</v>
      </c>
      <c r="AY307" s="206" t="s">
        <v>116</v>
      </c>
    </row>
    <row r="308" spans="2:51" s="13" customFormat="1" ht="11.25">
      <c r="B308" s="195"/>
      <c r="C308" s="196"/>
      <c r="D308" s="197" t="s">
        <v>125</v>
      </c>
      <c r="E308" s="198" t="s">
        <v>1</v>
      </c>
      <c r="F308" s="199" t="s">
        <v>163</v>
      </c>
      <c r="G308" s="196"/>
      <c r="H308" s="200">
        <v>17.6</v>
      </c>
      <c r="I308" s="201"/>
      <c r="J308" s="196"/>
      <c r="K308" s="196"/>
      <c r="L308" s="202"/>
      <c r="M308" s="203"/>
      <c r="N308" s="204"/>
      <c r="O308" s="204"/>
      <c r="P308" s="204"/>
      <c r="Q308" s="204"/>
      <c r="R308" s="204"/>
      <c r="S308" s="204"/>
      <c r="T308" s="205"/>
      <c r="AT308" s="206" t="s">
        <v>125</v>
      </c>
      <c r="AU308" s="206" t="s">
        <v>80</v>
      </c>
      <c r="AV308" s="13" t="s">
        <v>80</v>
      </c>
      <c r="AW308" s="13" t="s">
        <v>30</v>
      </c>
      <c r="AX308" s="13" t="s">
        <v>73</v>
      </c>
      <c r="AY308" s="206" t="s">
        <v>116</v>
      </c>
    </row>
    <row r="309" spans="2:51" s="13" customFormat="1" ht="11.25">
      <c r="B309" s="195"/>
      <c r="C309" s="196"/>
      <c r="D309" s="197" t="s">
        <v>125</v>
      </c>
      <c r="E309" s="198" t="s">
        <v>1</v>
      </c>
      <c r="F309" s="199" t="s">
        <v>164</v>
      </c>
      <c r="G309" s="196"/>
      <c r="H309" s="200">
        <v>26.4</v>
      </c>
      <c r="I309" s="201"/>
      <c r="J309" s="196"/>
      <c r="K309" s="196"/>
      <c r="L309" s="202"/>
      <c r="M309" s="233"/>
      <c r="N309" s="234"/>
      <c r="O309" s="234"/>
      <c r="P309" s="234"/>
      <c r="Q309" s="234"/>
      <c r="R309" s="234"/>
      <c r="S309" s="234"/>
      <c r="T309" s="235"/>
      <c r="AT309" s="206" t="s">
        <v>125</v>
      </c>
      <c r="AU309" s="206" t="s">
        <v>80</v>
      </c>
      <c r="AV309" s="13" t="s">
        <v>80</v>
      </c>
      <c r="AW309" s="13" t="s">
        <v>30</v>
      </c>
      <c r="AX309" s="13" t="s">
        <v>73</v>
      </c>
      <c r="AY309" s="206" t="s">
        <v>116</v>
      </c>
    </row>
    <row r="310" spans="1:31" s="2" customFormat="1" ht="6.95" customHeight="1">
      <c r="A310" s="33"/>
      <c r="B310" s="53"/>
      <c r="C310" s="54"/>
      <c r="D310" s="54"/>
      <c r="E310" s="54"/>
      <c r="F310" s="54"/>
      <c r="G310" s="54"/>
      <c r="H310" s="54"/>
      <c r="I310" s="54"/>
      <c r="J310" s="54"/>
      <c r="K310" s="54"/>
      <c r="L310" s="38"/>
      <c r="M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</row>
  </sheetData>
  <sheetProtection algorithmName="SHA-512" hashValue="1VpGcCr/KUo8HS3ESlmcaLkDJ9nCBI9z6UlZtDquxNdqpecasgFRT06GZAeebjKbBTcGCxpEXfVxhKt2hk1iXw==" saltValue="6GxG/3Bod+WUO5QbS09OMaalghAaq7SjghlWEpFO4FZovNQ9apE9rGMEvc7QeYc1SiksrKA9Sr4m0vgmk18n+w==" spinCount="100000" sheet="1" objects="1" scenarios="1" formatColumns="0" formatRows="0" autoFilter="0"/>
  <autoFilter ref="C125:K309"/>
  <mergeCells count="6">
    <mergeCell ref="L2:V2"/>
    <mergeCell ref="E7:H7"/>
    <mergeCell ref="E16:H16"/>
    <mergeCell ref="E25:H25"/>
    <mergeCell ref="E85:H85"/>
    <mergeCell ref="E118:H11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Veselá</dc:creator>
  <cp:keywords/>
  <dc:description/>
  <cp:lastModifiedBy>Fíla Jan, Ing.</cp:lastModifiedBy>
  <dcterms:created xsi:type="dcterms:W3CDTF">2024-03-14T10:01:00Z</dcterms:created>
  <dcterms:modified xsi:type="dcterms:W3CDTF">2024-03-15T06:04:04Z</dcterms:modified>
  <cp:category/>
  <cp:version/>
  <cp:contentType/>
  <cp:contentStatus/>
</cp:coreProperties>
</file>