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1 - Zateplení domu v Revo..." sheetId="2" r:id="rId2"/>
    <sheet name="2 - Zateplení domu v Revo..." sheetId="3" r:id="rId3"/>
    <sheet name="3 - Vedlejší a ostatní ná..." sheetId="4" r:id="rId4"/>
    <sheet name="Pokyny pro vyplnění" sheetId="5" r:id="rId5"/>
  </sheets>
  <definedNames>
    <definedName name="_xlnm.Print_Titles" localSheetId="1">'1 - Zateplení domu v Revo...'!$81:$81</definedName>
    <definedName name="_xlnm.Print_Titles" localSheetId="2">'2 - Zateplení domu v Revo...'!$84:$84</definedName>
    <definedName name="_xlnm.Print_Titles" localSheetId="3">'3 - Vedlejší a ostatní ná...'!$78:$78</definedName>
    <definedName name="_xlnm.Print_Titles" localSheetId="0">'Rekapitulace stavby'!$48:$48</definedName>
    <definedName name="_xlnm.Print_Area" localSheetId="1">'1 - Zateplení domu v Revo...'!$C$4:$P$33,'1 - Zateplení domu v Revo...'!$C$39:$Q$65,'1 - Zateplení domu v Revo...'!$C$71:$R$282</definedName>
    <definedName name="_xlnm.Print_Area" localSheetId="2">'2 - Zateplení domu v Revo...'!$C$4:$P$33,'2 - Zateplení domu v Revo...'!$C$39:$Q$68,'2 - Zateplení domu v Revo...'!$C$74:$R$431</definedName>
    <definedName name="_xlnm.Print_Area" localSheetId="3">'3 - Vedlejší a ostatní ná...'!$C$4:$P$33,'3 - Vedlejší a ostatní ná...'!$C$39:$Q$62,'3 - Vedlejší a ostatní ná...'!$C$68:$R$98</definedName>
    <definedName name="_xlnm.Print_Area" localSheetId="4">'Pokyny pro vyplnění'!$B$2:$K$69,'Pokyny pro vyplnění'!$B$72:$K$116,'Pokyny pro vyplnění'!$B$119:$K$184,'Pokyny pro vyplnění'!$B$187:$K$207</definedName>
    <definedName name="_xlnm.Print_Area" localSheetId="0">'Rekapitulace stavby'!$D$4:$AO$32,'Rekapitulace stavby'!$C$38:$AQ$54</definedName>
  </definedNames>
  <calcPr fullCalcOnLoad="1"/>
</workbook>
</file>

<file path=xl/sharedStrings.xml><?xml version="1.0" encoding="utf-8"?>
<sst xmlns="http://schemas.openxmlformats.org/spreadsheetml/2006/main" count="6190" uniqueCount="1030">
  <si>
    <t>Export VZ</t>
  </si>
  <si>
    <t>List obsahuje:</t>
  </si>
  <si>
    <t>2.0</t>
  </si>
  <si>
    <t>False</t>
  </si>
  <si>
    <t>{AF85CC8B-7E75-460B-A95F-880D39F42003}</t>
  </si>
  <si>
    <t>optimalizováno pro tisk sestav ve formátu A4 - na výšku</t>
  </si>
  <si>
    <t>&gt;&gt;  skryté sloupce  &lt;&lt;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</si>
  <si>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</si>
  <si>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</si>
  <si>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</si>
  <si>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</si>
  <si>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</si>
  <si>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</si>
  <si>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</si>
  <si>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</si>
  <si>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</si>
  <si>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Projektis97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</si>
  <si>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</si>
  <si>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</si>
  <si>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Zateplení domu v Revoluční ul. 72, Dvůr Králové n.L.</t>
  </si>
  <si>
    <t>KSO:</t>
  </si>
  <si>
    <t>CC-CZ:</t>
  </si>
  <si>
    <t>Místo:</t>
  </si>
  <si>
    <t>Dvůr Králové n.L.</t>
  </si>
  <si>
    <t>Datum:</t>
  </si>
  <si>
    <t>03.04.2014</t>
  </si>
  <si>
    <t>10</t>
  </si>
  <si>
    <t>100</t>
  </si>
  <si>
    <t>Zadavatel:</t>
  </si>
  <si>
    <t>IČ:</t>
  </si>
  <si>
    <t>Město Dvůr Králové n.L., Nám. TGM 38, D.K.n.L.</t>
  </si>
  <si>
    <t>DIČ:</t>
  </si>
  <si>
    <t>Uchazeč:</t>
  </si>
  <si>
    <t>Vyplň údaj</t>
  </si>
  <si>
    <t>Projektant:</t>
  </si>
  <si>
    <t>Projektis spol. s r.o., Legionářská 562, D.K.n.L.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</si>
  <si>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</si>
  <si>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</si>
  <si>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</si>
  <si>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</si>
  <si>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</si>
  <si>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</si>
  <si>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</si>
  <si>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</si>
  <si>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</si>
  <si>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</si>
  <si>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</si>
  <si>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</si>
  <si>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</si>
  <si>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</si>
  <si>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</si>
  <si>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</si>
  <si>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</si>
  <si>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</si>
  <si>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</si>
  <si>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</si>
  <si>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</si>
  <si>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</si>
  <si>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</si>
  <si>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</si>
  <si>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</si>
  <si>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</si>
  <si>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</si>
  <si>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</si>
  <si>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</si>
  <si>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</si>
  <si>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</si>
  <si>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</si>
  <si>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</si>
  <si>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</si>
  <si>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</si>
  <si>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</si>
  <si>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</si>
  <si>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</si>
  <si>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Zateplení domu v Revoluční ul. 72, Dvůr Králové n.L.- 1.etapa</t>
  </si>
  <si>
    <t>STA</t>
  </si>
  <si>
    <t>{2BA53DDC-68AE-4FC7-8DDA-FDBEA1E7D2B3}</t>
  </si>
  <si>
    <t>2</t>
  </si>
  <si>
    <t>Zateplení domu v Revoluční ul. 72, Dvůr Králové n.L.- 2.etapa</t>
  </si>
  <si>
    <t>{DF8EA587-8641-411E-9EF0-AE6897E0DF31}</t>
  </si>
  <si>
    <t>3</t>
  </si>
  <si>
    <t>Vedlejší a ostatní náklady</t>
  </si>
  <si>
    <t>{D8681F33-C94A-4083-87F9-E7F7CBA16599}</t>
  </si>
  <si>
    <t>Zpět na list:</t>
  </si>
  <si>
    <t>fig1</t>
  </si>
  <si>
    <t>stávající plocha fasády</t>
  </si>
  <si>
    <t xml:space="preserve"> </t>
  </si>
  <si>
    <t>330,25</t>
  </si>
  <si>
    <t>fig11</t>
  </si>
  <si>
    <t>KZS EPS 120 mm</t>
  </si>
  <si>
    <t>333</t>
  </si>
  <si>
    <t>KRYCÍ LIST SOUPISU</t>
  </si>
  <si>
    <t>fig12</t>
  </si>
  <si>
    <t>KZS MW 120 mm</t>
  </si>
  <si>
    <t>0,73</t>
  </si>
  <si>
    <t>fig13</t>
  </si>
  <si>
    <t>KZS ostění hl. do 400 mm EPS 40 mm</t>
  </si>
  <si>
    <t>25,48</t>
  </si>
  <si>
    <t>fig14</t>
  </si>
  <si>
    <t>KZS ostění hl. do 400 mm MW 40 mm</t>
  </si>
  <si>
    <t>Objekt:</t>
  </si>
  <si>
    <t>1 - Zateplení domu v Revoluční ul. 72, Dvůr Králové n.L.- 1.etapa</t>
  </si>
  <si>
    <t>fig16</t>
  </si>
  <si>
    <t>soklová lišta</t>
  </si>
  <si>
    <t>22,08</t>
  </si>
  <si>
    <t>fig17</t>
  </si>
  <si>
    <t>rohové lišty</t>
  </si>
  <si>
    <t>42,38</t>
  </si>
  <si>
    <t>fig18</t>
  </si>
  <si>
    <t>okenní lišty</t>
  </si>
  <si>
    <t>20,64</t>
  </si>
  <si>
    <t>fig19</t>
  </si>
  <si>
    <t>parapetní lišty</t>
  </si>
  <si>
    <t>4,84</t>
  </si>
  <si>
    <t>fig2</t>
  </si>
  <si>
    <t>plocha soklu</t>
  </si>
  <si>
    <t>7,382</t>
  </si>
  <si>
    <t>fig21</t>
  </si>
  <si>
    <t>KZS EPS 120 mm - S1</t>
  </si>
  <si>
    <t>216,4</t>
  </si>
  <si>
    <t>fig99</t>
  </si>
  <si>
    <t>fasádní lešení</t>
  </si>
  <si>
    <t>445,08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</si>
  <si>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</si>
  <si>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</si>
  <si>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</si>
  <si>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</si>
  <si>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</si>
  <si>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</si>
  <si>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</si>
  <si>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</si>
  <si>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</si>
  <si>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94 - Lešení a stavební výtahy</t>
  </si>
  <si>
    <t xml:space="preserve">    99 - Přesuny hmot a sutí</t>
  </si>
  <si>
    <t>PSV - Práce a dodávky PSV</t>
  </si>
  <si>
    <t xml:space="preserve">    713 - Izolace tepelné</t>
  </si>
  <si>
    <t xml:space="preserve">    743 - Elektromontáže - hrubá montáž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</si>
  <si>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</si>
  <si>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</si>
  <si>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</si>
  <si>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783 - Dokončovací práce - nátěry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</si>
  <si>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</si>
  <si>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</si>
  <si>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</si>
  <si>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</si>
  <si>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</si>
  <si>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</si>
  <si>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</si>
  <si>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</si>
  <si>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</si>
  <si>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</si>
  <si>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</si>
  <si>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</si>
  <si>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</si>
  <si>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</si>
  <si>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</si>
  <si>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</si>
  <si>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</si>
  <si>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310238211</t>
  </si>
  <si>
    <t>Zazdívka otvorů pl do 1 m2 ve zdivu nadzákladovém cihlami pálenými na MVC</t>
  </si>
  <si>
    <t>m3</t>
  </si>
  <si>
    <t>CS ÚRS 2013 02</t>
  </si>
  <si>
    <t>4</t>
  </si>
  <si>
    <t>1137426222</t>
  </si>
  <si>
    <t>0,45*2,3*0,3                                      "zídka"</t>
  </si>
  <si>
    <t>VV</t>
  </si>
  <si>
    <t>317944321</t>
  </si>
  <si>
    <t>Válcované nosníky do č.12 dodatečně osazované do připravených otvorů</t>
  </si>
  <si>
    <t>t</t>
  </si>
  <si>
    <t>1770159936</t>
  </si>
  <si>
    <t>6,5*8,34*0,001                                 "I 100"</t>
  </si>
  <si>
    <t>319201321</t>
  </si>
  <si>
    <t>Vyrovnání nerovného povrchu zdiva tl do 30 mm maltou</t>
  </si>
  <si>
    <t>m2</t>
  </si>
  <si>
    <t>-1856433573</t>
  </si>
  <si>
    <t>622211021</t>
  </si>
  <si>
    <t>Montáž zateplení vnějších stěn z polystyrénových desek tl do 120 mm</t>
  </si>
  <si>
    <t>-918227913</t>
  </si>
  <si>
    <t>(7,88-0,12)*(2,86+0,15)+(11,36-0,12)*5,0+(16,14-0,12)*(16,91-5,0-0,15-2,86)-(16,14-11,36)*2,4/2</t>
  </si>
  <si>
    <t>Mezisoučet                                 "S - 1"</t>
  </si>
  <si>
    <t>8,5*(16,9+12,105)/2</t>
  </si>
  <si>
    <t>-(1,21*2,19*2+1,21*2,07+1,21*1,45)</t>
  </si>
  <si>
    <t>-1,0*0,73                                                   "MW"</t>
  </si>
  <si>
    <t>Mezisoučet                                 "Z - 2"</t>
  </si>
  <si>
    <t>0,3*12,06</t>
  </si>
  <si>
    <t>Mezisoučet                                 "J - 3"</t>
  </si>
  <si>
    <t>Součet</t>
  </si>
  <si>
    <t>5</t>
  </si>
  <si>
    <t>M</t>
  </si>
  <si>
    <t>283759390</t>
  </si>
  <si>
    <t>deska fasádní polystyrénová EPS 70 F 1000 x 500 x 120 mm</t>
  </si>
  <si>
    <t>8</t>
  </si>
  <si>
    <t>-1780041967</t>
  </si>
  <si>
    <t>fig11*1,05</t>
  </si>
  <si>
    <t>6</t>
  </si>
  <si>
    <t>622212051</t>
  </si>
  <si>
    <t>Montáž zateplení vnějšího ostění hl. špalety do 400 mm z polystyrénových desek tl do 40 mm</t>
  </si>
  <si>
    <t>m</t>
  </si>
  <si>
    <t>-884135865</t>
  </si>
  <si>
    <t>((1,21+2,19)*2+1,21+2,07+1,21+1,45)*2</t>
  </si>
  <si>
    <t>7</t>
  </si>
  <si>
    <t>283759320</t>
  </si>
  <si>
    <t>deska fasádní polystyrénová EPS 70 F 1000 x 500 x 40 mm</t>
  </si>
  <si>
    <t>-405462807</t>
  </si>
  <si>
    <t>fig13*0,3*1,05</t>
  </si>
  <si>
    <t>622221021</t>
  </si>
  <si>
    <t>Montáž zateplení vnějších stěn z minerální vlny s podélnou orientací vláken tl do 120 mm</t>
  </si>
  <si>
    <t>-1649750795</t>
  </si>
  <si>
    <t>1,0*0,73</t>
  </si>
  <si>
    <t>9</t>
  </si>
  <si>
    <t>631515290</t>
  </si>
  <si>
    <t>deska minerální izolační ISOVER TF PROFI tl. 120 mm</t>
  </si>
  <si>
    <t>-504153664</t>
  </si>
  <si>
    <t>fig12*1,05</t>
  </si>
  <si>
    <t>622252001</t>
  </si>
  <si>
    <t>Montáž zakládacích soklových lišt zateplení</t>
  </si>
  <si>
    <t>-1786476423</t>
  </si>
  <si>
    <t>7,88+2,5+2,9+8,5+0,3</t>
  </si>
  <si>
    <t>Mezisoučet                                   "soklové lišty"</t>
  </si>
  <si>
    <t>11</t>
  </si>
  <si>
    <t>590514200</t>
  </si>
  <si>
    <t>lišta zakládací LO 123 mm tl 1,0 mm</t>
  </si>
  <si>
    <t>276283333</t>
  </si>
  <si>
    <t>fig16*1,05</t>
  </si>
  <si>
    <t>12</t>
  </si>
  <si>
    <t>622252002</t>
  </si>
  <si>
    <t>Montáž ostatních lišt zateplení</t>
  </si>
  <si>
    <t>1637318017</t>
  </si>
  <si>
    <t>16,91+12,11                                           "rohy objektu"</t>
  </si>
  <si>
    <t>(1,21+2,19+1,21+2,07)*2                        "okenní niky"</t>
  </si>
  <si>
    <t>Mezisoučet                              "rohové lišty"</t>
  </si>
  <si>
    <t>((1,21+2*2,19)*2+1,21+2*2,07+1,21+2*1,45)</t>
  </si>
  <si>
    <t>Mezisoučet                              "okenní lišty"</t>
  </si>
  <si>
    <t>1,21*2+1,21+1,21</t>
  </si>
  <si>
    <t>Mezisoučet                            "parapetní lišty"</t>
  </si>
  <si>
    <t>13</t>
  </si>
  <si>
    <t>590514800</t>
  </si>
  <si>
    <t>lišta rohová Al 10/10 cm s tkaninou bal. 2,5 m</t>
  </si>
  <si>
    <t>240093893</t>
  </si>
  <si>
    <t>fig17*1,05</t>
  </si>
  <si>
    <t>14</t>
  </si>
  <si>
    <t>590515120</t>
  </si>
  <si>
    <t>profil okenní LPE</t>
  </si>
  <si>
    <t>1390886956</t>
  </si>
  <si>
    <t>fig18*1,05</t>
  </si>
  <si>
    <t>590514940</t>
  </si>
  <si>
    <t>připojovací profil parapetní variabilní s tkaninou, výška pěnové pásky 4 mm, délka 2 m</t>
  </si>
  <si>
    <t>2077743337</t>
  </si>
  <si>
    <t>fig19*1,05</t>
  </si>
  <si>
    <t>16</t>
  </si>
  <si>
    <t>622321141</t>
  </si>
  <si>
    <t>Vápenocementová omítka štuková dvouvrstvá vnějších stěn nanášená ručně</t>
  </si>
  <si>
    <t>-828613729</t>
  </si>
  <si>
    <t>0,45*2,3*2                                    "zídka"</t>
  </si>
  <si>
    <t>17</t>
  </si>
  <si>
    <t>622531011</t>
  </si>
  <si>
    <t>Tenkovrstvá silikonová zrnitá omítka tl. 1,5 mm včetně penetrace vnějších stěn</t>
  </si>
  <si>
    <t>1330709405</t>
  </si>
  <si>
    <t>fig11+fig12</t>
  </si>
  <si>
    <t>-fig21</t>
  </si>
  <si>
    <t>(fig13+fig14)*0,3</t>
  </si>
  <si>
    <t>Mezisoučet</t>
  </si>
  <si>
    <t>18</t>
  </si>
  <si>
    <t>622531031</t>
  </si>
  <si>
    <t>Tenkovrstvá silikonová zrnitá omítka tl. 3,0 mm včetně penetrace vnějších stěn</t>
  </si>
  <si>
    <t>1258244226</t>
  </si>
  <si>
    <t>19</t>
  </si>
  <si>
    <t>622613101</t>
  </si>
  <si>
    <t>Hydrofobizační nátěr silikonový vnějších stěn z cihel nebo z přírodního kamene ručně</t>
  </si>
  <si>
    <t>-2022776431</t>
  </si>
  <si>
    <t>7,72*0,55+8,04*0,39</t>
  </si>
  <si>
    <t>20</t>
  </si>
  <si>
    <t>622631011</t>
  </si>
  <si>
    <t>Spárování spárovací maltou vnějších pohledových ploch stěn z tvárnic nebo kamene</t>
  </si>
  <si>
    <t>-877675139</t>
  </si>
  <si>
    <t>629991001</t>
  </si>
  <si>
    <t>Zakrytí podélných ploch fólií volně položenou</t>
  </si>
  <si>
    <t>-348204524</t>
  </si>
  <si>
    <t>(7,0+5,0)*2,0                           "sousední střechy"</t>
  </si>
  <si>
    <t>22</t>
  </si>
  <si>
    <t>629991012</t>
  </si>
  <si>
    <t>Zakrytí výplní otvorů fólií přilepenou na začišťovací lišty</t>
  </si>
  <si>
    <t>-268343076</t>
  </si>
  <si>
    <t>(1,21*2,19*2+1,21*2,07+1,21*1,45)</t>
  </si>
  <si>
    <t>23</t>
  </si>
  <si>
    <t>629995101</t>
  </si>
  <si>
    <t>Očištění vnějších ploch tlakovou vodou</t>
  </si>
  <si>
    <t>-1831090482</t>
  </si>
  <si>
    <t>24</t>
  </si>
  <si>
    <t>644941111</t>
  </si>
  <si>
    <t>Osazování ventilačních mřížek velikosti do 150 x 150 mm</t>
  </si>
  <si>
    <t>kus</t>
  </si>
  <si>
    <t>994954639</t>
  </si>
  <si>
    <t>2                                           "OS1"</t>
  </si>
  <si>
    <t>1                                           "OS4"</t>
  </si>
  <si>
    <t>25</t>
  </si>
  <si>
    <t>5624564401</t>
  </si>
  <si>
    <t>mřížka větrací plast VM 125 B bílá se žaluzií a regulací</t>
  </si>
  <si>
    <t>-487445345</t>
  </si>
  <si>
    <t>26</t>
  </si>
  <si>
    <t>4847724701</t>
  </si>
  <si>
    <t>odtahy spalin - krycí mřížka výdechu včetně nastavení - OS4</t>
  </si>
  <si>
    <t>515781007</t>
  </si>
  <si>
    <t>27</t>
  </si>
  <si>
    <t>953941611</t>
  </si>
  <si>
    <t>Osazování konzol ve zdivu cihelném</t>
  </si>
  <si>
    <t>964744281</t>
  </si>
  <si>
    <t>1                                              "Z1"</t>
  </si>
  <si>
    <t>1                                              "Z2"</t>
  </si>
  <si>
    <t>28</t>
  </si>
  <si>
    <t>4239287201</t>
  </si>
  <si>
    <t>kotvení ozn. Z1</t>
  </si>
  <si>
    <t>-813416128</t>
  </si>
  <si>
    <t>29</t>
  </si>
  <si>
    <t>4239287202</t>
  </si>
  <si>
    <t>kotvení ozn. Z2</t>
  </si>
  <si>
    <t>1580840768</t>
  </si>
  <si>
    <t>30</t>
  </si>
  <si>
    <t>962032230</t>
  </si>
  <si>
    <t>Bourání zdiva z cihel pálených nebo vápenopískových na MV nebo MVC do 1 m3</t>
  </si>
  <si>
    <t>-753597919</t>
  </si>
  <si>
    <t>0,45*2,3*0,3                                    "zídka"</t>
  </si>
  <si>
    <t>31</t>
  </si>
  <si>
    <t>964073211</t>
  </si>
  <si>
    <t>Vybourání válcovaných nosníků ze zdiva cihelného dl do 4 m hmotnosti 10 kg/m</t>
  </si>
  <si>
    <t>-1826848629</t>
  </si>
  <si>
    <t>32</t>
  </si>
  <si>
    <t>966031314</t>
  </si>
  <si>
    <t>Vybourání částí říms z cihel vyložených do 250 mm tl přes 300 mm</t>
  </si>
  <si>
    <t>401758896</t>
  </si>
  <si>
    <t>0,3</t>
  </si>
  <si>
    <t>Mezisoučet                             "J - 3"</t>
  </si>
  <si>
    <t>33</t>
  </si>
  <si>
    <t>967031732</t>
  </si>
  <si>
    <t>Přisekání plošné zdiva z cihel pálených na MV nebo MVC tl do 100 mm</t>
  </si>
  <si>
    <t>-364853283</t>
  </si>
  <si>
    <t>fig13*0,15</t>
  </si>
  <si>
    <t>34</t>
  </si>
  <si>
    <t>978015361</t>
  </si>
  <si>
    <t>Otlučení vnějších omítek MV nebo MVC  průčelí v rozsahu do 50 %</t>
  </si>
  <si>
    <t>-1624322515</t>
  </si>
  <si>
    <t>(8,5-0,12*2)*(16,9+12,105)/2</t>
  </si>
  <si>
    <t>35</t>
  </si>
  <si>
    <t>985331113</t>
  </si>
  <si>
    <t>Dodatečné vlepování betonářské výztuže D 12 mm do cementové aktivované malty včetně vyvrtání otvoru</t>
  </si>
  <si>
    <t>1836995915</t>
  </si>
  <si>
    <t>0,15*2                                        "zídka"</t>
  </si>
  <si>
    <t>36</t>
  </si>
  <si>
    <t>132853000</t>
  </si>
  <si>
    <t>tyč ocelová žebírková, výztuž do betonu, zn.oceli BSt 500A, v tyčích, D 12 mm</t>
  </si>
  <si>
    <t>-495220333</t>
  </si>
  <si>
    <t>0,45*2*0,89*0,001                                    "zídka"</t>
  </si>
  <si>
    <t>37</t>
  </si>
  <si>
    <t>941111132</t>
  </si>
  <si>
    <t>Montáž lešení řadového trubkového lehkého s podlahami zatížení do 200 kg/m2 š do 1,5 m v do 25 m</t>
  </si>
  <si>
    <t>604392103</t>
  </si>
  <si>
    <t>7,88*(0,6+2,86+0,15)</t>
  </si>
  <si>
    <t>11,36*5,0</t>
  </si>
  <si>
    <t>16,14*(16,91-2,86-0,15-5,0)-(16,14-11,36)*2,4/2</t>
  </si>
  <si>
    <t>Mezisoučet                               "S - 1"</t>
  </si>
  <si>
    <t>(8,5+1,5*4)*(0,8+16,9+0,8+12,11)/2</t>
  </si>
  <si>
    <t>Mezisoučet                               "Z - 2"</t>
  </si>
  <si>
    <t>38</t>
  </si>
  <si>
    <t>941111232</t>
  </si>
  <si>
    <t>Příplatek k lešení řadovému trubkovému lehkému s podlahami š 1,5 m v 25 m za první a ZKD den použití</t>
  </si>
  <si>
    <t>-119496993</t>
  </si>
  <si>
    <t>fig99*30*2</t>
  </si>
  <si>
    <t>39</t>
  </si>
  <si>
    <t>941111832</t>
  </si>
  <si>
    <t>Demontáž lešení řadového trubkového lehkého s podlahami zatížení do 200 kg/m2 š do 1,5 m v do 25 m</t>
  </si>
  <si>
    <t>-1326360565</t>
  </si>
  <si>
    <t>40</t>
  </si>
  <si>
    <t>997013115</t>
  </si>
  <si>
    <t>Vnitrostaveništní doprava suti a vybouraných hmot pro budovy v do 18 m s použitím mechanizace</t>
  </si>
  <si>
    <t>-877601418</t>
  </si>
  <si>
    <t>41</t>
  </si>
  <si>
    <t>997013501</t>
  </si>
  <si>
    <t>Odvoz suti na skládku a vybouraných hmot nebo meziskládku do 1 km se složením</t>
  </si>
  <si>
    <t>596496910</t>
  </si>
  <si>
    <t>42</t>
  </si>
  <si>
    <t>997013509</t>
  </si>
  <si>
    <t>Příplatek k odvozu suti a vybouraných hmot na skládku ZKD 1 km přes 1 km</t>
  </si>
  <si>
    <t>616692115</t>
  </si>
  <si>
    <t>11,791*30 'Přepočtené koeficientem množství</t>
  </si>
  <si>
    <t>43</t>
  </si>
  <si>
    <t>997013803</t>
  </si>
  <si>
    <t>Poplatek za uložení stavebního odpadu z keramických materiálů na skládce (skládkovné)</t>
  </si>
  <si>
    <t>-846331790</t>
  </si>
  <si>
    <t>44</t>
  </si>
  <si>
    <t>997013805</t>
  </si>
  <si>
    <t>Poplatek za uložení stavebního odpadu z kovu na skládce (skládkovné)</t>
  </si>
  <si>
    <t>209562993</t>
  </si>
  <si>
    <t>45</t>
  </si>
  <si>
    <t>997013811</t>
  </si>
  <si>
    <t>Poplatek za uložení stavebního dřevěného odpadu na skládce (skládkovné)</t>
  </si>
  <si>
    <t>1054764214</t>
  </si>
  <si>
    <t>46</t>
  </si>
  <si>
    <t>998017003</t>
  </si>
  <si>
    <t>Přesun hmot s omezením mechanizace pro budovy v do 24 m</t>
  </si>
  <si>
    <t>-499988040</t>
  </si>
  <si>
    <t>47</t>
  </si>
  <si>
    <t>713131141</t>
  </si>
  <si>
    <t>Montáž izolace tepelné stěn a základů lepením celoplošně rohoží, pásů, dílců, desek</t>
  </si>
  <si>
    <t>1471673529</t>
  </si>
  <si>
    <t>6,5*0,15                                 "nalepení TI po vybouraném I 100"</t>
  </si>
  <si>
    <t>48</t>
  </si>
  <si>
    <t>283759380</t>
  </si>
  <si>
    <t>deska fasádní polystyrénová EPS 70 F 1000 x 500 x 100 mm</t>
  </si>
  <si>
    <t>-651657186</t>
  </si>
  <si>
    <t>6,5*0,15*1,02                                 "nalepení TI po vybouraném I 100"</t>
  </si>
  <si>
    <t>49</t>
  </si>
  <si>
    <t>713131151</t>
  </si>
  <si>
    <t>Montáž izolace tepelné stěn a základů volně vloženými rohožemi, pásy, dílci, deskami 1 vrstva</t>
  </si>
  <si>
    <t>-1528294414</t>
  </si>
  <si>
    <t>6,5*0,2                                 "vložení TI za nově osazené I 100"</t>
  </si>
  <si>
    <t>50</t>
  </si>
  <si>
    <t>283759360</t>
  </si>
  <si>
    <t>deska fasádní polystyrénová EPS 70 F 1000 x 500 x 80 mm</t>
  </si>
  <si>
    <t>738204628</t>
  </si>
  <si>
    <t>6,5*0,2*1,02                                 "vložení TI za nově osazené I 100"</t>
  </si>
  <si>
    <t>51</t>
  </si>
  <si>
    <t>998713103</t>
  </si>
  <si>
    <t>Přesun hmot tonážní tonážní pro izolace tepelné v objektech v do 24 m</t>
  </si>
  <si>
    <t>-376629029</t>
  </si>
  <si>
    <t>52</t>
  </si>
  <si>
    <t>743621110</t>
  </si>
  <si>
    <t>Montáž drát nebo lano hromosvodné svodové D do 10 mm s podpěrou</t>
  </si>
  <si>
    <t>432489409</t>
  </si>
  <si>
    <t>53</t>
  </si>
  <si>
    <t>354410771</t>
  </si>
  <si>
    <t>drát průměr 8 mm AlMgSi včetně podpěr</t>
  </si>
  <si>
    <t>-2003220494</t>
  </si>
  <si>
    <t>54</t>
  </si>
  <si>
    <t>762526811</t>
  </si>
  <si>
    <t>Demontáž podlah z dřevotřísky, překližky, sololitu tloušťky do 20 mm bez polštářů</t>
  </si>
  <si>
    <t>1056640399</t>
  </si>
  <si>
    <t>55</t>
  </si>
  <si>
    <t>762591120</t>
  </si>
  <si>
    <t>Montáž zakrytí kanálu a výkopu deskami volně kladenými</t>
  </si>
  <si>
    <t>59550000</t>
  </si>
  <si>
    <t>56</t>
  </si>
  <si>
    <t>764352810</t>
  </si>
  <si>
    <t>Demontáž žlab podokapní půlkruhový rovný rš 330 mm do 30°</t>
  </si>
  <si>
    <t>-816659113</t>
  </si>
  <si>
    <t>57</t>
  </si>
  <si>
    <t>764391820</t>
  </si>
  <si>
    <t>Demontáž závětrná lišta rš 330 mm do 30°</t>
  </si>
  <si>
    <t>1024836369</t>
  </si>
  <si>
    <t>9,9</t>
  </si>
  <si>
    <t>58</t>
  </si>
  <si>
    <t>764410850</t>
  </si>
  <si>
    <t>Demontáž oplechování parapetu rš do 330 mm</t>
  </si>
  <si>
    <t>-399433437</t>
  </si>
  <si>
    <t>1,26*5                                        "OS3"</t>
  </si>
  <si>
    <t>59</t>
  </si>
  <si>
    <t>764430840</t>
  </si>
  <si>
    <t>Demontáž oplechování zdí rš do 500 mm</t>
  </si>
  <si>
    <t>-931028395</t>
  </si>
  <si>
    <t>16,14</t>
  </si>
  <si>
    <t>60</t>
  </si>
  <si>
    <t>764453842</t>
  </si>
  <si>
    <t>Demontáž koleno horní dvojité 75 a 100 mm</t>
  </si>
  <si>
    <t>564673551</t>
  </si>
  <si>
    <t>61</t>
  </si>
  <si>
    <t>764454801</t>
  </si>
  <si>
    <t>Demontáž trouby kruhové průměr 75 a 100 mm</t>
  </si>
  <si>
    <t>916245611</t>
  </si>
  <si>
    <t>62</t>
  </si>
  <si>
    <t>764352211</t>
  </si>
  <si>
    <t>Montáž žlab Pz podokapní půlkruhový</t>
  </si>
  <si>
    <t>-75153799</t>
  </si>
  <si>
    <t>63</t>
  </si>
  <si>
    <t>764291520</t>
  </si>
  <si>
    <t>Střešní prvky TiZn - závětrná lišta rš 330 mm</t>
  </si>
  <si>
    <t>-28651581</t>
  </si>
  <si>
    <t>64</t>
  </si>
  <si>
    <t>764455201</t>
  </si>
  <si>
    <t>Montáž Pz odpad trouby kruhové D 100 mm</t>
  </si>
  <si>
    <t>992022071</t>
  </si>
  <si>
    <t>65</t>
  </si>
  <si>
    <t>764456211</t>
  </si>
  <si>
    <t>Montáž Pz zděře kruhové</t>
  </si>
  <si>
    <t>1552020520</t>
  </si>
  <si>
    <t>66</t>
  </si>
  <si>
    <t>553443310</t>
  </si>
  <si>
    <t>objímka svodu trn 200 mm 100 pozink</t>
  </si>
  <si>
    <t>-1170343975</t>
  </si>
  <si>
    <t>67</t>
  </si>
  <si>
    <t>764456242</t>
  </si>
  <si>
    <t>Montáž Pz kolena horní kruhová D 100 mm</t>
  </si>
  <si>
    <t>1627703910</t>
  </si>
  <si>
    <t>68</t>
  </si>
  <si>
    <t>764510560</t>
  </si>
  <si>
    <t>Oplechování parapetů TiZn rš 400 mm včetně rohů</t>
  </si>
  <si>
    <t>2116289951</t>
  </si>
  <si>
    <t>69</t>
  </si>
  <si>
    <t>764510570</t>
  </si>
  <si>
    <t>Oplechování parapetů TiZn rš 500 mm včetně rohů</t>
  </si>
  <si>
    <t>-1097821993</t>
  </si>
  <si>
    <t>1,5*1                                        "OS2"</t>
  </si>
  <si>
    <t>70</t>
  </si>
  <si>
    <t>764530530</t>
  </si>
  <si>
    <t>Oplechování TiZn zdí rš 400 mm včetně rohů</t>
  </si>
  <si>
    <t>317694335</t>
  </si>
  <si>
    <t>71</t>
  </si>
  <si>
    <t>998764103</t>
  </si>
  <si>
    <t>Přesun hmot tonážní pro konstrukce klempířské v objektech v do 24 m</t>
  </si>
  <si>
    <t>171782379</t>
  </si>
  <si>
    <t>72</t>
  </si>
  <si>
    <t>7666229111</t>
  </si>
  <si>
    <t>Oprava oken dvojitých bez deštění tmelením a těsněním</t>
  </si>
  <si>
    <t>89929334</t>
  </si>
  <si>
    <t>1,21*2,19*2</t>
  </si>
  <si>
    <t>1,21*1,45*1</t>
  </si>
  <si>
    <t>73</t>
  </si>
  <si>
    <t>766691912</t>
  </si>
  <si>
    <t>Vyvěšení nebo zavěšení dřevěných křídel oken pl přes 1,5 m2</t>
  </si>
  <si>
    <t>285911835</t>
  </si>
  <si>
    <t>74</t>
  </si>
  <si>
    <t>783602822</t>
  </si>
  <si>
    <t>Odstranění nátěrů z dřevěných oken s dělenými křídly, kyvných a otočných opálením s obroušením</t>
  </si>
  <si>
    <t>-1973518345</t>
  </si>
  <si>
    <t>(1,21*2,19*2+1,21*1,45)*4</t>
  </si>
  <si>
    <t>75</t>
  </si>
  <si>
    <t>783624930</t>
  </si>
  <si>
    <t>Opravy nátěrů syntetických truhlářských konstrukcí dvojnásobné a 1x email a 2x tmel</t>
  </si>
  <si>
    <t>1748381977</t>
  </si>
  <si>
    <t>240,249</t>
  </si>
  <si>
    <t>186,493</t>
  </si>
  <si>
    <t>53,685</t>
  </si>
  <si>
    <t>133,71</t>
  </si>
  <si>
    <t>29,48</t>
  </si>
  <si>
    <t>2 - Zateplení domu v Revoluční ul. 72, Dvůr Králové n.L.- 2.etapa</t>
  </si>
  <si>
    <t>23,705</t>
  </si>
  <si>
    <t>25,83</t>
  </si>
  <si>
    <t>137,85</t>
  </si>
  <si>
    <t>25,34</t>
  </si>
  <si>
    <t>stávající plocha podhledů balkonů</t>
  </si>
  <si>
    <t>5,325</t>
  </si>
  <si>
    <t>fig3</t>
  </si>
  <si>
    <t>plocha balkonů</t>
  </si>
  <si>
    <t>5,949</t>
  </si>
  <si>
    <t>fig4</t>
  </si>
  <si>
    <t>povlaková krytina balkonů</t>
  </si>
  <si>
    <t>6,749</t>
  </si>
  <si>
    <t>fig5</t>
  </si>
  <si>
    <t>12,092</t>
  </si>
  <si>
    <t>338,285</t>
  </si>
  <si>
    <t xml:space="preserve">    712 - Povlakové krytiny</t>
  </si>
  <si>
    <t xml:space="preserve">    748 - Elektromontáže - osvětlovací zařízení a svítidla</t>
  </si>
  <si>
    <t xml:space="preserve">    765 - Konstrukce pokrývačské</t>
  </si>
  <si>
    <t xml:space="preserve">    767 - Konstrukce zámečnické</t>
  </si>
  <si>
    <t xml:space="preserve">    777 - Podlahy lité</t>
  </si>
  <si>
    <t>31,5*8,34*0,001                                 "I 100"</t>
  </si>
  <si>
    <t>621321141</t>
  </si>
  <si>
    <t>Vápenocementová omítka štuková dvouvrstvá vnějších podhledů nanášená ručně</t>
  </si>
  <si>
    <t>-1712234315</t>
  </si>
  <si>
    <t>621611133</t>
  </si>
  <si>
    <t>Nátěr silikonový dvojnásobný vnějších omítaných podhledů včetně penetrace provedený ručně</t>
  </si>
  <si>
    <t>-1265464232</t>
  </si>
  <si>
    <t>(9,54-0,12*2-0,3)*12,06</t>
  </si>
  <si>
    <t>-(1,01*2,19*6+1,01*2,07*3)</t>
  </si>
  <si>
    <t>-(1,0*0,73*2+1,25*(0,85+0,18)+1,13*(0,85+0,18)+1,48*3,6)         "MW"</t>
  </si>
  <si>
    <t>2,075*(12,06+13,23)/2</t>
  </si>
  <si>
    <t>-2,075*3,6                                                    "MW"</t>
  </si>
  <si>
    <t>Mezisoučet                                 "V - 4"</t>
  </si>
  <si>
    <t>(8,08-0,12*2)*13,23</t>
  </si>
  <si>
    <t>-(0,93*2,1+1,04*2,7*2)</t>
  </si>
  <si>
    <t>-(0,35*1,33*6+0,8*0,96+1,01*1,18+0,8*0,4+1,01*2,17*2+1,01*1,93+1,39*2,19*2+1,39*2,07)</t>
  </si>
  <si>
    <t>-((8,08-0,12*2)*3,6-(0,93*2,1+1,04*0,9+0,35*1,33*2+0,8*0,96+1,01*0,47+1,39*2,19))   "MW"</t>
  </si>
  <si>
    <t>-0,84*0,73                                                    "MW"</t>
  </si>
  <si>
    <t>Mezisoučet                                 "J - 5"</t>
  </si>
  <si>
    <t>4,31*13,23</t>
  </si>
  <si>
    <t>-(1,77*2,19+1,77*2,07+0,8*0,4)</t>
  </si>
  <si>
    <t>-4,31*3,6                                                       "MW"</t>
  </si>
  <si>
    <t>-1,0*0,73                                                       "MW"</t>
  </si>
  <si>
    <t>Mezisoučet                                 "Z - 6"</t>
  </si>
  <si>
    <t>((1,01+2,19)*5+(1,01+2,07)*3)*2</t>
  </si>
  <si>
    <t>1,01+2,19</t>
  </si>
  <si>
    <t xml:space="preserve">1,04+2*(2,7-0,9)                                          "dveře" </t>
  </si>
  <si>
    <t>1,04+2*2,7                                                  "dveře"</t>
  </si>
  <si>
    <t>((0,35+1,33)*4+1,01+1,18+0,8+0,4+1,01+2,17+1,01+1,93+1,39+2,19+1,39+2,07)*2</t>
  </si>
  <si>
    <t>(2,17-0,47+1,01+2,17-0,47)</t>
  </si>
  <si>
    <t>(1,77+2,19+1,77+2,07+0,8+0,4)*2</t>
  </si>
  <si>
    <t>(1,0*0,73*2+1,25*(0,85+0,18)+1,13*(0,85+0,18)+1,48*3,6)         "MW"</t>
  </si>
  <si>
    <t>2,075*3,6                                                    "MW"</t>
  </si>
  <si>
    <t>((8,08-0,12*2)*3,6-(0,93*2,1+1,04*0,9+0,35*1,33*2+0,8*0,96+1,01*0,47+1,39*2,19))   "MW"</t>
  </si>
  <si>
    <t>0,84*0,73                                                    "MW"</t>
  </si>
  <si>
    <t>4,31*3,6                                                       "MW"</t>
  </si>
  <si>
    <t>1,0*0,73                                                       "MW"</t>
  </si>
  <si>
    <t>622222051</t>
  </si>
  <si>
    <t>Montáž zateplení vnějšího ostění nebo nadpraží hl. špalety do 400 mm z minerální vlny tl do 40 mm</t>
  </si>
  <si>
    <t>219282190</t>
  </si>
  <si>
    <t>Mezisoučet                            "J - 3"</t>
  </si>
  <si>
    <t>0,93+2*2,1                                         "dveře"</t>
  </si>
  <si>
    <t>0,9*2                                                  "dveře"</t>
  </si>
  <si>
    <t>(0,8+0,96)*2</t>
  </si>
  <si>
    <t>(0,35+1,33)*2*2</t>
  </si>
  <si>
    <t>0,47+1,01+0,47</t>
  </si>
  <si>
    <t>(1,39+2,19)*2</t>
  </si>
  <si>
    <t>Mezisoučet                            "J - 5"</t>
  </si>
  <si>
    <t>631515180</t>
  </si>
  <si>
    <t>deska minerální izolační ISOVER TF PROFI tl. 40 mm</t>
  </si>
  <si>
    <t>896057995</t>
  </si>
  <si>
    <t>fig14*0,3*1,05</t>
  </si>
  <si>
    <t>9,54-0,3+2,075+8,08+4,31</t>
  </si>
  <si>
    <t>12,6+13,23                                             "rohy objektu"</t>
  </si>
  <si>
    <t>((1,01+2,19*2)*6+(1,01+2,07*2)*3)</t>
  </si>
  <si>
    <t>0,93+2*2,1                                                    "dveře"</t>
  </si>
  <si>
    <t>(1,04+2*2,7)*2                                              "dveře"</t>
  </si>
  <si>
    <t>((0,35+1,33*2)*6+1,01+1,18*2+0,8+0,96*2+0,8+0,4*2+(1,01+2,17*2)*2+1,01+1,93*2+(1,39+2,19*2)*2+1,39+2,07*2)</t>
  </si>
  <si>
    <t>(1,77+2,19*2+1,77+2,07*2+0,8+0,4*2)</t>
  </si>
  <si>
    <t>1,01*6+1,01*3</t>
  </si>
  <si>
    <t>0,35*6+1,01+0,8+0,8+1,01*2+1,01+1,39*2+1,39</t>
  </si>
  <si>
    <t>1,77+1,77+0,8</t>
  </si>
  <si>
    <t>-1033987149</t>
  </si>
  <si>
    <t>9,41*0,6+1,95*0,6+7,8*0,51+4,02*0,42-0,93*0,42</t>
  </si>
  <si>
    <t>577453092</t>
  </si>
  <si>
    <t>(1,01*2,19*6+1,01*2,07*3)</t>
  </si>
  <si>
    <t>(0,93*2,54+1,04*2,7*2)</t>
  </si>
  <si>
    <t>(0,35*1,33*6+0,8*0,96+1,01*1,18+0,8*0,4+1,01*2,17*2+1,01*1,93+1,39*2,19*2+1,39*2,07)</t>
  </si>
  <si>
    <t>(1,77*2,19+1,77*2,07+0,8*0,4)</t>
  </si>
  <si>
    <t>-1367695913</t>
  </si>
  <si>
    <t>5                                           "OS1"</t>
  </si>
  <si>
    <t>6                                           "OS4"</t>
  </si>
  <si>
    <t>2                                              "Z1"</t>
  </si>
  <si>
    <t>2                                              "Z2"</t>
  </si>
  <si>
    <t>4                                              "Z3"</t>
  </si>
  <si>
    <t>1                                              "Z4"</t>
  </si>
  <si>
    <t>4239287203</t>
  </si>
  <si>
    <t>kotvení ozn. Z3</t>
  </si>
  <si>
    <t>-605652349</t>
  </si>
  <si>
    <t>4239287204</t>
  </si>
  <si>
    <t>kotvení ozn. Z4</t>
  </si>
  <si>
    <t>784637155</t>
  </si>
  <si>
    <t>965081213</t>
  </si>
  <si>
    <t>Bourání podlah z dlaždic keramických nebo xylolitových tl do 10 mm plochy přes 1 m2</t>
  </si>
  <si>
    <t>-15070970</t>
  </si>
  <si>
    <t>(2,13*(1,13+0,12)+1,04*0,3)*2                                       "balkony"</t>
  </si>
  <si>
    <t>9,54-0,3-0,12*2</t>
  </si>
  <si>
    <t>8,08</t>
  </si>
  <si>
    <t>Mezisoučet                             "J - 5"</t>
  </si>
  <si>
    <t>4,31-0,12</t>
  </si>
  <si>
    <t>Mezisoučet                             "Z - 6"</t>
  </si>
  <si>
    <t>fig14*0,15</t>
  </si>
  <si>
    <t>(2,075-0,12)*(12,06+13,23)/2</t>
  </si>
  <si>
    <t>8,08*13,23</t>
  </si>
  <si>
    <t>(4,31-0,12)*13,23</t>
  </si>
  <si>
    <t>978015391</t>
  </si>
  <si>
    <t>Otlučení vnějších omítek MV nebo MVC  průčelí v rozsahu do 100 %</t>
  </si>
  <si>
    <t>1017105118</t>
  </si>
  <si>
    <t>2,13*1,25*2</t>
  </si>
  <si>
    <t>9810111111</t>
  </si>
  <si>
    <t>Demontáž a montáž dřevěné kůlny</t>
  </si>
  <si>
    <t>-1604147130</t>
  </si>
  <si>
    <t>6,0*2,0*3,0                             "kůlna"</t>
  </si>
  <si>
    <t>(9,54+1,5*2)*12,06</t>
  </si>
  <si>
    <t>16,587*30 'Přepočtené koeficientem množství</t>
  </si>
  <si>
    <t>-831915550</t>
  </si>
  <si>
    <t>712361705</t>
  </si>
  <si>
    <t>Provedení povlakové krytiny střech do 10° fólií lepenou se svařovanými spoji</t>
  </si>
  <si>
    <t>-623654239</t>
  </si>
  <si>
    <t xml:space="preserve">(2,13*1,25+1,04*0,3)*2                                    </t>
  </si>
  <si>
    <t>(2,13-0,97+0,42*2)*0,2*2</t>
  </si>
  <si>
    <t>283220621</t>
  </si>
  <si>
    <t>fólie střešní PVC finální pochozí a hydroizolační vrstva Protan GT 2,4 mm</t>
  </si>
  <si>
    <t>977435767</t>
  </si>
  <si>
    <t>fig4*1,15</t>
  </si>
  <si>
    <t>712363302</t>
  </si>
  <si>
    <t>Povlakové krytiny střech do 10° fóliové plechy ALKORPLAN délky 2 m koutová lišta vnitřní rš 100 mm</t>
  </si>
  <si>
    <t>-636171311</t>
  </si>
  <si>
    <t>(2,13+0,42*2)*2/2+0,03</t>
  </si>
  <si>
    <t>712363304</t>
  </si>
  <si>
    <t>Povlakové krytiny střech do 10° fóliové plechy ALKORPLAN délky 2 m stěnová lišta vyhnutá rš 100 mm</t>
  </si>
  <si>
    <t>1197519830</t>
  </si>
  <si>
    <t>(2,13-0,97+0,42*2)*2/2</t>
  </si>
  <si>
    <t>712363305</t>
  </si>
  <si>
    <t>Povlakové krytiny střech do 10° fóliové plechy ALKORPLAN délky 2 m okapnice široká rš 150 mm</t>
  </si>
  <si>
    <t>-1466984612</t>
  </si>
  <si>
    <t>(1,13+2,13+1,13)*2/2+0,11</t>
  </si>
  <si>
    <t>712391171</t>
  </si>
  <si>
    <t>Provedení povlakové krytiny střech do 10° podkladní textilní vrstvy</t>
  </si>
  <si>
    <t>-1457195311</t>
  </si>
  <si>
    <t>693111990</t>
  </si>
  <si>
    <t>textilie GEOFILTEX 73 73/30 300 g/m2 do š 8,8 m</t>
  </si>
  <si>
    <t>-1580559395</t>
  </si>
  <si>
    <t>fig4*1,1</t>
  </si>
  <si>
    <t>998712103</t>
  </si>
  <si>
    <t>Přesun hmot tonážní tonážní pro krytiny povlakové v objektech v do 24 m</t>
  </si>
  <si>
    <t>1276642655</t>
  </si>
  <si>
    <t>31,5*0,15                           "nalepení TI po vybouraném I 100"</t>
  </si>
  <si>
    <t>31,5*0,15*1,02                    "nalepení TI po vybouraném I 100"</t>
  </si>
  <si>
    <t>31,5*0,2                       "vložení TI za nově osazené I 100"</t>
  </si>
  <si>
    <t>31,5*0,2*1,02                  "vložení TI za nově osazené I 100"</t>
  </si>
  <si>
    <t>7481122111</t>
  </si>
  <si>
    <t>Demontáž svítidlo žárovkové průmysl nástěnné přisazené 1zdroj s košem</t>
  </si>
  <si>
    <t>-244092566</t>
  </si>
  <si>
    <t>748112211</t>
  </si>
  <si>
    <t>Montáž svítidlo žárovkové průmysl nástěnné přisazené 1zdroj s košem</t>
  </si>
  <si>
    <t>-439920238</t>
  </si>
  <si>
    <t>3481211001</t>
  </si>
  <si>
    <t xml:space="preserve">svítidlo zářivkové nástěnné </t>
  </si>
  <si>
    <t>1131127640</t>
  </si>
  <si>
    <t>764352840</t>
  </si>
  <si>
    <t>Demontáž žlab podokapní půlkruhový obloukový rš 330 mm do 30°</t>
  </si>
  <si>
    <t>606889439</t>
  </si>
  <si>
    <t>9,54+2,08+8,8+4,31</t>
  </si>
  <si>
    <t>764359810</t>
  </si>
  <si>
    <t>Demontáž kotlík kónický do 30°</t>
  </si>
  <si>
    <t>1084531916</t>
  </si>
  <si>
    <t>2,3</t>
  </si>
  <si>
    <t>1,06*6+0,4*6+1,06*4+0,85*2+1,44*2+0,85+1,82*2                     "OS3"</t>
  </si>
  <si>
    <t>-1788282063</t>
  </si>
  <si>
    <t>-812117065</t>
  </si>
  <si>
    <t>16,0</t>
  </si>
  <si>
    <t>-708872462</t>
  </si>
  <si>
    <t>764359229</t>
  </si>
  <si>
    <t>Montáž žlab podokapní Pz - kotlík oválný</t>
  </si>
  <si>
    <t>1647519061</t>
  </si>
  <si>
    <t>1361869780</t>
  </si>
  <si>
    <t>638572041</t>
  </si>
  <si>
    <t>76</t>
  </si>
  <si>
    <t>-1896024897</t>
  </si>
  <si>
    <t>77</t>
  </si>
  <si>
    <t>78</t>
  </si>
  <si>
    <t>1,3*3+1,52                                        "OS2"</t>
  </si>
  <si>
    <t>79</t>
  </si>
  <si>
    <t>80</t>
  </si>
  <si>
    <t>765131602</t>
  </si>
  <si>
    <t>Montáž vlnité vláknocementové krytiny  s těsnící páskou do 20° spotřeby do 0,5 ks/m2 na kovovou kci</t>
  </si>
  <si>
    <t>76503941</t>
  </si>
  <si>
    <t>2,2*1,3                                            "stříška pro popelnice"</t>
  </si>
  <si>
    <t>81</t>
  </si>
  <si>
    <t>765131861</t>
  </si>
  <si>
    <t>Demontáž vlnité vláknocementové krytiny sklonu do 30° k dalšímu použití</t>
  </si>
  <si>
    <t>-2051351071</t>
  </si>
  <si>
    <t>82</t>
  </si>
  <si>
    <t>7666219211</t>
  </si>
  <si>
    <t>Oprava oken jednoduchých otevíravých tmelením a těsněním</t>
  </si>
  <si>
    <t>2126972017</t>
  </si>
  <si>
    <t>0,35*1,33*6</t>
  </si>
  <si>
    <t>0,8*0,4*2</t>
  </si>
  <si>
    <t>83</t>
  </si>
  <si>
    <t>1219262297</t>
  </si>
  <si>
    <t>1,01*2,19*6</t>
  </si>
  <si>
    <t>1,39*2,19*1</t>
  </si>
  <si>
    <t>84</t>
  </si>
  <si>
    <t>7666619111</t>
  </si>
  <si>
    <t>Oprava dveřních křídel tmelením a těsněním</t>
  </si>
  <si>
    <t>73256122</t>
  </si>
  <si>
    <t>0,93*2,54*1</t>
  </si>
  <si>
    <t>1,04*2,7*2</t>
  </si>
  <si>
    <t xml:space="preserve">Mezisoučet                           </t>
  </si>
  <si>
    <t>85</t>
  </si>
  <si>
    <t>766691911</t>
  </si>
  <si>
    <t>Vyvěšení nebo zavěšení dřevěných křídel oken pl do 1,5 m2</t>
  </si>
  <si>
    <t>-2137149112</t>
  </si>
  <si>
    <t>86</t>
  </si>
  <si>
    <t>-2018751193</t>
  </si>
  <si>
    <t>87</t>
  </si>
  <si>
    <t>766691915</t>
  </si>
  <si>
    <t>Vyvěšení nebo zavěšení dřevěných křídel dveří pl přes 2 m2</t>
  </si>
  <si>
    <t>193357600</t>
  </si>
  <si>
    <t>88</t>
  </si>
  <si>
    <t>7679951141</t>
  </si>
  <si>
    <t>Montáž a dodávka atypických zámečnických konstrukcí hmotnosti do 50 kg</t>
  </si>
  <si>
    <t>kg</t>
  </si>
  <si>
    <t>148140399</t>
  </si>
  <si>
    <t>40,0                                            "stříška pro popelnice"</t>
  </si>
  <si>
    <t>89</t>
  </si>
  <si>
    <t>767996801</t>
  </si>
  <si>
    <t>Demontáž atypických zámečnických konstrukcí rozebráním hmotnosti jednotlivých dílů do 50 kg</t>
  </si>
  <si>
    <t>-1164338386</t>
  </si>
  <si>
    <t>90</t>
  </si>
  <si>
    <t>998767103</t>
  </si>
  <si>
    <t>Přesun hmot tonážní pro zámečnické konstrukce v objektech v do 24 m</t>
  </si>
  <si>
    <t>-1216950822</t>
  </si>
  <si>
    <t>91</t>
  </si>
  <si>
    <t>777551111</t>
  </si>
  <si>
    <t>Podlahy lité tloušťky 5 mm Nivelit</t>
  </si>
  <si>
    <t>447975758</t>
  </si>
  <si>
    <t>92</t>
  </si>
  <si>
    <t>998777103</t>
  </si>
  <si>
    <t>Přesun hmot tonážní pro podlahy lité v objektech v do 24 m</t>
  </si>
  <si>
    <t>1768561902</t>
  </si>
  <si>
    <t>93</t>
  </si>
  <si>
    <t>783201811</t>
  </si>
  <si>
    <t>Odstranění nátěrů ze zámečnických konstrukcí oškrabáním</t>
  </si>
  <si>
    <t>-43900968</t>
  </si>
  <si>
    <t>(1,25+2,13+1,25)*2*0,25                        "U 160 - lemování balkonů"</t>
  </si>
  <si>
    <t>(1,25+2,13+1,25)*1,1*2                          "balkonové zábradlí"</t>
  </si>
  <si>
    <t>94</t>
  </si>
  <si>
    <t>1,01*2,19*6*4</t>
  </si>
  <si>
    <t>(0,35*1,33*6+0,8*0,4)*2</t>
  </si>
  <si>
    <t>1,39*2,19*4</t>
  </si>
  <si>
    <t>95</t>
  </si>
  <si>
    <t>783602824</t>
  </si>
  <si>
    <t>Odstranění nátěrů z dřevěných dveří tří a více výplňových opálením s obroušením</t>
  </si>
  <si>
    <t>1271047851</t>
  </si>
  <si>
    <t>(0,93*2,54+1,04*2,7*2)*2                         "dveře"</t>
  </si>
  <si>
    <t>96</t>
  </si>
  <si>
    <t>783904811</t>
  </si>
  <si>
    <t>Odrezivění kovových konstrukcí</t>
  </si>
  <si>
    <t>-1718175177</t>
  </si>
  <si>
    <t xml:space="preserve">16,0*0,33                                                  "svody"  </t>
  </si>
  <si>
    <t>(9,54+2,08+8,8+4,31)*0,33*2                    "žlaby"</t>
  </si>
  <si>
    <t xml:space="preserve">0,25*2                                                       "kotlíky" </t>
  </si>
  <si>
    <t>97</t>
  </si>
  <si>
    <t>783221111</t>
  </si>
  <si>
    <t>Nátěry syntetické KDK barva dražší lesklý povrch 1x antikorozní, 1x základní, 1x email</t>
  </si>
  <si>
    <t>1012712482</t>
  </si>
  <si>
    <t>98</t>
  </si>
  <si>
    <t>99</t>
  </si>
  <si>
    <t>783721113</t>
  </si>
  <si>
    <t>Nátěry syntetické tesařských konstrukcí barva dražší lazurovacím lakem 3x lakování</t>
  </si>
  <si>
    <t>90524584</t>
  </si>
  <si>
    <t>(1,25+2,13+1,25)*1,1*2*2                          "balkonové zábradlí"</t>
  </si>
  <si>
    <t>783521000</t>
  </si>
  <si>
    <t>Nátěry syntetické klempířských konstrukcí barva standardní jednonásobné a základní</t>
  </si>
  <si>
    <t>1603092671</t>
  </si>
  <si>
    <t>3 - Vedlejší a ostatní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</si>
  <si>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</si>
  <si>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</si>
  <si>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</si>
  <si>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</si>
  <si>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</si>
  <si>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</si>
  <si>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</si>
  <si>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</si>
  <si>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</si>
  <si>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</si>
  <si>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010001000</t>
  </si>
  <si>
    <t>Průzkumné, geodetické a projektové práce</t>
  </si>
  <si>
    <t>Kč</t>
  </si>
  <si>
    <t>1024</t>
  </si>
  <si>
    <t>-1085488290</t>
  </si>
  <si>
    <t>020001000</t>
  </si>
  <si>
    <t>Příprava staveniště</t>
  </si>
  <si>
    <t>51393313</t>
  </si>
  <si>
    <t>030001000</t>
  </si>
  <si>
    <t>Zařízení staveniště</t>
  </si>
  <si>
    <t>780034056</t>
  </si>
  <si>
    <t>040001000</t>
  </si>
  <si>
    <t>Inženýrská činnost</t>
  </si>
  <si>
    <t>-1332260515</t>
  </si>
  <si>
    <t>050001000</t>
  </si>
  <si>
    <t>Finanční náklady</t>
  </si>
  <si>
    <t>-1736847762</t>
  </si>
  <si>
    <t>060001000</t>
  </si>
  <si>
    <t>Územní vlivy</t>
  </si>
  <si>
    <t>390210940</t>
  </si>
  <si>
    <t>070001000</t>
  </si>
  <si>
    <t>Provozní vlivy</t>
  </si>
  <si>
    <t>693896726</t>
  </si>
  <si>
    <t>080001000</t>
  </si>
  <si>
    <t>Přesun stavebních kapacit</t>
  </si>
  <si>
    <t>785561452</t>
  </si>
  <si>
    <t>090001000</t>
  </si>
  <si>
    <t>Ostatní náklady</t>
  </si>
  <si>
    <t>-1727415518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</si>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</sst>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sz val="8"/>
      <color indexed="18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9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35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13" fillId="0" borderId="30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4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30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4" xfId="0" applyNumberFormat="1" applyFont="1" applyBorder="1" applyAlignment="1">
      <alignment horizontal="right" vertical="center"/>
    </xf>
    <xf numFmtId="164" fontId="20" fillId="0" borderId="31" xfId="0" applyNumberFormat="1" applyFont="1" applyBorder="1" applyAlignment="1">
      <alignment horizontal="right" vertical="center"/>
    </xf>
    <xf numFmtId="164" fontId="20" fillId="0" borderId="32" xfId="0" applyNumberFormat="1" applyFont="1" applyBorder="1" applyAlignment="1">
      <alignment horizontal="right" vertical="center"/>
    </xf>
    <xf numFmtId="167" fontId="20" fillId="0" borderId="32" xfId="0" applyNumberFormat="1" applyFont="1" applyBorder="1" applyAlignment="1">
      <alignment horizontal="right" vertical="center"/>
    </xf>
    <xf numFmtId="164" fontId="20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167" fontId="25" fillId="0" borderId="22" xfId="0" applyNumberFormat="1" applyFont="1" applyBorder="1" applyAlignment="1">
      <alignment horizontal="right"/>
    </xf>
    <xf numFmtId="167" fontId="25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2" fillId="0" borderId="13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30" xfId="0" applyFont="1" applyBorder="1" applyAlignment="1">
      <alignment horizontal="left"/>
    </xf>
    <xf numFmtId="167" fontId="22" fillId="0" borderId="0" xfId="0" applyNumberFormat="1" applyFont="1" applyAlignment="1">
      <alignment horizontal="right"/>
    </xf>
    <xf numFmtId="167" fontId="22" fillId="0" borderId="24" xfId="0" applyNumberFormat="1" applyFont="1" applyBorder="1" applyAlignment="1">
      <alignment horizontal="right"/>
    </xf>
    <xf numFmtId="164" fontId="22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4" xfId="0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168" fontId="0" fillId="0" borderId="34" xfId="0" applyNumberFormat="1" applyFont="1" applyBorder="1" applyAlignment="1">
      <alignment horizontal="right" vertical="center"/>
    </xf>
    <xf numFmtId="0" fontId="11" fillId="34" borderId="3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4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168" fontId="27" fillId="0" borderId="0" xfId="0" applyNumberFormat="1" applyFont="1" applyAlignment="1">
      <alignment horizontal="right" vertical="center"/>
    </xf>
    <xf numFmtId="0" fontId="27" fillId="0" borderId="30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168" fontId="28" fillId="0" borderId="0" xfId="0" applyNumberFormat="1" applyFont="1" applyAlignment="1">
      <alignment horizontal="right" vertical="center"/>
    </xf>
    <xf numFmtId="0" fontId="28" fillId="0" borderId="30" xfId="0" applyFont="1" applyBorder="1" applyAlignment="1">
      <alignment horizontal="left" vertical="center"/>
    </xf>
    <xf numFmtId="0" fontId="28" fillId="0" borderId="24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30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30" fillId="0" borderId="34" xfId="0" applyFont="1" applyBorder="1" applyAlignment="1">
      <alignment horizontal="center" vertical="center"/>
    </xf>
    <xf numFmtId="49" fontId="30" fillId="0" borderId="34" xfId="0" applyNumberFormat="1" applyFont="1" applyBorder="1" applyAlignment="1">
      <alignment horizontal="left" vertical="center" wrapText="1"/>
    </xf>
    <xf numFmtId="0" fontId="30" fillId="0" borderId="34" xfId="0" applyFont="1" applyBorder="1" applyAlignment="1">
      <alignment horizontal="center" vertical="center" wrapText="1"/>
    </xf>
    <xf numFmtId="168" fontId="30" fillId="0" borderId="34" xfId="0" applyNumberFormat="1" applyFont="1" applyBorder="1" applyAlignment="1">
      <alignment horizontal="right" vertical="center"/>
    </xf>
    <xf numFmtId="0" fontId="1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167" fontId="11" fillId="0" borderId="32" xfId="0" applyNumberFormat="1" applyFont="1" applyBorder="1" applyAlignment="1">
      <alignment horizontal="right" vertical="center"/>
    </xf>
    <xf numFmtId="167" fontId="11" fillId="0" borderId="33" xfId="0" applyNumberFormat="1" applyFont="1" applyBorder="1" applyAlignment="1">
      <alignment horizontal="right" vertical="center"/>
    </xf>
    <xf numFmtId="0" fontId="28" fillId="0" borderId="31" xfId="0" applyFont="1" applyBorder="1" applyAlignment="1">
      <alignment horizontal="left" vertical="center"/>
    </xf>
    <xf numFmtId="0" fontId="28" fillId="0" borderId="32" xfId="0" applyFont="1" applyBorder="1" applyAlignment="1">
      <alignment horizontal="left" vertical="center"/>
    </xf>
    <xf numFmtId="0" fontId="28" fillId="0" borderId="33" xfId="0" applyFont="1" applyBorder="1" applyAlignment="1">
      <alignment horizontal="left" vertical="center"/>
    </xf>
    <xf numFmtId="0" fontId="55" fillId="33" borderId="0" xfId="36" applyFill="1" applyAlignment="1">
      <alignment horizontal="left" vertical="top"/>
    </xf>
    <xf numFmtId="0" fontId="70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3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1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8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23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19" fillId="0" borderId="41" xfId="0" applyFont="1" applyBorder="1" applyAlignment="1">
      <alignment horizontal="center" vertical="center"/>
    </xf>
    <xf numFmtId="0" fontId="16" fillId="0" borderId="4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41" xfId="0" applyFont="1" applyBorder="1" applyAlignment="1">
      <alignment horizontal="left"/>
    </xf>
    <xf numFmtId="0" fontId="16" fillId="0" borderId="41" xfId="0" applyFont="1" applyBorder="1" applyAlignment="1">
      <alignment/>
    </xf>
    <xf numFmtId="0" fontId="0" fillId="0" borderId="38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righ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9" fillId="35" borderId="18" xfId="0" applyFont="1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25" xfId="0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4" fontId="24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0" fontId="71" fillId="33" borderId="0" xfId="36" applyFont="1" applyFill="1" applyAlignment="1" applyProtection="1">
      <alignment horizontal="center" vertical="center"/>
      <protection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0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164" fontId="0" fillId="34" borderId="34" xfId="0" applyNumberFormat="1" applyFont="1" applyFill="1" applyBorder="1" applyAlignment="1">
      <alignment horizontal="right" vertical="center"/>
    </xf>
    <xf numFmtId="164" fontId="0" fillId="0" borderId="34" xfId="0" applyNumberFormat="1" applyFont="1" applyBorder="1" applyAlignment="1">
      <alignment horizontal="right" vertical="center"/>
    </xf>
    <xf numFmtId="164" fontId="14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30" fillId="0" borderId="34" xfId="0" applyFont="1" applyBorder="1" applyAlignment="1">
      <alignment horizontal="left" vertical="center" wrapText="1"/>
    </xf>
    <xf numFmtId="0" fontId="30" fillId="0" borderId="34" xfId="0" applyFont="1" applyBorder="1" applyAlignment="1">
      <alignment horizontal="left" vertical="center"/>
    </xf>
    <xf numFmtId="164" fontId="30" fillId="34" borderId="34" xfId="0" applyNumberFormat="1" applyFont="1" applyFill="1" applyBorder="1" applyAlignment="1">
      <alignment horizontal="right" vertical="center"/>
    </xf>
    <xf numFmtId="164" fontId="30" fillId="0" borderId="34" xfId="0" applyNumberFormat="1" applyFont="1" applyBorder="1" applyAlignment="1">
      <alignment horizontal="right" vertical="center"/>
    </xf>
    <xf numFmtId="0" fontId="7" fillId="35" borderId="27" xfId="0" applyFont="1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164" fontId="24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horizontal="left" vertical="top"/>
    </xf>
    <xf numFmtId="164" fontId="21" fillId="0" borderId="0" xfId="0" applyNumberFormat="1" applyFont="1" applyAlignment="1">
      <alignment horizontal="right" vertical="center"/>
    </xf>
    <xf numFmtId="0" fontId="7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3168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AE20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D8E6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6AF3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D:\KROSplusData\System\Temp\rad3168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D:\KROSplusData\System\Temp\radAE20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D:\KROSplusData\System\Temp\radD8E6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D:\KROSplusData\System\Temp\rad6AF3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43" t="s">
        <v>0</v>
      </c>
      <c r="B1" s="144"/>
      <c r="C1" s="144"/>
      <c r="D1" s="145" t="s">
        <v>1</v>
      </c>
      <c r="E1" s="144"/>
      <c r="F1" s="144"/>
      <c r="G1" s="144"/>
      <c r="H1" s="144"/>
      <c r="I1" s="144"/>
      <c r="J1" s="144"/>
      <c r="K1" s="146" t="s">
        <v>860</v>
      </c>
      <c r="L1" s="146"/>
      <c r="M1" s="146"/>
      <c r="N1" s="146"/>
      <c r="O1" s="146"/>
      <c r="P1" s="146"/>
      <c r="Q1" s="146"/>
      <c r="R1" s="146"/>
      <c r="S1" s="146"/>
      <c r="T1" s="144"/>
      <c r="U1" s="144"/>
      <c r="V1" s="144"/>
      <c r="W1" s="146" t="s">
        <v>861</v>
      </c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1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48" t="s">
        <v>5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3" t="s">
        <v>6</v>
      </c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9</v>
      </c>
      <c r="BT3" s="6" t="s">
        <v>10</v>
      </c>
    </row>
    <row r="4" spans="2:71" s="2" customFormat="1" ht="37.5" customHeight="1">
      <c r="B4" s="10"/>
      <c r="C4" s="238" t="s">
        <v>11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49"/>
      <c r="AS4" s="12" t="s">
        <v>12</v>
      </c>
      <c r="BE4" s="13" t="s">
        <v>13</v>
      </c>
      <c r="BS4" s="6" t="s">
        <v>14</v>
      </c>
    </row>
    <row r="5" spans="2:71" s="2" customFormat="1" ht="15" customHeight="1">
      <c r="B5" s="10"/>
      <c r="D5" s="14" t="s">
        <v>15</v>
      </c>
      <c r="K5" s="241" t="s">
        <v>16</v>
      </c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Q5" s="11"/>
      <c r="BE5" s="250" t="s">
        <v>17</v>
      </c>
      <c r="BS5" s="6" t="s">
        <v>7</v>
      </c>
    </row>
    <row r="6" spans="2:71" s="2" customFormat="1" ht="37.5" customHeight="1">
      <c r="B6" s="10"/>
      <c r="D6" s="16" t="s">
        <v>18</v>
      </c>
      <c r="K6" s="251" t="s">
        <v>19</v>
      </c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Q6" s="11"/>
      <c r="BE6" s="224"/>
      <c r="BS6" s="6" t="s">
        <v>7</v>
      </c>
    </row>
    <row r="7" spans="2:71" s="2" customFormat="1" ht="15" customHeight="1">
      <c r="B7" s="10"/>
      <c r="D7" s="17" t="s">
        <v>20</v>
      </c>
      <c r="K7" s="15"/>
      <c r="AK7" s="17" t="s">
        <v>21</v>
      </c>
      <c r="AN7" s="15"/>
      <c r="AQ7" s="11"/>
      <c r="BE7" s="224"/>
      <c r="BS7" s="6" t="s">
        <v>9</v>
      </c>
    </row>
    <row r="8" spans="2:71" s="2" customFormat="1" ht="15" customHeight="1">
      <c r="B8" s="10"/>
      <c r="D8" s="17" t="s">
        <v>22</v>
      </c>
      <c r="K8" s="15" t="s">
        <v>23</v>
      </c>
      <c r="AK8" s="17" t="s">
        <v>24</v>
      </c>
      <c r="AN8" s="18" t="s">
        <v>25</v>
      </c>
      <c r="AQ8" s="11"/>
      <c r="BE8" s="224"/>
      <c r="BS8" s="6" t="s">
        <v>26</v>
      </c>
    </row>
    <row r="9" spans="2:71" s="2" customFormat="1" ht="15" customHeight="1">
      <c r="B9" s="10"/>
      <c r="AQ9" s="11"/>
      <c r="BE9" s="224"/>
      <c r="BS9" s="6" t="s">
        <v>27</v>
      </c>
    </row>
    <row r="10" spans="2:71" s="2" customFormat="1" ht="15" customHeight="1">
      <c r="B10" s="10"/>
      <c r="D10" s="17" t="s">
        <v>28</v>
      </c>
      <c r="AK10" s="17" t="s">
        <v>29</v>
      </c>
      <c r="AN10" s="15"/>
      <c r="AQ10" s="11"/>
      <c r="BE10" s="224"/>
      <c r="BS10" s="6" t="s">
        <v>7</v>
      </c>
    </row>
    <row r="11" spans="2:71" s="2" customFormat="1" ht="19.5" customHeight="1">
      <c r="B11" s="10"/>
      <c r="E11" s="15" t="s">
        <v>30</v>
      </c>
      <c r="AK11" s="17" t="s">
        <v>31</v>
      </c>
      <c r="AN11" s="15"/>
      <c r="AQ11" s="11"/>
      <c r="BE11" s="224"/>
      <c r="BS11" s="6" t="s">
        <v>7</v>
      </c>
    </row>
    <row r="12" spans="2:71" s="2" customFormat="1" ht="7.5" customHeight="1">
      <c r="B12" s="10"/>
      <c r="AQ12" s="11"/>
      <c r="BE12" s="224"/>
      <c r="BS12" s="6" t="s">
        <v>9</v>
      </c>
    </row>
    <row r="13" spans="2:71" s="2" customFormat="1" ht="15" customHeight="1">
      <c r="B13" s="10"/>
      <c r="D13" s="17" t="s">
        <v>32</v>
      </c>
      <c r="AK13" s="17" t="s">
        <v>29</v>
      </c>
      <c r="AN13" s="19" t="s">
        <v>33</v>
      </c>
      <c r="AQ13" s="11"/>
      <c r="BE13" s="224"/>
      <c r="BS13" s="6" t="s">
        <v>9</v>
      </c>
    </row>
    <row r="14" spans="2:71" s="2" customFormat="1" ht="15.75" customHeight="1">
      <c r="B14" s="10"/>
      <c r="E14" s="252" t="s">
        <v>33</v>
      </c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17" t="s">
        <v>31</v>
      </c>
      <c r="AN14" s="19" t="s">
        <v>33</v>
      </c>
      <c r="AQ14" s="11"/>
      <c r="BE14" s="224"/>
      <c r="BS14" s="6" t="s">
        <v>9</v>
      </c>
    </row>
    <row r="15" spans="2:71" s="2" customFormat="1" ht="7.5" customHeight="1">
      <c r="B15" s="10"/>
      <c r="AQ15" s="11"/>
      <c r="BE15" s="224"/>
      <c r="BS15" s="6" t="s">
        <v>3</v>
      </c>
    </row>
    <row r="16" spans="2:71" s="2" customFormat="1" ht="15" customHeight="1">
      <c r="B16" s="10"/>
      <c r="D16" s="17" t="s">
        <v>34</v>
      </c>
      <c r="AK16" s="17" t="s">
        <v>29</v>
      </c>
      <c r="AN16" s="15"/>
      <c r="AQ16" s="11"/>
      <c r="BE16" s="224"/>
      <c r="BS16" s="6" t="s">
        <v>3</v>
      </c>
    </row>
    <row r="17" spans="2:71" s="2" customFormat="1" ht="19.5" customHeight="1">
      <c r="B17" s="10"/>
      <c r="E17" s="15" t="s">
        <v>35</v>
      </c>
      <c r="AK17" s="17" t="s">
        <v>31</v>
      </c>
      <c r="AN17" s="15"/>
      <c r="AQ17" s="11"/>
      <c r="BE17" s="224"/>
      <c r="BS17" s="6" t="s">
        <v>36</v>
      </c>
    </row>
    <row r="18" spans="2:71" s="2" customFormat="1" ht="7.5" customHeight="1">
      <c r="B18" s="10"/>
      <c r="AQ18" s="11"/>
      <c r="BE18" s="224"/>
      <c r="BS18" s="6" t="s">
        <v>9</v>
      </c>
    </row>
    <row r="19" spans="2:71" s="2" customFormat="1" ht="15" customHeight="1">
      <c r="B19" s="10"/>
      <c r="D19" s="17" t="s">
        <v>37</v>
      </c>
      <c r="AQ19" s="11"/>
      <c r="BE19" s="224"/>
      <c r="BS19" s="6" t="s">
        <v>9</v>
      </c>
    </row>
    <row r="20" spans="2:71" s="2" customFormat="1" ht="15.75" customHeight="1">
      <c r="B20" s="10"/>
      <c r="E20" s="253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Q20" s="11"/>
      <c r="BE20" s="224"/>
      <c r="BS20" s="6" t="s">
        <v>36</v>
      </c>
    </row>
    <row r="21" spans="2:57" s="2" customFormat="1" ht="7.5" customHeight="1">
      <c r="B21" s="10"/>
      <c r="AQ21" s="11"/>
      <c r="BE21" s="224"/>
    </row>
    <row r="22" spans="2:57" s="2" customFormat="1" ht="7.5" customHeight="1">
      <c r="B22" s="1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Q22" s="11"/>
      <c r="BE22" s="224"/>
    </row>
    <row r="23" spans="2:57" s="6" customFormat="1" ht="27" customHeight="1">
      <c r="B23" s="21"/>
      <c r="D23" s="22" t="s">
        <v>38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54">
        <f>ROUNDUP($AG$50,0)</f>
        <v>0</v>
      </c>
      <c r="AL23" s="255"/>
      <c r="AM23" s="255"/>
      <c r="AN23" s="255"/>
      <c r="AO23" s="255"/>
      <c r="AQ23" s="24"/>
      <c r="BE23" s="239"/>
    </row>
    <row r="24" spans="2:57" s="6" customFormat="1" ht="7.5" customHeight="1">
      <c r="B24" s="21"/>
      <c r="AQ24" s="24"/>
      <c r="BE24" s="239"/>
    </row>
    <row r="25" spans="2:57" s="6" customFormat="1" ht="15" customHeight="1">
      <c r="B25" s="25"/>
      <c r="D25" s="26" t="s">
        <v>39</v>
      </c>
      <c r="F25" s="26" t="s">
        <v>40</v>
      </c>
      <c r="L25" s="245">
        <v>0.21</v>
      </c>
      <c r="M25" s="246"/>
      <c r="N25" s="246"/>
      <c r="O25" s="246"/>
      <c r="T25" s="28" t="s">
        <v>41</v>
      </c>
      <c r="W25" s="247">
        <f>ROUNDUP($AZ$50,0)</f>
        <v>0</v>
      </c>
      <c r="X25" s="246"/>
      <c r="Y25" s="246"/>
      <c r="Z25" s="246"/>
      <c r="AA25" s="246"/>
      <c r="AB25" s="246"/>
      <c r="AC25" s="246"/>
      <c r="AD25" s="246"/>
      <c r="AE25" s="246"/>
      <c r="AK25" s="247">
        <f>ROUNDUP($AV$50,0)</f>
        <v>0</v>
      </c>
      <c r="AL25" s="246"/>
      <c r="AM25" s="246"/>
      <c r="AN25" s="246"/>
      <c r="AO25" s="246"/>
      <c r="AQ25" s="29"/>
      <c r="BE25" s="246"/>
    </row>
    <row r="26" spans="2:57" s="6" customFormat="1" ht="15" customHeight="1">
      <c r="B26" s="25"/>
      <c r="F26" s="26" t="s">
        <v>42</v>
      </c>
      <c r="L26" s="245">
        <v>0.15</v>
      </c>
      <c r="M26" s="246"/>
      <c r="N26" s="246"/>
      <c r="O26" s="246"/>
      <c r="T26" s="28" t="s">
        <v>41</v>
      </c>
      <c r="W26" s="247">
        <f>ROUNDUP($BA$50,0)</f>
        <v>0</v>
      </c>
      <c r="X26" s="246"/>
      <c r="Y26" s="246"/>
      <c r="Z26" s="246"/>
      <c r="AA26" s="246"/>
      <c r="AB26" s="246"/>
      <c r="AC26" s="246"/>
      <c r="AD26" s="246"/>
      <c r="AE26" s="246"/>
      <c r="AK26" s="247">
        <f>ROUNDUP($AW$50,0)</f>
        <v>0</v>
      </c>
      <c r="AL26" s="246"/>
      <c r="AM26" s="246"/>
      <c r="AN26" s="246"/>
      <c r="AO26" s="246"/>
      <c r="AQ26" s="29"/>
      <c r="BE26" s="246"/>
    </row>
    <row r="27" spans="2:57" s="6" customFormat="1" ht="15" customHeight="1" hidden="1">
      <c r="B27" s="25"/>
      <c r="F27" s="26" t="s">
        <v>43</v>
      </c>
      <c r="L27" s="245">
        <v>0.21</v>
      </c>
      <c r="M27" s="246"/>
      <c r="N27" s="246"/>
      <c r="O27" s="246"/>
      <c r="T27" s="28" t="s">
        <v>41</v>
      </c>
      <c r="W27" s="247">
        <f>ROUNDUP($BB$50,0)</f>
        <v>0</v>
      </c>
      <c r="X27" s="246"/>
      <c r="Y27" s="246"/>
      <c r="Z27" s="246"/>
      <c r="AA27" s="246"/>
      <c r="AB27" s="246"/>
      <c r="AC27" s="246"/>
      <c r="AD27" s="246"/>
      <c r="AE27" s="246"/>
      <c r="AK27" s="247">
        <v>0</v>
      </c>
      <c r="AL27" s="246"/>
      <c r="AM27" s="246"/>
      <c r="AN27" s="246"/>
      <c r="AO27" s="246"/>
      <c r="AQ27" s="29"/>
      <c r="BE27" s="246"/>
    </row>
    <row r="28" spans="2:57" s="6" customFormat="1" ht="15" customHeight="1" hidden="1">
      <c r="B28" s="25"/>
      <c r="F28" s="26" t="s">
        <v>44</v>
      </c>
      <c r="L28" s="245">
        <v>0.15</v>
      </c>
      <c r="M28" s="246"/>
      <c r="N28" s="246"/>
      <c r="O28" s="246"/>
      <c r="T28" s="28" t="s">
        <v>41</v>
      </c>
      <c r="W28" s="247">
        <f>ROUNDUP($BC$50,0)</f>
        <v>0</v>
      </c>
      <c r="X28" s="246"/>
      <c r="Y28" s="246"/>
      <c r="Z28" s="246"/>
      <c r="AA28" s="246"/>
      <c r="AB28" s="246"/>
      <c r="AC28" s="246"/>
      <c r="AD28" s="246"/>
      <c r="AE28" s="246"/>
      <c r="AK28" s="247">
        <v>0</v>
      </c>
      <c r="AL28" s="246"/>
      <c r="AM28" s="246"/>
      <c r="AN28" s="246"/>
      <c r="AO28" s="246"/>
      <c r="AQ28" s="29"/>
      <c r="BE28" s="246"/>
    </row>
    <row r="29" spans="2:57" s="6" customFormat="1" ht="15" customHeight="1" hidden="1">
      <c r="B29" s="25"/>
      <c r="F29" s="26" t="s">
        <v>45</v>
      </c>
      <c r="L29" s="245">
        <v>0</v>
      </c>
      <c r="M29" s="246"/>
      <c r="N29" s="246"/>
      <c r="O29" s="246"/>
      <c r="T29" s="28" t="s">
        <v>41</v>
      </c>
      <c r="W29" s="247">
        <f>ROUNDUP($BD$50,0)</f>
        <v>0</v>
      </c>
      <c r="X29" s="246"/>
      <c r="Y29" s="246"/>
      <c r="Z29" s="246"/>
      <c r="AA29" s="246"/>
      <c r="AB29" s="246"/>
      <c r="AC29" s="246"/>
      <c r="AD29" s="246"/>
      <c r="AE29" s="246"/>
      <c r="AK29" s="247">
        <v>0</v>
      </c>
      <c r="AL29" s="246"/>
      <c r="AM29" s="246"/>
      <c r="AN29" s="246"/>
      <c r="AO29" s="246"/>
      <c r="AQ29" s="29"/>
      <c r="BE29" s="246"/>
    </row>
    <row r="30" spans="2:57" s="6" customFormat="1" ht="7.5" customHeight="1">
      <c r="B30" s="21"/>
      <c r="AQ30" s="24"/>
      <c r="BE30" s="239"/>
    </row>
    <row r="31" spans="2:57" s="6" customFormat="1" ht="27" customHeight="1">
      <c r="B31" s="21"/>
      <c r="C31" s="30"/>
      <c r="D31" s="31" t="s">
        <v>46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3" t="s">
        <v>47</v>
      </c>
      <c r="U31" s="32"/>
      <c r="V31" s="32"/>
      <c r="W31" s="32"/>
      <c r="X31" s="235" t="s">
        <v>48</v>
      </c>
      <c r="Y31" s="230"/>
      <c r="Z31" s="230"/>
      <c r="AA31" s="230"/>
      <c r="AB31" s="230"/>
      <c r="AC31" s="32"/>
      <c r="AD31" s="32"/>
      <c r="AE31" s="32"/>
      <c r="AF31" s="32"/>
      <c r="AG31" s="32"/>
      <c r="AH31" s="32"/>
      <c r="AI31" s="32"/>
      <c r="AJ31" s="32"/>
      <c r="AK31" s="236">
        <f>ROUNDUP(SUM($AK$23:$AK$29),0)</f>
        <v>0</v>
      </c>
      <c r="AL31" s="230"/>
      <c r="AM31" s="230"/>
      <c r="AN31" s="230"/>
      <c r="AO31" s="237"/>
      <c r="AP31" s="30"/>
      <c r="AQ31" s="34"/>
      <c r="BE31" s="239"/>
    </row>
    <row r="32" spans="2:57" s="6" customFormat="1" ht="7.5" customHeight="1">
      <c r="B32" s="21"/>
      <c r="AQ32" s="24"/>
      <c r="BE32" s="239"/>
    </row>
    <row r="33" spans="2:43" s="6" customFormat="1" ht="7.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7"/>
    </row>
    <row r="37" spans="2:44" s="6" customFormat="1" ht="7.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21"/>
    </row>
    <row r="38" spans="2:44" s="6" customFormat="1" ht="37.5" customHeight="1">
      <c r="B38" s="21"/>
      <c r="C38" s="238" t="s">
        <v>49</v>
      </c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1"/>
    </row>
    <row r="39" spans="2:44" s="6" customFormat="1" ht="7.5" customHeight="1">
      <c r="B39" s="21"/>
      <c r="AR39" s="21"/>
    </row>
    <row r="40" spans="2:44" s="15" customFormat="1" ht="15" customHeight="1">
      <c r="B40" s="40"/>
      <c r="C40" s="17" t="s">
        <v>15</v>
      </c>
      <c r="L40" s="15" t="str">
        <f>$K$5</f>
        <v>Projektis97</v>
      </c>
      <c r="AR40" s="40"/>
    </row>
    <row r="41" spans="2:44" s="41" customFormat="1" ht="37.5" customHeight="1">
      <c r="B41" s="42"/>
      <c r="C41" s="41" t="s">
        <v>18</v>
      </c>
      <c r="L41" s="240" t="str">
        <f>$K$6</f>
        <v>Zateplení domu v Revoluční ul. 72, Dvůr Králové n.L.</v>
      </c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R41" s="42"/>
    </row>
    <row r="42" spans="2:44" s="6" customFormat="1" ht="7.5" customHeight="1">
      <c r="B42" s="21"/>
      <c r="AR42" s="21"/>
    </row>
    <row r="43" spans="2:44" s="6" customFormat="1" ht="15.75" customHeight="1">
      <c r="B43" s="21"/>
      <c r="C43" s="17" t="s">
        <v>22</v>
      </c>
      <c r="L43" s="43" t="str">
        <f>IF($K$8="","",$K$8)</f>
        <v>Dvůr Králové n.L.</v>
      </c>
      <c r="AI43" s="17" t="s">
        <v>24</v>
      </c>
      <c r="AM43" s="44" t="str">
        <f>IF($AN$8="","",$AN$8)</f>
        <v>03.04.2014</v>
      </c>
      <c r="AR43" s="21"/>
    </row>
    <row r="44" spans="2:44" s="6" customFormat="1" ht="7.5" customHeight="1">
      <c r="B44" s="21"/>
      <c r="AR44" s="21"/>
    </row>
    <row r="45" spans="2:56" s="6" customFormat="1" ht="18.75" customHeight="1">
      <c r="B45" s="21"/>
      <c r="C45" s="17" t="s">
        <v>28</v>
      </c>
      <c r="L45" s="15" t="str">
        <f>IF($E$11="","",$E$11)</f>
        <v>Město Dvůr Králové n.L., Nám. TGM 38, D.K.n.L.</v>
      </c>
      <c r="AI45" s="17" t="s">
        <v>34</v>
      </c>
      <c r="AM45" s="241" t="str">
        <f>IF($E$17="","",$E$17)</f>
        <v>Projektis spol. s r.o., Legionářská 562, D.K.n.L.</v>
      </c>
      <c r="AN45" s="239"/>
      <c r="AO45" s="239"/>
      <c r="AP45" s="239"/>
      <c r="AR45" s="21"/>
      <c r="AS45" s="242" t="s">
        <v>50</v>
      </c>
      <c r="AT45" s="243"/>
      <c r="AU45" s="45"/>
      <c r="AV45" s="45"/>
      <c r="AW45" s="45"/>
      <c r="AX45" s="45"/>
      <c r="AY45" s="45"/>
      <c r="AZ45" s="45"/>
      <c r="BA45" s="45"/>
      <c r="BB45" s="45"/>
      <c r="BC45" s="45"/>
      <c r="BD45" s="46"/>
    </row>
    <row r="46" spans="2:56" s="6" customFormat="1" ht="15.75" customHeight="1">
      <c r="B46" s="21"/>
      <c r="C46" s="17" t="s">
        <v>32</v>
      </c>
      <c r="L46" s="15">
        <f>IF($E$14="Vyplň údaj","",$E$14)</f>
      </c>
      <c r="AR46" s="21"/>
      <c r="AS46" s="244"/>
      <c r="AT46" s="239"/>
      <c r="BD46" s="47"/>
    </row>
    <row r="47" spans="2:56" s="6" customFormat="1" ht="12" customHeight="1">
      <c r="B47" s="21"/>
      <c r="AR47" s="21"/>
      <c r="AS47" s="244"/>
      <c r="AT47" s="239"/>
      <c r="BD47" s="47"/>
    </row>
    <row r="48" spans="2:57" s="6" customFormat="1" ht="30" customHeight="1">
      <c r="B48" s="21"/>
      <c r="C48" s="229" t="s">
        <v>51</v>
      </c>
      <c r="D48" s="230"/>
      <c r="E48" s="230"/>
      <c r="F48" s="230"/>
      <c r="G48" s="230"/>
      <c r="H48" s="32"/>
      <c r="I48" s="231" t="s">
        <v>52</v>
      </c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2" t="s">
        <v>53</v>
      </c>
      <c r="AH48" s="230"/>
      <c r="AI48" s="230"/>
      <c r="AJ48" s="230"/>
      <c r="AK48" s="230"/>
      <c r="AL48" s="230"/>
      <c r="AM48" s="230"/>
      <c r="AN48" s="231" t="s">
        <v>54</v>
      </c>
      <c r="AO48" s="230"/>
      <c r="AP48" s="230"/>
      <c r="AQ48" s="48" t="s">
        <v>55</v>
      </c>
      <c r="AR48" s="21"/>
      <c r="AS48" s="49" t="s">
        <v>56</v>
      </c>
      <c r="AT48" s="50" t="s">
        <v>57</v>
      </c>
      <c r="AU48" s="50" t="s">
        <v>58</v>
      </c>
      <c r="AV48" s="50" t="s">
        <v>59</v>
      </c>
      <c r="AW48" s="50" t="s">
        <v>60</v>
      </c>
      <c r="AX48" s="50" t="s">
        <v>61</v>
      </c>
      <c r="AY48" s="50" t="s">
        <v>62</v>
      </c>
      <c r="AZ48" s="50" t="s">
        <v>63</v>
      </c>
      <c r="BA48" s="50" t="s">
        <v>64</v>
      </c>
      <c r="BB48" s="50" t="s">
        <v>65</v>
      </c>
      <c r="BC48" s="50" t="s">
        <v>66</v>
      </c>
      <c r="BD48" s="51" t="s">
        <v>67</v>
      </c>
      <c r="BE48" s="52"/>
    </row>
    <row r="49" spans="2:56" s="6" customFormat="1" ht="12" customHeight="1">
      <c r="B49" s="21"/>
      <c r="AR49" s="21"/>
      <c r="AS49" s="53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6"/>
    </row>
    <row r="50" spans="2:76" s="41" customFormat="1" ht="33" customHeight="1">
      <c r="B50" s="42"/>
      <c r="C50" s="54" t="s">
        <v>68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233">
        <f>ROUNDUP(SUM($AG$51:$AG$53),0)</f>
        <v>0</v>
      </c>
      <c r="AH50" s="234"/>
      <c r="AI50" s="234"/>
      <c r="AJ50" s="234"/>
      <c r="AK50" s="234"/>
      <c r="AL50" s="234"/>
      <c r="AM50" s="234"/>
      <c r="AN50" s="233">
        <f>ROUNDUP(SUM($AG$50,$AT$50),0)</f>
        <v>0</v>
      </c>
      <c r="AO50" s="234"/>
      <c r="AP50" s="234"/>
      <c r="AQ50" s="55"/>
      <c r="AR50" s="42"/>
      <c r="AS50" s="56">
        <f>ROUNDUP(SUM($AS$51:$AS$53),0)</f>
        <v>0</v>
      </c>
      <c r="AT50" s="57">
        <f>ROUNDUP(SUM($AV$50:$AW$50),0)</f>
        <v>0</v>
      </c>
      <c r="AU50" s="58">
        <f>ROUNDUP(SUM($AU$51:$AU$53),5)</f>
        <v>0</v>
      </c>
      <c r="AV50" s="57">
        <f>ROUNDUP($AZ$50*$L$25,0)</f>
        <v>0</v>
      </c>
      <c r="AW50" s="57">
        <f>ROUNDUP($BA$50*$L$26,0)</f>
        <v>0</v>
      </c>
      <c r="AX50" s="57">
        <f>ROUNDUP($BB$50*$L$25,0)</f>
        <v>0</v>
      </c>
      <c r="AY50" s="57">
        <f>ROUNDUP($BC$50*$L$26,0)</f>
        <v>0</v>
      </c>
      <c r="AZ50" s="57">
        <f>ROUNDUP(SUM($AZ$51:$AZ$53),0)</f>
        <v>0</v>
      </c>
      <c r="BA50" s="57">
        <f>ROUNDUP(SUM($BA$51:$BA$53),0)</f>
        <v>0</v>
      </c>
      <c r="BB50" s="57">
        <f>ROUNDUP(SUM($BB$51:$BB$53),0)</f>
        <v>0</v>
      </c>
      <c r="BC50" s="57">
        <f>ROUNDUP(SUM($BC$51:$BC$53),0)</f>
        <v>0</v>
      </c>
      <c r="BD50" s="59">
        <f>ROUNDUP(SUM($BD$51:$BD$53),0)</f>
        <v>0</v>
      </c>
      <c r="BS50" s="41" t="s">
        <v>69</v>
      </c>
      <c r="BT50" s="41" t="s">
        <v>70</v>
      </c>
      <c r="BU50" s="60" t="s">
        <v>71</v>
      </c>
      <c r="BV50" s="41" t="s">
        <v>72</v>
      </c>
      <c r="BW50" s="41" t="s">
        <v>4</v>
      </c>
      <c r="BX50" s="41" t="s">
        <v>73</v>
      </c>
    </row>
    <row r="51" spans="1:91" s="61" customFormat="1" ht="28.5" customHeight="1">
      <c r="A51" s="142" t="s">
        <v>862</v>
      </c>
      <c r="B51" s="62"/>
      <c r="C51" s="63"/>
      <c r="D51" s="227" t="s">
        <v>9</v>
      </c>
      <c r="E51" s="228"/>
      <c r="F51" s="228"/>
      <c r="G51" s="228"/>
      <c r="H51" s="228"/>
      <c r="I51" s="63"/>
      <c r="J51" s="227" t="s">
        <v>74</v>
      </c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5">
        <f>'1 - Zateplení domu v Revo...'!$M$25</f>
        <v>0</v>
      </c>
      <c r="AH51" s="226"/>
      <c r="AI51" s="226"/>
      <c r="AJ51" s="226"/>
      <c r="AK51" s="226"/>
      <c r="AL51" s="226"/>
      <c r="AM51" s="226"/>
      <c r="AN51" s="225">
        <f>ROUNDUP(SUM($AG$51,$AT$51),0)</f>
        <v>0</v>
      </c>
      <c r="AO51" s="226"/>
      <c r="AP51" s="226"/>
      <c r="AQ51" s="64" t="s">
        <v>75</v>
      </c>
      <c r="AR51" s="62"/>
      <c r="AS51" s="65">
        <v>0</v>
      </c>
      <c r="AT51" s="66">
        <f>ROUNDUP(SUM($AV$51:$AW$51),0)</f>
        <v>0</v>
      </c>
      <c r="AU51" s="67">
        <f>'1 - Zateplení domu v Revo...'!$W$82</f>
        <v>0</v>
      </c>
      <c r="AV51" s="66">
        <f>'1 - Zateplení domu v Revo...'!$M$27</f>
        <v>0</v>
      </c>
      <c r="AW51" s="66">
        <f>'1 - Zateplení domu v Revo...'!$M$28</f>
        <v>0</v>
      </c>
      <c r="AX51" s="66">
        <f>'1 - Zateplení domu v Revo...'!$M$29</f>
        <v>0</v>
      </c>
      <c r="AY51" s="66">
        <f>'1 - Zateplení domu v Revo...'!$M$30</f>
        <v>0</v>
      </c>
      <c r="AZ51" s="66">
        <f>'1 - Zateplení domu v Revo...'!$H$27</f>
        <v>0</v>
      </c>
      <c r="BA51" s="66">
        <f>'1 - Zateplení domu v Revo...'!$H$28</f>
        <v>0</v>
      </c>
      <c r="BB51" s="66">
        <f>'1 - Zateplení domu v Revo...'!$H$29</f>
        <v>0</v>
      </c>
      <c r="BC51" s="66">
        <f>'1 - Zateplení domu v Revo...'!$H$30</f>
        <v>0</v>
      </c>
      <c r="BD51" s="68">
        <f>'1 - Zateplení domu v Revo...'!$H$31</f>
        <v>0</v>
      </c>
      <c r="BT51" s="61" t="s">
        <v>9</v>
      </c>
      <c r="BV51" s="61" t="s">
        <v>72</v>
      </c>
      <c r="BW51" s="61" t="s">
        <v>76</v>
      </c>
      <c r="BX51" s="61" t="s">
        <v>4</v>
      </c>
      <c r="CM51" s="61" t="s">
        <v>9</v>
      </c>
    </row>
    <row r="52" spans="1:91" s="61" customFormat="1" ht="28.5" customHeight="1">
      <c r="A52" s="142" t="s">
        <v>862</v>
      </c>
      <c r="B52" s="62"/>
      <c r="C52" s="63"/>
      <c r="D52" s="227" t="s">
        <v>77</v>
      </c>
      <c r="E52" s="228"/>
      <c r="F52" s="228"/>
      <c r="G52" s="228"/>
      <c r="H52" s="228"/>
      <c r="I52" s="63"/>
      <c r="J52" s="227" t="s">
        <v>78</v>
      </c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5">
        <f>'2 - Zateplení domu v Revo...'!$M$25</f>
        <v>0</v>
      </c>
      <c r="AH52" s="226"/>
      <c r="AI52" s="226"/>
      <c r="AJ52" s="226"/>
      <c r="AK52" s="226"/>
      <c r="AL52" s="226"/>
      <c r="AM52" s="226"/>
      <c r="AN52" s="225">
        <f>ROUNDUP(SUM($AG$52,$AT$52),0)</f>
        <v>0</v>
      </c>
      <c r="AO52" s="226"/>
      <c r="AP52" s="226"/>
      <c r="AQ52" s="64" t="s">
        <v>75</v>
      </c>
      <c r="AR52" s="62"/>
      <c r="AS52" s="65">
        <v>0</v>
      </c>
      <c r="AT52" s="66">
        <f>ROUNDUP(SUM($AV$52:$AW$52),0)</f>
        <v>0</v>
      </c>
      <c r="AU52" s="67">
        <f>'2 - Zateplení domu v Revo...'!$W$85</f>
        <v>0</v>
      </c>
      <c r="AV52" s="66">
        <f>'2 - Zateplení domu v Revo...'!$M$27</f>
        <v>0</v>
      </c>
      <c r="AW52" s="66">
        <f>'2 - Zateplení domu v Revo...'!$M$28</f>
        <v>0</v>
      </c>
      <c r="AX52" s="66">
        <f>'2 - Zateplení domu v Revo...'!$M$29</f>
        <v>0</v>
      </c>
      <c r="AY52" s="66">
        <f>'2 - Zateplení domu v Revo...'!$M$30</f>
        <v>0</v>
      </c>
      <c r="AZ52" s="66">
        <f>'2 - Zateplení domu v Revo...'!$H$27</f>
        <v>0</v>
      </c>
      <c r="BA52" s="66">
        <f>'2 - Zateplení domu v Revo...'!$H$28</f>
        <v>0</v>
      </c>
      <c r="BB52" s="66">
        <f>'2 - Zateplení domu v Revo...'!$H$29</f>
        <v>0</v>
      </c>
      <c r="BC52" s="66">
        <f>'2 - Zateplení domu v Revo...'!$H$30</f>
        <v>0</v>
      </c>
      <c r="BD52" s="68">
        <f>'2 - Zateplení domu v Revo...'!$H$31</f>
        <v>0</v>
      </c>
      <c r="BT52" s="61" t="s">
        <v>9</v>
      </c>
      <c r="BV52" s="61" t="s">
        <v>72</v>
      </c>
      <c r="BW52" s="61" t="s">
        <v>79</v>
      </c>
      <c r="BX52" s="61" t="s">
        <v>4</v>
      </c>
      <c r="CM52" s="61" t="s">
        <v>9</v>
      </c>
    </row>
    <row r="53" spans="1:91" s="61" customFormat="1" ht="28.5" customHeight="1">
      <c r="A53" s="142" t="s">
        <v>862</v>
      </c>
      <c r="B53" s="62"/>
      <c r="C53" s="63"/>
      <c r="D53" s="227" t="s">
        <v>80</v>
      </c>
      <c r="E53" s="228"/>
      <c r="F53" s="228"/>
      <c r="G53" s="228"/>
      <c r="H53" s="228"/>
      <c r="I53" s="63"/>
      <c r="J53" s="227" t="s">
        <v>81</v>
      </c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5">
        <f>'3 - Vedlejší a ostatní ná...'!$M$25</f>
        <v>0</v>
      </c>
      <c r="AH53" s="226"/>
      <c r="AI53" s="226"/>
      <c r="AJ53" s="226"/>
      <c r="AK53" s="226"/>
      <c r="AL53" s="226"/>
      <c r="AM53" s="226"/>
      <c r="AN53" s="225">
        <f>ROUNDUP(SUM($AG$53,$AT$53),0)</f>
        <v>0</v>
      </c>
      <c r="AO53" s="226"/>
      <c r="AP53" s="226"/>
      <c r="AQ53" s="64" t="s">
        <v>75</v>
      </c>
      <c r="AR53" s="62"/>
      <c r="AS53" s="69">
        <v>0</v>
      </c>
      <c r="AT53" s="70">
        <f>ROUNDUP(SUM($AV$53:$AW$53),0)</f>
        <v>0</v>
      </c>
      <c r="AU53" s="71">
        <f>'3 - Vedlejší a ostatní ná...'!$W$79</f>
        <v>0</v>
      </c>
      <c r="AV53" s="70">
        <f>'3 - Vedlejší a ostatní ná...'!$M$27</f>
        <v>0</v>
      </c>
      <c r="AW53" s="70">
        <f>'3 - Vedlejší a ostatní ná...'!$M$28</f>
        <v>0</v>
      </c>
      <c r="AX53" s="70">
        <f>'3 - Vedlejší a ostatní ná...'!$M$29</f>
        <v>0</v>
      </c>
      <c r="AY53" s="70">
        <f>'3 - Vedlejší a ostatní ná...'!$M$30</f>
        <v>0</v>
      </c>
      <c r="AZ53" s="70">
        <f>'3 - Vedlejší a ostatní ná...'!$H$27</f>
        <v>0</v>
      </c>
      <c r="BA53" s="70">
        <f>'3 - Vedlejší a ostatní ná...'!$H$28</f>
        <v>0</v>
      </c>
      <c r="BB53" s="70">
        <f>'3 - Vedlejší a ostatní ná...'!$H$29</f>
        <v>0</v>
      </c>
      <c r="BC53" s="70">
        <f>'3 - Vedlejší a ostatní ná...'!$H$30</f>
        <v>0</v>
      </c>
      <c r="BD53" s="72">
        <f>'3 - Vedlejší a ostatní ná...'!$H$31</f>
        <v>0</v>
      </c>
      <c r="BT53" s="61" t="s">
        <v>9</v>
      </c>
      <c r="BV53" s="61" t="s">
        <v>72</v>
      </c>
      <c r="BW53" s="61" t="s">
        <v>82</v>
      </c>
      <c r="BX53" s="61" t="s">
        <v>4</v>
      </c>
      <c r="CM53" s="61" t="s">
        <v>9</v>
      </c>
    </row>
    <row r="54" spans="2:44" s="6" customFormat="1" ht="30.75" customHeight="1">
      <c r="B54" s="21"/>
      <c r="AR54" s="21"/>
    </row>
    <row r="55" spans="2:44" s="6" customFormat="1" ht="7.5" customHeight="1"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21"/>
    </row>
  </sheetData>
  <sheetProtection/>
  <mergeCells count="48">
    <mergeCell ref="C2:AQ2"/>
    <mergeCell ref="C4:AQ4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X31:AB31"/>
    <mergeCell ref="AK31:AO31"/>
    <mergeCell ref="C38:AQ38"/>
    <mergeCell ref="L41:AO41"/>
    <mergeCell ref="AM45:AP45"/>
    <mergeCell ref="AS45:AT47"/>
    <mergeCell ref="I48:AF48"/>
    <mergeCell ref="AG48:AM48"/>
    <mergeCell ref="AN48:AP48"/>
    <mergeCell ref="AN51:AP51"/>
    <mergeCell ref="AG51:AM51"/>
    <mergeCell ref="D51:H51"/>
    <mergeCell ref="J51:AF51"/>
    <mergeCell ref="AG50:AM50"/>
    <mergeCell ref="AN50:AP50"/>
    <mergeCell ref="AR2:BE2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C48:G48"/>
  </mergeCells>
  <hyperlinks>
    <hyperlink ref="K1:S1" location="C2" tooltip="Rekapitulace stavby" display="1) Rekapitulace stavby"/>
    <hyperlink ref="W1:AI1" location="C50" tooltip="Rekapitulace objektů stavby a soupisů prací" display="2) Rekapitulace objektů stavby a soupisů prací"/>
    <hyperlink ref="A51" location="'1 - Zateplení domu v Revo...'!C2" tooltip="1 - Zateplení domu v Revo..." display="/"/>
    <hyperlink ref="A52" location="'2 - Zateplení domu v Revo...'!C2" tooltip="2 - Zateplení domu v Revo..." display="/"/>
    <hyperlink ref="A53" location="'3 - Vedlejší a ostatní ná...'!C2" tooltip="3 - Vedlejší a ostatní ná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47"/>
      <c r="B1" s="144"/>
      <c r="C1" s="144"/>
      <c r="D1" s="145" t="s">
        <v>1</v>
      </c>
      <c r="E1" s="144"/>
      <c r="F1" s="146" t="s">
        <v>863</v>
      </c>
      <c r="G1" s="146"/>
      <c r="H1" s="258" t="s">
        <v>864</v>
      </c>
      <c r="I1" s="258"/>
      <c r="J1" s="258"/>
      <c r="K1" s="258"/>
      <c r="L1" s="146" t="s">
        <v>865</v>
      </c>
      <c r="M1" s="146"/>
      <c r="N1" s="144"/>
      <c r="O1" s="145" t="s">
        <v>83</v>
      </c>
      <c r="P1" s="144"/>
      <c r="Q1" s="144"/>
      <c r="R1" s="144"/>
      <c r="S1" s="146" t="s">
        <v>866</v>
      </c>
      <c r="T1" s="146"/>
      <c r="U1" s="147"/>
      <c r="V1" s="14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248" t="s">
        <v>5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3" t="s">
        <v>6</v>
      </c>
      <c r="T2" s="224"/>
      <c r="U2" s="224"/>
      <c r="V2" s="224"/>
      <c r="W2" s="224"/>
      <c r="X2" s="224"/>
      <c r="Y2" s="224"/>
      <c r="Z2" s="224"/>
      <c r="AA2" s="224"/>
      <c r="AB2" s="224"/>
      <c r="AC2" s="224"/>
      <c r="AT2" s="2" t="s">
        <v>76</v>
      </c>
      <c r="AZ2" s="6" t="s">
        <v>84</v>
      </c>
      <c r="BA2" s="6" t="s">
        <v>85</v>
      </c>
      <c r="BB2" s="6" t="s">
        <v>86</v>
      </c>
      <c r="BC2" s="6" t="s">
        <v>87</v>
      </c>
      <c r="BD2" s="6" t="s">
        <v>77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</v>
      </c>
      <c r="AZ3" s="6" t="s">
        <v>88</v>
      </c>
      <c r="BA3" s="6" t="s">
        <v>89</v>
      </c>
      <c r="BB3" s="6" t="s">
        <v>86</v>
      </c>
      <c r="BC3" s="6" t="s">
        <v>90</v>
      </c>
      <c r="BD3" s="6" t="s">
        <v>77</v>
      </c>
    </row>
    <row r="4" spans="2:56" s="2" customFormat="1" ht="37.5" customHeight="1">
      <c r="B4" s="10"/>
      <c r="C4" s="238" t="s">
        <v>91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49"/>
      <c r="T4" s="12" t="s">
        <v>12</v>
      </c>
      <c r="AT4" s="2" t="s">
        <v>3</v>
      </c>
      <c r="AZ4" s="6" t="s">
        <v>92</v>
      </c>
      <c r="BA4" s="6" t="s">
        <v>93</v>
      </c>
      <c r="BB4" s="6" t="s">
        <v>86</v>
      </c>
      <c r="BC4" s="6" t="s">
        <v>94</v>
      </c>
      <c r="BD4" s="6" t="s">
        <v>77</v>
      </c>
    </row>
    <row r="5" spans="2:56" s="2" customFormat="1" ht="7.5" customHeight="1">
      <c r="B5" s="10"/>
      <c r="R5" s="11"/>
      <c r="AZ5" s="6" t="s">
        <v>95</v>
      </c>
      <c r="BA5" s="6" t="s">
        <v>96</v>
      </c>
      <c r="BB5" s="6" t="s">
        <v>86</v>
      </c>
      <c r="BC5" s="6" t="s">
        <v>97</v>
      </c>
      <c r="BD5" s="6" t="s">
        <v>77</v>
      </c>
    </row>
    <row r="6" spans="2:56" s="2" customFormat="1" ht="30.75" customHeight="1">
      <c r="B6" s="10"/>
      <c r="D6" s="17" t="s">
        <v>18</v>
      </c>
      <c r="F6" s="279" t="str">
        <f>'Rekapitulace stavby'!$K$6</f>
        <v>Zateplení domu v Revoluční ul. 72, Dvůr Králové n.L.</v>
      </c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11"/>
      <c r="AZ6" s="6" t="s">
        <v>98</v>
      </c>
      <c r="BA6" s="6" t="s">
        <v>99</v>
      </c>
      <c r="BB6" s="6" t="s">
        <v>86</v>
      </c>
      <c r="BC6" s="6" t="s">
        <v>70</v>
      </c>
      <c r="BD6" s="6" t="s">
        <v>77</v>
      </c>
    </row>
    <row r="7" spans="2:56" s="6" customFormat="1" ht="37.5" customHeight="1">
      <c r="B7" s="21"/>
      <c r="D7" s="41" t="s">
        <v>100</v>
      </c>
      <c r="F7" s="240" t="s">
        <v>101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4"/>
      <c r="AZ7" s="6" t="s">
        <v>102</v>
      </c>
      <c r="BA7" s="6" t="s">
        <v>103</v>
      </c>
      <c r="BB7" s="6" t="s">
        <v>86</v>
      </c>
      <c r="BC7" s="6" t="s">
        <v>104</v>
      </c>
      <c r="BD7" s="6" t="s">
        <v>77</v>
      </c>
    </row>
    <row r="8" spans="2:56" s="6" customFormat="1" ht="14.25" customHeight="1">
      <c r="B8" s="21"/>
      <c r="R8" s="24"/>
      <c r="AZ8" s="6" t="s">
        <v>105</v>
      </c>
      <c r="BA8" s="6" t="s">
        <v>106</v>
      </c>
      <c r="BB8" s="6" t="s">
        <v>86</v>
      </c>
      <c r="BC8" s="6" t="s">
        <v>107</v>
      </c>
      <c r="BD8" s="6" t="s">
        <v>77</v>
      </c>
    </row>
    <row r="9" spans="2:56" s="6" customFormat="1" ht="15" customHeight="1">
      <c r="B9" s="21"/>
      <c r="D9" s="17" t="s">
        <v>20</v>
      </c>
      <c r="F9" s="15"/>
      <c r="M9" s="17" t="s">
        <v>21</v>
      </c>
      <c r="O9" s="15"/>
      <c r="R9" s="24"/>
      <c r="AZ9" s="6" t="s">
        <v>108</v>
      </c>
      <c r="BA9" s="6" t="s">
        <v>109</v>
      </c>
      <c r="BB9" s="6" t="s">
        <v>86</v>
      </c>
      <c r="BC9" s="6" t="s">
        <v>110</v>
      </c>
      <c r="BD9" s="6" t="s">
        <v>77</v>
      </c>
    </row>
    <row r="10" spans="2:56" s="6" customFormat="1" ht="15" customHeight="1">
      <c r="B10" s="21"/>
      <c r="D10" s="17" t="s">
        <v>22</v>
      </c>
      <c r="F10" s="15" t="s">
        <v>23</v>
      </c>
      <c r="M10" s="17" t="s">
        <v>24</v>
      </c>
      <c r="O10" s="280" t="str">
        <f>'Rekapitulace stavby'!$AN$8</f>
        <v>03.04.2014</v>
      </c>
      <c r="P10" s="239"/>
      <c r="R10" s="24"/>
      <c r="AZ10" s="6" t="s">
        <v>111</v>
      </c>
      <c r="BA10" s="6" t="s">
        <v>112</v>
      </c>
      <c r="BB10" s="6" t="s">
        <v>86</v>
      </c>
      <c r="BC10" s="6" t="s">
        <v>113</v>
      </c>
      <c r="BD10" s="6" t="s">
        <v>77</v>
      </c>
    </row>
    <row r="11" spans="2:56" s="6" customFormat="1" ht="12" customHeight="1">
      <c r="B11" s="21"/>
      <c r="R11" s="24"/>
      <c r="AZ11" s="6" t="s">
        <v>114</v>
      </c>
      <c r="BA11" s="6" t="s">
        <v>115</v>
      </c>
      <c r="BB11" s="6" t="s">
        <v>86</v>
      </c>
      <c r="BC11" s="6" t="s">
        <v>116</v>
      </c>
      <c r="BD11" s="6" t="s">
        <v>77</v>
      </c>
    </row>
    <row r="12" spans="2:56" s="6" customFormat="1" ht="15" customHeight="1">
      <c r="B12" s="21"/>
      <c r="D12" s="17" t="s">
        <v>28</v>
      </c>
      <c r="M12" s="17" t="s">
        <v>29</v>
      </c>
      <c r="O12" s="241"/>
      <c r="P12" s="239"/>
      <c r="R12" s="24"/>
      <c r="AZ12" s="6" t="s">
        <v>117</v>
      </c>
      <c r="BA12" s="6" t="s">
        <v>118</v>
      </c>
      <c r="BB12" s="6" t="s">
        <v>86</v>
      </c>
      <c r="BC12" s="6" t="s">
        <v>119</v>
      </c>
      <c r="BD12" s="6" t="s">
        <v>77</v>
      </c>
    </row>
    <row r="13" spans="2:56" s="6" customFormat="1" ht="18.75" customHeight="1">
      <c r="B13" s="21"/>
      <c r="E13" s="15" t="s">
        <v>30</v>
      </c>
      <c r="M13" s="17" t="s">
        <v>31</v>
      </c>
      <c r="O13" s="241"/>
      <c r="P13" s="239"/>
      <c r="R13" s="24"/>
      <c r="AZ13" s="6" t="s">
        <v>120</v>
      </c>
      <c r="BA13" s="6" t="s">
        <v>121</v>
      </c>
      <c r="BB13" s="6" t="s">
        <v>86</v>
      </c>
      <c r="BC13" s="6" t="s">
        <v>122</v>
      </c>
      <c r="BD13" s="6" t="s">
        <v>77</v>
      </c>
    </row>
    <row r="14" spans="2:18" s="6" customFormat="1" ht="7.5" customHeight="1">
      <c r="B14" s="21"/>
      <c r="R14" s="24"/>
    </row>
    <row r="15" spans="2:18" s="6" customFormat="1" ht="15" customHeight="1">
      <c r="B15" s="21"/>
      <c r="D15" s="17" t="s">
        <v>32</v>
      </c>
      <c r="M15" s="17" t="s">
        <v>29</v>
      </c>
      <c r="O15" s="241" t="str">
        <f>IF('Rekapitulace stavby'!$AN$13="","",'Rekapitulace stavby'!$AN$13)</f>
        <v>Vyplň údaj</v>
      </c>
      <c r="P15" s="239"/>
      <c r="R15" s="24"/>
    </row>
    <row r="16" spans="2:18" s="6" customFormat="1" ht="18.75" customHeight="1">
      <c r="B16" s="21"/>
      <c r="E16" s="15" t="str">
        <f>IF('Rekapitulace stavby'!$E$14="","",'Rekapitulace stavby'!$E$14)</f>
        <v>Vyplň údaj</v>
      </c>
      <c r="M16" s="17" t="s">
        <v>31</v>
      </c>
      <c r="O16" s="241" t="str">
        <f>IF('Rekapitulace stavby'!$AN$14="","",'Rekapitulace stavby'!$AN$14)</f>
        <v>Vyplň údaj</v>
      </c>
      <c r="P16" s="239"/>
      <c r="R16" s="24"/>
    </row>
    <row r="17" spans="2:18" s="6" customFormat="1" ht="7.5" customHeight="1">
      <c r="B17" s="21"/>
      <c r="R17" s="24"/>
    </row>
    <row r="18" spans="2:18" s="6" customFormat="1" ht="15" customHeight="1">
      <c r="B18" s="21"/>
      <c r="D18" s="17" t="s">
        <v>34</v>
      </c>
      <c r="M18" s="17" t="s">
        <v>29</v>
      </c>
      <c r="O18" s="241"/>
      <c r="P18" s="239"/>
      <c r="R18" s="24"/>
    </row>
    <row r="19" spans="2:18" s="6" customFormat="1" ht="18.75" customHeight="1">
      <c r="B19" s="21"/>
      <c r="E19" s="15" t="s">
        <v>35</v>
      </c>
      <c r="M19" s="17" t="s">
        <v>31</v>
      </c>
      <c r="O19" s="241"/>
      <c r="P19" s="239"/>
      <c r="R19" s="24"/>
    </row>
    <row r="20" spans="2:18" s="6" customFormat="1" ht="7.5" customHeight="1">
      <c r="B20" s="21"/>
      <c r="R20" s="24"/>
    </row>
    <row r="21" spans="2:18" s="6" customFormat="1" ht="15" customHeight="1">
      <c r="B21" s="21"/>
      <c r="D21" s="17" t="s">
        <v>37</v>
      </c>
      <c r="R21" s="24"/>
    </row>
    <row r="22" spans="2:18" s="73" customFormat="1" ht="15.75" customHeight="1">
      <c r="B22" s="74"/>
      <c r="E22" s="253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R22" s="75"/>
    </row>
    <row r="23" spans="2:18" s="6" customFormat="1" ht="7.5" customHeight="1">
      <c r="B23" s="21"/>
      <c r="R23" s="24"/>
    </row>
    <row r="24" spans="2:18" s="6" customFormat="1" ht="7.5" customHeight="1">
      <c r="B24" s="21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R24" s="24"/>
    </row>
    <row r="25" spans="2:18" s="6" customFormat="1" ht="26.25" customHeight="1">
      <c r="B25" s="21"/>
      <c r="D25" s="76" t="s">
        <v>38</v>
      </c>
      <c r="M25" s="233">
        <f>ROUNDUP($N$82,0)</f>
        <v>0</v>
      </c>
      <c r="N25" s="239"/>
      <c r="O25" s="239"/>
      <c r="P25" s="239"/>
      <c r="R25" s="24"/>
    </row>
    <row r="26" spans="2:18" s="6" customFormat="1" ht="7.5" customHeight="1">
      <c r="B26" s="21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R26" s="24"/>
    </row>
    <row r="27" spans="2:18" s="6" customFormat="1" ht="15" customHeight="1">
      <c r="B27" s="21"/>
      <c r="D27" s="26" t="s">
        <v>39</v>
      </c>
      <c r="E27" s="26" t="s">
        <v>40</v>
      </c>
      <c r="F27" s="27">
        <v>0.21</v>
      </c>
      <c r="G27" s="77" t="s">
        <v>41</v>
      </c>
      <c r="H27" s="284">
        <f>SUM($BE$82:$BE$282)</f>
        <v>0</v>
      </c>
      <c r="I27" s="239"/>
      <c r="J27" s="239"/>
      <c r="M27" s="284">
        <f>SUM($BE$82:$BE$282)*$F$27</f>
        <v>0</v>
      </c>
      <c r="N27" s="239"/>
      <c r="O27" s="239"/>
      <c r="P27" s="239"/>
      <c r="R27" s="24"/>
    </row>
    <row r="28" spans="2:18" s="6" customFormat="1" ht="15" customHeight="1">
      <c r="B28" s="21"/>
      <c r="E28" s="26" t="s">
        <v>42</v>
      </c>
      <c r="F28" s="27">
        <v>0.15</v>
      </c>
      <c r="G28" s="77" t="s">
        <v>41</v>
      </c>
      <c r="H28" s="284">
        <f>SUM($BF$82:$BF$282)</f>
        <v>0</v>
      </c>
      <c r="I28" s="239"/>
      <c r="J28" s="239"/>
      <c r="M28" s="284">
        <f>SUM($BF$82:$BF$282)*$F$28</f>
        <v>0</v>
      </c>
      <c r="N28" s="239"/>
      <c r="O28" s="239"/>
      <c r="P28" s="239"/>
      <c r="R28" s="24"/>
    </row>
    <row r="29" spans="2:18" s="6" customFormat="1" ht="15" customHeight="1" hidden="1">
      <c r="B29" s="21"/>
      <c r="E29" s="26" t="s">
        <v>43</v>
      </c>
      <c r="F29" s="27">
        <v>0.21</v>
      </c>
      <c r="G29" s="77" t="s">
        <v>41</v>
      </c>
      <c r="H29" s="284">
        <f>SUM($BG$82:$BG$282)</f>
        <v>0</v>
      </c>
      <c r="I29" s="239"/>
      <c r="J29" s="239"/>
      <c r="M29" s="284">
        <v>0</v>
      </c>
      <c r="N29" s="239"/>
      <c r="O29" s="239"/>
      <c r="P29" s="239"/>
      <c r="R29" s="24"/>
    </row>
    <row r="30" spans="2:18" s="6" customFormat="1" ht="15" customHeight="1" hidden="1">
      <c r="B30" s="21"/>
      <c r="E30" s="26" t="s">
        <v>44</v>
      </c>
      <c r="F30" s="27">
        <v>0.15</v>
      </c>
      <c r="G30" s="77" t="s">
        <v>41</v>
      </c>
      <c r="H30" s="284">
        <f>SUM($BH$82:$BH$282)</f>
        <v>0</v>
      </c>
      <c r="I30" s="239"/>
      <c r="J30" s="239"/>
      <c r="M30" s="284">
        <v>0</v>
      </c>
      <c r="N30" s="239"/>
      <c r="O30" s="239"/>
      <c r="P30" s="239"/>
      <c r="R30" s="24"/>
    </row>
    <row r="31" spans="2:18" s="6" customFormat="1" ht="15" customHeight="1" hidden="1">
      <c r="B31" s="21"/>
      <c r="E31" s="26" t="s">
        <v>45</v>
      </c>
      <c r="F31" s="27">
        <v>0</v>
      </c>
      <c r="G31" s="77" t="s">
        <v>41</v>
      </c>
      <c r="H31" s="284">
        <f>SUM($BI$82:$BI$282)</f>
        <v>0</v>
      </c>
      <c r="I31" s="239"/>
      <c r="J31" s="239"/>
      <c r="M31" s="284">
        <v>0</v>
      </c>
      <c r="N31" s="239"/>
      <c r="O31" s="239"/>
      <c r="P31" s="239"/>
      <c r="R31" s="24"/>
    </row>
    <row r="32" spans="2:18" s="6" customFormat="1" ht="7.5" customHeight="1">
      <c r="B32" s="21"/>
      <c r="R32" s="24"/>
    </row>
    <row r="33" spans="2:18" s="6" customFormat="1" ht="26.25" customHeight="1">
      <c r="B33" s="21"/>
      <c r="C33" s="30"/>
      <c r="D33" s="31" t="s">
        <v>46</v>
      </c>
      <c r="E33" s="32"/>
      <c r="F33" s="32"/>
      <c r="G33" s="78" t="s">
        <v>47</v>
      </c>
      <c r="H33" s="33" t="s">
        <v>48</v>
      </c>
      <c r="I33" s="32"/>
      <c r="J33" s="32"/>
      <c r="K33" s="32"/>
      <c r="L33" s="236">
        <f>ROUNDUP(SUM($M$25:$M$31),0)</f>
        <v>0</v>
      </c>
      <c r="M33" s="230"/>
      <c r="N33" s="230"/>
      <c r="O33" s="230"/>
      <c r="P33" s="237"/>
      <c r="Q33" s="30"/>
      <c r="R33" s="34"/>
    </row>
    <row r="34" spans="2:18" s="6" customFormat="1" ht="1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7"/>
    </row>
    <row r="38" spans="2:18" s="6" customFormat="1" ht="7.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79"/>
    </row>
    <row r="39" spans="2:18" s="6" customFormat="1" ht="37.5" customHeight="1">
      <c r="B39" s="21"/>
      <c r="C39" s="238" t="s">
        <v>123</v>
      </c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85"/>
    </row>
    <row r="40" spans="2:18" s="6" customFormat="1" ht="7.5" customHeight="1">
      <c r="B40" s="21"/>
      <c r="R40" s="24"/>
    </row>
    <row r="41" spans="2:18" s="6" customFormat="1" ht="30.75" customHeight="1">
      <c r="B41" s="21"/>
      <c r="C41" s="17" t="s">
        <v>18</v>
      </c>
      <c r="F41" s="279" t="str">
        <f>$F$6</f>
        <v>Zateplení domu v Revoluční ul. 72, Dvůr Králové n.L.</v>
      </c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4"/>
    </row>
    <row r="42" spans="2:18" s="6" customFormat="1" ht="37.5" customHeight="1">
      <c r="B42" s="21"/>
      <c r="C42" s="41" t="s">
        <v>100</v>
      </c>
      <c r="F42" s="240" t="str">
        <f>$F$7</f>
        <v>1 - Zateplení domu v Revoluční ul. 72, Dvůr Králové n.L.- 1.etapa</v>
      </c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4"/>
    </row>
    <row r="43" spans="2:18" s="6" customFormat="1" ht="7.5" customHeight="1">
      <c r="B43" s="21"/>
      <c r="R43" s="24"/>
    </row>
    <row r="44" spans="2:18" s="6" customFormat="1" ht="18.75" customHeight="1">
      <c r="B44" s="21"/>
      <c r="C44" s="17" t="s">
        <v>22</v>
      </c>
      <c r="F44" s="15" t="str">
        <f>$F$10</f>
        <v>Dvůr Králové n.L.</v>
      </c>
      <c r="K44" s="17" t="s">
        <v>24</v>
      </c>
      <c r="M44" s="280" t="str">
        <f>IF($O$10="","",$O$10)</f>
        <v>03.04.2014</v>
      </c>
      <c r="N44" s="239"/>
      <c r="O44" s="239"/>
      <c r="P44" s="239"/>
      <c r="R44" s="24"/>
    </row>
    <row r="45" spans="2:18" s="6" customFormat="1" ht="7.5" customHeight="1">
      <c r="B45" s="21"/>
      <c r="R45" s="24"/>
    </row>
    <row r="46" spans="2:18" s="6" customFormat="1" ht="15.75" customHeight="1">
      <c r="B46" s="21"/>
      <c r="C46" s="17" t="s">
        <v>28</v>
      </c>
      <c r="F46" s="15" t="str">
        <f>$E$13</f>
        <v>Město Dvůr Králové n.L., Nám. TGM 38, D.K.n.L.</v>
      </c>
      <c r="K46" s="17" t="s">
        <v>34</v>
      </c>
      <c r="M46" s="241" t="str">
        <f>$E$19</f>
        <v>Projektis spol. s r.o., Legionářská 562, D.K.n.L.</v>
      </c>
      <c r="N46" s="239"/>
      <c r="O46" s="239"/>
      <c r="P46" s="239"/>
      <c r="Q46" s="239"/>
      <c r="R46" s="24"/>
    </row>
    <row r="47" spans="2:18" s="6" customFormat="1" ht="15" customHeight="1">
      <c r="B47" s="21"/>
      <c r="C47" s="17" t="s">
        <v>32</v>
      </c>
      <c r="F47" s="15" t="str">
        <f>IF($E$16="","",$E$16)</f>
        <v>Vyplň údaj</v>
      </c>
      <c r="R47" s="24"/>
    </row>
    <row r="48" spans="2:18" s="6" customFormat="1" ht="11.25" customHeight="1">
      <c r="B48" s="21"/>
      <c r="R48" s="24"/>
    </row>
    <row r="49" spans="2:18" s="6" customFormat="1" ht="30" customHeight="1">
      <c r="B49" s="21"/>
      <c r="C49" s="282" t="s">
        <v>124</v>
      </c>
      <c r="D49" s="283"/>
      <c r="E49" s="283"/>
      <c r="F49" s="283"/>
      <c r="G49" s="283"/>
      <c r="H49" s="30"/>
      <c r="I49" s="30"/>
      <c r="J49" s="30"/>
      <c r="K49" s="30"/>
      <c r="L49" s="30"/>
      <c r="M49" s="30"/>
      <c r="N49" s="282" t="s">
        <v>125</v>
      </c>
      <c r="O49" s="283"/>
      <c r="P49" s="283"/>
      <c r="Q49" s="283"/>
      <c r="R49" s="34"/>
    </row>
    <row r="50" spans="2:18" s="6" customFormat="1" ht="11.25" customHeight="1">
      <c r="B50" s="21"/>
      <c r="R50" s="24"/>
    </row>
    <row r="51" spans="2:47" s="6" customFormat="1" ht="30" customHeight="1">
      <c r="B51" s="21"/>
      <c r="C51" s="54" t="s">
        <v>126</v>
      </c>
      <c r="N51" s="233">
        <f>ROUNDUP($N$82,0)</f>
        <v>0</v>
      </c>
      <c r="O51" s="239"/>
      <c r="P51" s="239"/>
      <c r="Q51" s="239"/>
      <c r="R51" s="24"/>
      <c r="AU51" s="6" t="s">
        <v>127</v>
      </c>
    </row>
    <row r="52" spans="2:18" s="60" customFormat="1" ht="25.5" customHeight="1">
      <c r="B52" s="80"/>
      <c r="D52" s="81" t="s">
        <v>128</v>
      </c>
      <c r="N52" s="281">
        <f>ROUNDUP($N$83,0)</f>
        <v>0</v>
      </c>
      <c r="O52" s="278"/>
      <c r="P52" s="278"/>
      <c r="Q52" s="278"/>
      <c r="R52" s="82"/>
    </row>
    <row r="53" spans="2:18" s="83" customFormat="1" ht="21" customHeight="1">
      <c r="B53" s="84"/>
      <c r="D53" s="85" t="s">
        <v>129</v>
      </c>
      <c r="N53" s="277">
        <f>ROUNDUP($N$84,0)</f>
        <v>0</v>
      </c>
      <c r="O53" s="278"/>
      <c r="P53" s="278"/>
      <c r="Q53" s="278"/>
      <c r="R53" s="86"/>
    </row>
    <row r="54" spans="2:18" s="83" customFormat="1" ht="21" customHeight="1">
      <c r="B54" s="84"/>
      <c r="D54" s="85" t="s">
        <v>130</v>
      </c>
      <c r="N54" s="277">
        <f>ROUNDUP($N$91,0)</f>
        <v>0</v>
      </c>
      <c r="O54" s="278"/>
      <c r="P54" s="278"/>
      <c r="Q54" s="278"/>
      <c r="R54" s="86"/>
    </row>
    <row r="55" spans="2:18" s="83" customFormat="1" ht="21" customHeight="1">
      <c r="B55" s="84"/>
      <c r="D55" s="85" t="s">
        <v>131</v>
      </c>
      <c r="N55" s="277">
        <f>ROUNDUP($N$168,0)</f>
        <v>0</v>
      </c>
      <c r="O55" s="278"/>
      <c r="P55" s="278"/>
      <c r="Q55" s="278"/>
      <c r="R55" s="86"/>
    </row>
    <row r="56" spans="2:18" s="83" customFormat="1" ht="21" customHeight="1">
      <c r="B56" s="84"/>
      <c r="D56" s="85" t="s">
        <v>132</v>
      </c>
      <c r="N56" s="277">
        <f>ROUNDUP($N$199,0)</f>
        <v>0</v>
      </c>
      <c r="O56" s="278"/>
      <c r="P56" s="278"/>
      <c r="Q56" s="278"/>
      <c r="R56" s="86"/>
    </row>
    <row r="57" spans="2:18" s="83" customFormat="1" ht="21" customHeight="1">
      <c r="B57" s="84"/>
      <c r="D57" s="85" t="s">
        <v>133</v>
      </c>
      <c r="N57" s="277">
        <f>ROUNDUP($N$212,0)</f>
        <v>0</v>
      </c>
      <c r="O57" s="278"/>
      <c r="P57" s="278"/>
      <c r="Q57" s="278"/>
      <c r="R57" s="86"/>
    </row>
    <row r="58" spans="2:18" s="60" customFormat="1" ht="25.5" customHeight="1">
      <c r="B58" s="80"/>
      <c r="D58" s="81" t="s">
        <v>134</v>
      </c>
      <c r="N58" s="281">
        <f>ROUNDUP($N$221,0)</f>
        <v>0</v>
      </c>
      <c r="O58" s="278"/>
      <c r="P58" s="278"/>
      <c r="Q58" s="278"/>
      <c r="R58" s="82"/>
    </row>
    <row r="59" spans="2:18" s="83" customFormat="1" ht="21" customHeight="1">
      <c r="B59" s="84"/>
      <c r="D59" s="85" t="s">
        <v>135</v>
      </c>
      <c r="N59" s="277">
        <f>ROUNDUP($N$222,0)</f>
        <v>0</v>
      </c>
      <c r="O59" s="278"/>
      <c r="P59" s="278"/>
      <c r="Q59" s="278"/>
      <c r="R59" s="86"/>
    </row>
    <row r="60" spans="2:18" s="83" customFormat="1" ht="21" customHeight="1">
      <c r="B60" s="84"/>
      <c r="D60" s="85" t="s">
        <v>136</v>
      </c>
      <c r="N60" s="277">
        <f>ROUNDUP($N$236,0)</f>
        <v>0</v>
      </c>
      <c r="O60" s="278"/>
      <c r="P60" s="278"/>
      <c r="Q60" s="278"/>
      <c r="R60" s="86"/>
    </row>
    <row r="61" spans="2:18" s="83" customFormat="1" ht="21" customHeight="1">
      <c r="B61" s="84"/>
      <c r="D61" s="85" t="s">
        <v>137</v>
      </c>
      <c r="N61" s="277">
        <f>ROUNDUP($N$239,0)</f>
        <v>0</v>
      </c>
      <c r="O61" s="278"/>
      <c r="P61" s="278"/>
      <c r="Q61" s="278"/>
      <c r="R61" s="86"/>
    </row>
    <row r="62" spans="2:18" s="83" customFormat="1" ht="21" customHeight="1">
      <c r="B62" s="84"/>
      <c r="D62" s="85" t="s">
        <v>138</v>
      </c>
      <c r="N62" s="277">
        <f>ROUNDUP($N$244,0)</f>
        <v>0</v>
      </c>
      <c r="O62" s="278"/>
      <c r="P62" s="278"/>
      <c r="Q62" s="278"/>
      <c r="R62" s="86"/>
    </row>
    <row r="63" spans="2:18" s="83" customFormat="1" ht="21" customHeight="1">
      <c r="B63" s="84"/>
      <c r="D63" s="85" t="s">
        <v>139</v>
      </c>
      <c r="N63" s="277">
        <f>ROUNDUP($N$270,0)</f>
        <v>0</v>
      </c>
      <c r="O63" s="278"/>
      <c r="P63" s="278"/>
      <c r="Q63" s="278"/>
      <c r="R63" s="86"/>
    </row>
    <row r="64" spans="2:18" s="83" customFormat="1" ht="21" customHeight="1">
      <c r="B64" s="84"/>
      <c r="D64" s="85" t="s">
        <v>140</v>
      </c>
      <c r="N64" s="277">
        <f>ROUNDUP($N$277,0)</f>
        <v>0</v>
      </c>
      <c r="O64" s="278"/>
      <c r="P64" s="278"/>
      <c r="Q64" s="278"/>
      <c r="R64" s="86"/>
    </row>
    <row r="65" spans="2:18" s="6" customFormat="1" ht="22.5" customHeight="1">
      <c r="B65" s="21"/>
      <c r="R65" s="24"/>
    </row>
    <row r="66" spans="2:18" s="6" customFormat="1" ht="7.5" customHeight="1"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7"/>
    </row>
    <row r="70" spans="2:19" s="6" customFormat="1" ht="7.5" customHeight="1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21"/>
    </row>
    <row r="71" spans="2:19" s="6" customFormat="1" ht="37.5" customHeight="1">
      <c r="B71" s="21"/>
      <c r="C71" s="238" t="s">
        <v>141</v>
      </c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1"/>
    </row>
    <row r="72" spans="2:19" s="6" customFormat="1" ht="7.5" customHeight="1">
      <c r="B72" s="21"/>
      <c r="S72" s="21"/>
    </row>
    <row r="73" spans="2:19" s="6" customFormat="1" ht="30.75" customHeight="1">
      <c r="B73" s="21"/>
      <c r="C73" s="17" t="s">
        <v>18</v>
      </c>
      <c r="F73" s="279" t="str">
        <f>$F$6</f>
        <v>Zateplení domu v Revoluční ul. 72, Dvůr Králové n.L.</v>
      </c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S73" s="21"/>
    </row>
    <row r="74" spans="2:19" s="6" customFormat="1" ht="37.5" customHeight="1">
      <c r="B74" s="21"/>
      <c r="C74" s="41" t="s">
        <v>100</v>
      </c>
      <c r="F74" s="240" t="str">
        <f>$F$7</f>
        <v>1 - Zateplení domu v Revoluční ul. 72, Dvůr Králové n.L.- 1.etapa</v>
      </c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S74" s="21"/>
    </row>
    <row r="75" spans="2:19" s="6" customFormat="1" ht="7.5" customHeight="1">
      <c r="B75" s="21"/>
      <c r="S75" s="21"/>
    </row>
    <row r="76" spans="2:19" s="6" customFormat="1" ht="18.75" customHeight="1">
      <c r="B76" s="21"/>
      <c r="C76" s="17" t="s">
        <v>22</v>
      </c>
      <c r="F76" s="15" t="str">
        <f>$F$10</f>
        <v>Dvůr Králové n.L.</v>
      </c>
      <c r="K76" s="17" t="s">
        <v>24</v>
      </c>
      <c r="M76" s="280" t="str">
        <f>IF($O$10="","",$O$10)</f>
        <v>03.04.2014</v>
      </c>
      <c r="N76" s="239"/>
      <c r="O76" s="239"/>
      <c r="P76" s="239"/>
      <c r="S76" s="21"/>
    </row>
    <row r="77" spans="2:19" s="6" customFormat="1" ht="7.5" customHeight="1">
      <c r="B77" s="21"/>
      <c r="S77" s="21"/>
    </row>
    <row r="78" spans="2:19" s="6" customFormat="1" ht="15.75" customHeight="1">
      <c r="B78" s="21"/>
      <c r="C78" s="17" t="s">
        <v>28</v>
      </c>
      <c r="F78" s="15" t="str">
        <f>$E$13</f>
        <v>Město Dvůr Králové n.L., Nám. TGM 38, D.K.n.L.</v>
      </c>
      <c r="K78" s="17" t="s">
        <v>34</v>
      </c>
      <c r="M78" s="241" t="str">
        <f>$E$19</f>
        <v>Projektis spol. s r.o., Legionářská 562, D.K.n.L.</v>
      </c>
      <c r="N78" s="239"/>
      <c r="O78" s="239"/>
      <c r="P78" s="239"/>
      <c r="Q78" s="239"/>
      <c r="S78" s="21"/>
    </row>
    <row r="79" spans="2:19" s="6" customFormat="1" ht="15" customHeight="1">
      <c r="B79" s="21"/>
      <c r="C79" s="17" t="s">
        <v>32</v>
      </c>
      <c r="F79" s="15" t="str">
        <f>IF($E$16="","",$E$16)</f>
        <v>Vyplň údaj</v>
      </c>
      <c r="S79" s="21"/>
    </row>
    <row r="80" spans="2:19" s="6" customFormat="1" ht="11.25" customHeight="1">
      <c r="B80" s="21"/>
      <c r="S80" s="21"/>
    </row>
    <row r="81" spans="2:27" s="87" customFormat="1" ht="30" customHeight="1">
      <c r="B81" s="88"/>
      <c r="C81" s="89" t="s">
        <v>142</v>
      </c>
      <c r="D81" s="90" t="s">
        <v>55</v>
      </c>
      <c r="E81" s="90" t="s">
        <v>51</v>
      </c>
      <c r="F81" s="275" t="s">
        <v>143</v>
      </c>
      <c r="G81" s="276"/>
      <c r="H81" s="276"/>
      <c r="I81" s="276"/>
      <c r="J81" s="90" t="s">
        <v>144</v>
      </c>
      <c r="K81" s="90" t="s">
        <v>145</v>
      </c>
      <c r="L81" s="275" t="s">
        <v>146</v>
      </c>
      <c r="M81" s="276"/>
      <c r="N81" s="275" t="s">
        <v>147</v>
      </c>
      <c r="O81" s="276"/>
      <c r="P81" s="276"/>
      <c r="Q81" s="276"/>
      <c r="R81" s="91" t="s">
        <v>148</v>
      </c>
      <c r="S81" s="88"/>
      <c r="T81" s="49" t="s">
        <v>149</v>
      </c>
      <c r="U81" s="50" t="s">
        <v>39</v>
      </c>
      <c r="V81" s="50" t="s">
        <v>150</v>
      </c>
      <c r="W81" s="50" t="s">
        <v>151</v>
      </c>
      <c r="X81" s="50" t="s">
        <v>152</v>
      </c>
      <c r="Y81" s="50" t="s">
        <v>153</v>
      </c>
      <c r="Z81" s="50" t="s">
        <v>154</v>
      </c>
      <c r="AA81" s="51" t="s">
        <v>155</v>
      </c>
    </row>
    <row r="82" spans="2:63" s="6" customFormat="1" ht="30" customHeight="1">
      <c r="B82" s="21"/>
      <c r="C82" s="54" t="s">
        <v>126</v>
      </c>
      <c r="N82" s="265">
        <f>$BK$82</f>
        <v>0</v>
      </c>
      <c r="O82" s="239"/>
      <c r="P82" s="239"/>
      <c r="Q82" s="239"/>
      <c r="S82" s="21"/>
      <c r="T82" s="53"/>
      <c r="U82" s="45"/>
      <c r="V82" s="45"/>
      <c r="W82" s="92">
        <f>$W$83+$W$221</f>
        <v>0</v>
      </c>
      <c r="X82" s="45"/>
      <c r="Y82" s="92">
        <f>$Y$83+$Y$221</f>
        <v>15.222838052330001</v>
      </c>
      <c r="Z82" s="45"/>
      <c r="AA82" s="93">
        <f>$AA$83+$AA$221</f>
        <v>11.791327</v>
      </c>
      <c r="AT82" s="6" t="s">
        <v>69</v>
      </c>
      <c r="AU82" s="6" t="s">
        <v>127</v>
      </c>
      <c r="BK82" s="94">
        <f>$BK$83+$BK$221</f>
        <v>0</v>
      </c>
    </row>
    <row r="83" spans="2:63" s="95" customFormat="1" ht="37.5" customHeight="1">
      <c r="B83" s="96"/>
      <c r="D83" s="97" t="s">
        <v>128</v>
      </c>
      <c r="N83" s="266">
        <f>$BK$83</f>
        <v>0</v>
      </c>
      <c r="O83" s="257"/>
      <c r="P83" s="257"/>
      <c r="Q83" s="257"/>
      <c r="S83" s="96"/>
      <c r="T83" s="99"/>
      <c r="W83" s="100">
        <f>$W$84+$W$91+$W$168+$W$199+$W$212</f>
        <v>0</v>
      </c>
      <c r="Y83" s="100">
        <f>$Y$84+$Y$91+$Y$168+$Y$199+$Y$212</f>
        <v>15.117713818</v>
      </c>
      <c r="AA83" s="101">
        <f>$AA$84+$AA$91+$AA$168+$AA$199+$AA$212</f>
        <v>10.936652</v>
      </c>
      <c r="AR83" s="98" t="s">
        <v>9</v>
      </c>
      <c r="AT83" s="98" t="s">
        <v>69</v>
      </c>
      <c r="AU83" s="98" t="s">
        <v>70</v>
      </c>
      <c r="AY83" s="98" t="s">
        <v>156</v>
      </c>
      <c r="BK83" s="102">
        <f>$BK$84+$BK$91+$BK$168+$BK$199+$BK$212</f>
        <v>0</v>
      </c>
    </row>
    <row r="84" spans="2:63" s="95" customFormat="1" ht="21" customHeight="1">
      <c r="B84" s="96"/>
      <c r="D84" s="103" t="s">
        <v>129</v>
      </c>
      <c r="N84" s="256">
        <f>$BK$84</f>
        <v>0</v>
      </c>
      <c r="O84" s="257"/>
      <c r="P84" s="257"/>
      <c r="Q84" s="257"/>
      <c r="S84" s="96"/>
      <c r="T84" s="99"/>
      <c r="W84" s="100">
        <f>SUM($W$85:$W$90)</f>
        <v>0</v>
      </c>
      <c r="Y84" s="100">
        <f>SUM($Y$85:$Y$90)</f>
        <v>10.039752000000002</v>
      </c>
      <c r="AA84" s="101">
        <f>SUM($AA$85:$AA$90)</f>
        <v>0</v>
      </c>
      <c r="AR84" s="98" t="s">
        <v>9</v>
      </c>
      <c r="AT84" s="98" t="s">
        <v>69</v>
      </c>
      <c r="AU84" s="98" t="s">
        <v>9</v>
      </c>
      <c r="AY84" s="98" t="s">
        <v>156</v>
      </c>
      <c r="BK84" s="102">
        <f>SUM($BK$85:$BK$90)</f>
        <v>0</v>
      </c>
    </row>
    <row r="85" spans="2:65" s="6" customFormat="1" ht="27" customHeight="1">
      <c r="B85" s="21"/>
      <c r="C85" s="104" t="s">
        <v>9</v>
      </c>
      <c r="D85" s="104" t="s">
        <v>157</v>
      </c>
      <c r="E85" s="105" t="s">
        <v>158</v>
      </c>
      <c r="F85" s="261" t="s">
        <v>159</v>
      </c>
      <c r="G85" s="262"/>
      <c r="H85" s="262"/>
      <c r="I85" s="262"/>
      <c r="J85" s="107" t="s">
        <v>160</v>
      </c>
      <c r="K85" s="108">
        <v>0.311</v>
      </c>
      <c r="L85" s="263"/>
      <c r="M85" s="262"/>
      <c r="N85" s="264">
        <f>ROUND($L$85*$K$85,0)</f>
        <v>0</v>
      </c>
      <c r="O85" s="262"/>
      <c r="P85" s="262"/>
      <c r="Q85" s="262"/>
      <c r="R85" s="106" t="s">
        <v>161</v>
      </c>
      <c r="S85" s="21"/>
      <c r="T85" s="109"/>
      <c r="U85" s="110" t="s">
        <v>42</v>
      </c>
      <c r="X85" s="111">
        <v>1.7545</v>
      </c>
      <c r="Y85" s="111">
        <f>$X$85*$K$85</f>
        <v>0.5456495</v>
      </c>
      <c r="Z85" s="111">
        <v>0</v>
      </c>
      <c r="AA85" s="112">
        <f>$Z$85*$K$85</f>
        <v>0</v>
      </c>
      <c r="AR85" s="73" t="s">
        <v>162</v>
      </c>
      <c r="AT85" s="73" t="s">
        <v>157</v>
      </c>
      <c r="AU85" s="73" t="s">
        <v>77</v>
      </c>
      <c r="AY85" s="6" t="s">
        <v>156</v>
      </c>
      <c r="BE85" s="113">
        <f>IF($U$85="základní",$N$85,0)</f>
        <v>0</v>
      </c>
      <c r="BF85" s="113">
        <f>IF($U$85="snížená",$N$85,0)</f>
        <v>0</v>
      </c>
      <c r="BG85" s="113">
        <f>IF($U$85="zákl. přenesená",$N$85,0)</f>
        <v>0</v>
      </c>
      <c r="BH85" s="113">
        <f>IF($U$85="sníž. přenesená",$N$85,0)</f>
        <v>0</v>
      </c>
      <c r="BI85" s="113">
        <f>IF($U$85="nulová",$N$85,0)</f>
        <v>0</v>
      </c>
      <c r="BJ85" s="73" t="s">
        <v>77</v>
      </c>
      <c r="BK85" s="113">
        <f>ROUND($L$85*$K$85,0)</f>
        <v>0</v>
      </c>
      <c r="BL85" s="73" t="s">
        <v>162</v>
      </c>
      <c r="BM85" s="73" t="s">
        <v>163</v>
      </c>
    </row>
    <row r="86" spans="2:51" s="6" customFormat="1" ht="15.75" customHeight="1">
      <c r="B86" s="114"/>
      <c r="E86" s="115"/>
      <c r="F86" s="267" t="s">
        <v>164</v>
      </c>
      <c r="G86" s="268"/>
      <c r="H86" s="268"/>
      <c r="I86" s="268"/>
      <c r="K86" s="117">
        <v>0.311</v>
      </c>
      <c r="S86" s="114"/>
      <c r="T86" s="118"/>
      <c r="AA86" s="119"/>
      <c r="AT86" s="116" t="s">
        <v>165</v>
      </c>
      <c r="AU86" s="116" t="s">
        <v>77</v>
      </c>
      <c r="AV86" s="116" t="s">
        <v>77</v>
      </c>
      <c r="AW86" s="116" t="s">
        <v>127</v>
      </c>
      <c r="AX86" s="116" t="s">
        <v>9</v>
      </c>
      <c r="AY86" s="116" t="s">
        <v>156</v>
      </c>
    </row>
    <row r="87" spans="2:65" s="6" customFormat="1" ht="27" customHeight="1">
      <c r="B87" s="21"/>
      <c r="C87" s="104" t="s">
        <v>77</v>
      </c>
      <c r="D87" s="104" t="s">
        <v>157</v>
      </c>
      <c r="E87" s="105" t="s">
        <v>166</v>
      </c>
      <c r="F87" s="261" t="s">
        <v>167</v>
      </c>
      <c r="G87" s="262"/>
      <c r="H87" s="262"/>
      <c r="I87" s="262"/>
      <c r="J87" s="107" t="s">
        <v>168</v>
      </c>
      <c r="K87" s="108">
        <v>0.054</v>
      </c>
      <c r="L87" s="263"/>
      <c r="M87" s="262"/>
      <c r="N87" s="264">
        <f>ROUND($L$87*$K$87,0)</f>
        <v>0</v>
      </c>
      <c r="O87" s="262"/>
      <c r="P87" s="262"/>
      <c r="Q87" s="262"/>
      <c r="R87" s="106" t="s">
        <v>161</v>
      </c>
      <c r="S87" s="21"/>
      <c r="T87" s="109"/>
      <c r="U87" s="110" t="s">
        <v>42</v>
      </c>
      <c r="X87" s="111">
        <v>1.09</v>
      </c>
      <c r="Y87" s="111">
        <f>$X$87*$K$87</f>
        <v>0.05886</v>
      </c>
      <c r="Z87" s="111">
        <v>0</v>
      </c>
      <c r="AA87" s="112">
        <f>$Z$87*$K$87</f>
        <v>0</v>
      </c>
      <c r="AR87" s="73" t="s">
        <v>162</v>
      </c>
      <c r="AT87" s="73" t="s">
        <v>157</v>
      </c>
      <c r="AU87" s="73" t="s">
        <v>77</v>
      </c>
      <c r="AY87" s="6" t="s">
        <v>156</v>
      </c>
      <c r="BE87" s="113">
        <f>IF($U$87="základní",$N$87,0)</f>
        <v>0</v>
      </c>
      <c r="BF87" s="113">
        <f>IF($U$87="snížená",$N$87,0)</f>
        <v>0</v>
      </c>
      <c r="BG87" s="113">
        <f>IF($U$87="zákl. přenesená",$N$87,0)</f>
        <v>0</v>
      </c>
      <c r="BH87" s="113">
        <f>IF($U$87="sníž. přenesená",$N$87,0)</f>
        <v>0</v>
      </c>
      <c r="BI87" s="113">
        <f>IF($U$87="nulová",$N$87,0)</f>
        <v>0</v>
      </c>
      <c r="BJ87" s="73" t="s">
        <v>77</v>
      </c>
      <c r="BK87" s="113">
        <f>ROUND($L$87*$K$87,0)</f>
        <v>0</v>
      </c>
      <c r="BL87" s="73" t="s">
        <v>162</v>
      </c>
      <c r="BM87" s="73" t="s">
        <v>169</v>
      </c>
    </row>
    <row r="88" spans="2:51" s="6" customFormat="1" ht="15.75" customHeight="1">
      <c r="B88" s="114"/>
      <c r="E88" s="115"/>
      <c r="F88" s="267" t="s">
        <v>170</v>
      </c>
      <c r="G88" s="268"/>
      <c r="H88" s="268"/>
      <c r="I88" s="268"/>
      <c r="K88" s="117">
        <v>0.054</v>
      </c>
      <c r="S88" s="114"/>
      <c r="T88" s="118"/>
      <c r="AA88" s="119"/>
      <c r="AT88" s="116" t="s">
        <v>165</v>
      </c>
      <c r="AU88" s="116" t="s">
        <v>77</v>
      </c>
      <c r="AV88" s="116" t="s">
        <v>77</v>
      </c>
      <c r="AW88" s="116" t="s">
        <v>127</v>
      </c>
      <c r="AX88" s="116" t="s">
        <v>9</v>
      </c>
      <c r="AY88" s="116" t="s">
        <v>156</v>
      </c>
    </row>
    <row r="89" spans="2:65" s="6" customFormat="1" ht="27" customHeight="1">
      <c r="B89" s="21"/>
      <c r="C89" s="104" t="s">
        <v>80</v>
      </c>
      <c r="D89" s="104" t="s">
        <v>157</v>
      </c>
      <c r="E89" s="105" t="s">
        <v>171</v>
      </c>
      <c r="F89" s="261" t="s">
        <v>172</v>
      </c>
      <c r="G89" s="262"/>
      <c r="H89" s="262"/>
      <c r="I89" s="262"/>
      <c r="J89" s="107" t="s">
        <v>173</v>
      </c>
      <c r="K89" s="108">
        <v>330.25</v>
      </c>
      <c r="L89" s="263"/>
      <c r="M89" s="262"/>
      <c r="N89" s="264">
        <f>ROUND($L$89*$K$89,0)</f>
        <v>0</v>
      </c>
      <c r="O89" s="262"/>
      <c r="P89" s="262"/>
      <c r="Q89" s="262"/>
      <c r="R89" s="106" t="s">
        <v>161</v>
      </c>
      <c r="S89" s="21"/>
      <c r="T89" s="109"/>
      <c r="U89" s="110" t="s">
        <v>42</v>
      </c>
      <c r="X89" s="111">
        <v>0.02857</v>
      </c>
      <c r="Y89" s="111">
        <f>$X$89*$K$89</f>
        <v>9.435242500000001</v>
      </c>
      <c r="Z89" s="111">
        <v>0</v>
      </c>
      <c r="AA89" s="112">
        <f>$Z$89*$K$89</f>
        <v>0</v>
      </c>
      <c r="AR89" s="73" t="s">
        <v>162</v>
      </c>
      <c r="AT89" s="73" t="s">
        <v>157</v>
      </c>
      <c r="AU89" s="73" t="s">
        <v>77</v>
      </c>
      <c r="AY89" s="6" t="s">
        <v>156</v>
      </c>
      <c r="BE89" s="113">
        <f>IF($U$89="základní",$N$89,0)</f>
        <v>0</v>
      </c>
      <c r="BF89" s="113">
        <f>IF($U$89="snížená",$N$89,0)</f>
        <v>0</v>
      </c>
      <c r="BG89" s="113">
        <f>IF($U$89="zákl. přenesená",$N$89,0)</f>
        <v>0</v>
      </c>
      <c r="BH89" s="113">
        <f>IF($U$89="sníž. přenesená",$N$89,0)</f>
        <v>0</v>
      </c>
      <c r="BI89" s="113">
        <f>IF($U$89="nulová",$N$89,0)</f>
        <v>0</v>
      </c>
      <c r="BJ89" s="73" t="s">
        <v>77</v>
      </c>
      <c r="BK89" s="113">
        <f>ROUND($L$89*$K$89,0)</f>
        <v>0</v>
      </c>
      <c r="BL89" s="73" t="s">
        <v>162</v>
      </c>
      <c r="BM89" s="73" t="s">
        <v>174</v>
      </c>
    </row>
    <row r="90" spans="2:51" s="6" customFormat="1" ht="15.75" customHeight="1">
      <c r="B90" s="114"/>
      <c r="E90" s="115"/>
      <c r="F90" s="267" t="s">
        <v>84</v>
      </c>
      <c r="G90" s="268"/>
      <c r="H90" s="268"/>
      <c r="I90" s="268"/>
      <c r="K90" s="117">
        <v>330.25</v>
      </c>
      <c r="S90" s="114"/>
      <c r="T90" s="118"/>
      <c r="AA90" s="119"/>
      <c r="AT90" s="116" t="s">
        <v>165</v>
      </c>
      <c r="AU90" s="116" t="s">
        <v>77</v>
      </c>
      <c r="AV90" s="116" t="s">
        <v>77</v>
      </c>
      <c r="AW90" s="116" t="s">
        <v>127</v>
      </c>
      <c r="AX90" s="116" t="s">
        <v>9</v>
      </c>
      <c r="AY90" s="116" t="s">
        <v>156</v>
      </c>
    </row>
    <row r="91" spans="2:63" s="95" customFormat="1" ht="30.75" customHeight="1">
      <c r="B91" s="96"/>
      <c r="D91" s="103" t="s">
        <v>130</v>
      </c>
      <c r="N91" s="256">
        <f>$BK$91</f>
        <v>0</v>
      </c>
      <c r="O91" s="257"/>
      <c r="P91" s="257"/>
      <c r="Q91" s="257"/>
      <c r="S91" s="96"/>
      <c r="T91" s="99"/>
      <c r="W91" s="100">
        <f>SUM($W$92:$W$167)</f>
        <v>0</v>
      </c>
      <c r="Y91" s="100">
        <f>SUM($Y$92:$Y$167)</f>
        <v>5.066804557999999</v>
      </c>
      <c r="AA91" s="101">
        <f>SUM($AA$92:$AA$167)</f>
        <v>0</v>
      </c>
      <c r="AR91" s="98" t="s">
        <v>9</v>
      </c>
      <c r="AT91" s="98" t="s">
        <v>69</v>
      </c>
      <c r="AU91" s="98" t="s">
        <v>9</v>
      </c>
      <c r="AY91" s="98" t="s">
        <v>156</v>
      </c>
      <c r="BK91" s="102">
        <f>SUM($BK$92:$BK$167)</f>
        <v>0</v>
      </c>
    </row>
    <row r="92" spans="2:65" s="6" customFormat="1" ht="27" customHeight="1">
      <c r="B92" s="21"/>
      <c r="C92" s="104" t="s">
        <v>162</v>
      </c>
      <c r="D92" s="104" t="s">
        <v>157</v>
      </c>
      <c r="E92" s="105" t="s">
        <v>175</v>
      </c>
      <c r="F92" s="261" t="s">
        <v>176</v>
      </c>
      <c r="G92" s="262"/>
      <c r="H92" s="262"/>
      <c r="I92" s="262"/>
      <c r="J92" s="107" t="s">
        <v>173</v>
      </c>
      <c r="K92" s="108">
        <v>333</v>
      </c>
      <c r="L92" s="263"/>
      <c r="M92" s="262"/>
      <c r="N92" s="264">
        <f>ROUND($L$92*$K$92,0)</f>
        <v>0</v>
      </c>
      <c r="O92" s="262"/>
      <c r="P92" s="262"/>
      <c r="Q92" s="262"/>
      <c r="R92" s="106" t="s">
        <v>161</v>
      </c>
      <c r="S92" s="21"/>
      <c r="T92" s="109"/>
      <c r="U92" s="110" t="s">
        <v>42</v>
      </c>
      <c r="X92" s="111">
        <v>0.00831256</v>
      </c>
      <c r="Y92" s="111">
        <f>$X$92*$K$92</f>
        <v>2.76808248</v>
      </c>
      <c r="Z92" s="111">
        <v>0</v>
      </c>
      <c r="AA92" s="112">
        <f>$Z$92*$K$92</f>
        <v>0</v>
      </c>
      <c r="AR92" s="73" t="s">
        <v>162</v>
      </c>
      <c r="AT92" s="73" t="s">
        <v>157</v>
      </c>
      <c r="AU92" s="73" t="s">
        <v>77</v>
      </c>
      <c r="AY92" s="6" t="s">
        <v>156</v>
      </c>
      <c r="BE92" s="113">
        <f>IF($U$92="základní",$N$92,0)</f>
        <v>0</v>
      </c>
      <c r="BF92" s="113">
        <f>IF($U$92="snížená",$N$92,0)</f>
        <v>0</v>
      </c>
      <c r="BG92" s="113">
        <f>IF($U$92="zákl. přenesená",$N$92,0)</f>
        <v>0</v>
      </c>
      <c r="BH92" s="113">
        <f>IF($U$92="sníž. přenesená",$N$92,0)</f>
        <v>0</v>
      </c>
      <c r="BI92" s="113">
        <f>IF($U$92="nulová",$N$92,0)</f>
        <v>0</v>
      </c>
      <c r="BJ92" s="73" t="s">
        <v>77</v>
      </c>
      <c r="BK92" s="113">
        <f>ROUND($L$92*$K$92,0)</f>
        <v>0</v>
      </c>
      <c r="BL92" s="73" t="s">
        <v>162</v>
      </c>
      <c r="BM92" s="73" t="s">
        <v>177</v>
      </c>
    </row>
    <row r="93" spans="2:51" s="6" customFormat="1" ht="27" customHeight="1">
      <c r="B93" s="114"/>
      <c r="E93" s="115"/>
      <c r="F93" s="267" t="s">
        <v>178</v>
      </c>
      <c r="G93" s="268"/>
      <c r="H93" s="268"/>
      <c r="I93" s="268"/>
      <c r="K93" s="117">
        <v>216.4</v>
      </c>
      <c r="S93" s="114"/>
      <c r="T93" s="118"/>
      <c r="AA93" s="119"/>
      <c r="AT93" s="116" t="s">
        <v>165</v>
      </c>
      <c r="AU93" s="116" t="s">
        <v>77</v>
      </c>
      <c r="AV93" s="116" t="s">
        <v>77</v>
      </c>
      <c r="AW93" s="116" t="s">
        <v>127</v>
      </c>
      <c r="AX93" s="116" t="s">
        <v>70</v>
      </c>
      <c r="AY93" s="116" t="s">
        <v>156</v>
      </c>
    </row>
    <row r="94" spans="2:51" s="6" customFormat="1" ht="15.75" customHeight="1">
      <c r="B94" s="120"/>
      <c r="E94" s="121" t="s">
        <v>117</v>
      </c>
      <c r="F94" s="269" t="s">
        <v>179</v>
      </c>
      <c r="G94" s="270"/>
      <c r="H94" s="270"/>
      <c r="I94" s="270"/>
      <c r="K94" s="122">
        <v>216.4</v>
      </c>
      <c r="S94" s="120"/>
      <c r="T94" s="123"/>
      <c r="AA94" s="124"/>
      <c r="AT94" s="121" t="s">
        <v>165</v>
      </c>
      <c r="AU94" s="121" t="s">
        <v>77</v>
      </c>
      <c r="AV94" s="121" t="s">
        <v>80</v>
      </c>
      <c r="AW94" s="121" t="s">
        <v>127</v>
      </c>
      <c r="AX94" s="121" t="s">
        <v>70</v>
      </c>
      <c r="AY94" s="121" t="s">
        <v>156</v>
      </c>
    </row>
    <row r="95" spans="2:51" s="6" customFormat="1" ht="15.75" customHeight="1">
      <c r="B95" s="114"/>
      <c r="E95" s="116"/>
      <c r="F95" s="267" t="s">
        <v>180</v>
      </c>
      <c r="G95" s="268"/>
      <c r="H95" s="268"/>
      <c r="I95" s="268"/>
      <c r="K95" s="117">
        <v>123.271</v>
      </c>
      <c r="S95" s="114"/>
      <c r="T95" s="118"/>
      <c r="AA95" s="119"/>
      <c r="AT95" s="116" t="s">
        <v>165</v>
      </c>
      <c r="AU95" s="116" t="s">
        <v>77</v>
      </c>
      <c r="AV95" s="116" t="s">
        <v>77</v>
      </c>
      <c r="AW95" s="116" t="s">
        <v>127</v>
      </c>
      <c r="AX95" s="116" t="s">
        <v>70</v>
      </c>
      <c r="AY95" s="116" t="s">
        <v>156</v>
      </c>
    </row>
    <row r="96" spans="2:51" s="6" customFormat="1" ht="15.75" customHeight="1">
      <c r="B96" s="114"/>
      <c r="E96" s="116"/>
      <c r="F96" s="267" t="s">
        <v>181</v>
      </c>
      <c r="G96" s="268"/>
      <c r="H96" s="268"/>
      <c r="I96" s="268"/>
      <c r="K96" s="117">
        <v>-9.559</v>
      </c>
      <c r="S96" s="114"/>
      <c r="T96" s="118"/>
      <c r="AA96" s="119"/>
      <c r="AT96" s="116" t="s">
        <v>165</v>
      </c>
      <c r="AU96" s="116" t="s">
        <v>77</v>
      </c>
      <c r="AV96" s="116" t="s">
        <v>77</v>
      </c>
      <c r="AW96" s="116" t="s">
        <v>127</v>
      </c>
      <c r="AX96" s="116" t="s">
        <v>70</v>
      </c>
      <c r="AY96" s="116" t="s">
        <v>156</v>
      </c>
    </row>
    <row r="97" spans="2:51" s="6" customFormat="1" ht="15.75" customHeight="1">
      <c r="B97" s="114"/>
      <c r="E97" s="116"/>
      <c r="F97" s="267" t="s">
        <v>182</v>
      </c>
      <c r="G97" s="268"/>
      <c r="H97" s="268"/>
      <c r="I97" s="268"/>
      <c r="K97" s="117">
        <v>-0.73</v>
      </c>
      <c r="S97" s="114"/>
      <c r="T97" s="118"/>
      <c r="AA97" s="119"/>
      <c r="AT97" s="116" t="s">
        <v>165</v>
      </c>
      <c r="AU97" s="116" t="s">
        <v>77</v>
      </c>
      <c r="AV97" s="116" t="s">
        <v>77</v>
      </c>
      <c r="AW97" s="116" t="s">
        <v>127</v>
      </c>
      <c r="AX97" s="116" t="s">
        <v>70</v>
      </c>
      <c r="AY97" s="116" t="s">
        <v>156</v>
      </c>
    </row>
    <row r="98" spans="2:51" s="6" customFormat="1" ht="15.75" customHeight="1">
      <c r="B98" s="120"/>
      <c r="E98" s="121"/>
      <c r="F98" s="269" t="s">
        <v>183</v>
      </c>
      <c r="G98" s="270"/>
      <c r="H98" s="270"/>
      <c r="I98" s="270"/>
      <c r="K98" s="122">
        <v>112.982</v>
      </c>
      <c r="S98" s="120"/>
      <c r="T98" s="123"/>
      <c r="AA98" s="124"/>
      <c r="AT98" s="121" t="s">
        <v>165</v>
      </c>
      <c r="AU98" s="121" t="s">
        <v>77</v>
      </c>
      <c r="AV98" s="121" t="s">
        <v>80</v>
      </c>
      <c r="AW98" s="121" t="s">
        <v>127</v>
      </c>
      <c r="AX98" s="121" t="s">
        <v>70</v>
      </c>
      <c r="AY98" s="121" t="s">
        <v>156</v>
      </c>
    </row>
    <row r="99" spans="2:51" s="6" customFormat="1" ht="15.75" customHeight="1">
      <c r="B99" s="114"/>
      <c r="E99" s="116"/>
      <c r="F99" s="267" t="s">
        <v>184</v>
      </c>
      <c r="G99" s="268"/>
      <c r="H99" s="268"/>
      <c r="I99" s="268"/>
      <c r="K99" s="117">
        <v>3.618</v>
      </c>
      <c r="S99" s="114"/>
      <c r="T99" s="118"/>
      <c r="AA99" s="119"/>
      <c r="AT99" s="116" t="s">
        <v>165</v>
      </c>
      <c r="AU99" s="116" t="s">
        <v>77</v>
      </c>
      <c r="AV99" s="116" t="s">
        <v>77</v>
      </c>
      <c r="AW99" s="116" t="s">
        <v>127</v>
      </c>
      <c r="AX99" s="116" t="s">
        <v>70</v>
      </c>
      <c r="AY99" s="116" t="s">
        <v>156</v>
      </c>
    </row>
    <row r="100" spans="2:51" s="6" customFormat="1" ht="15.75" customHeight="1">
      <c r="B100" s="120"/>
      <c r="E100" s="121"/>
      <c r="F100" s="269" t="s">
        <v>185</v>
      </c>
      <c r="G100" s="270"/>
      <c r="H100" s="270"/>
      <c r="I100" s="270"/>
      <c r="K100" s="122">
        <v>3.618</v>
      </c>
      <c r="S100" s="120"/>
      <c r="T100" s="123"/>
      <c r="AA100" s="124"/>
      <c r="AT100" s="121" t="s">
        <v>165</v>
      </c>
      <c r="AU100" s="121" t="s">
        <v>77</v>
      </c>
      <c r="AV100" s="121" t="s">
        <v>80</v>
      </c>
      <c r="AW100" s="121" t="s">
        <v>127</v>
      </c>
      <c r="AX100" s="121" t="s">
        <v>70</v>
      </c>
      <c r="AY100" s="121" t="s">
        <v>156</v>
      </c>
    </row>
    <row r="101" spans="2:51" s="6" customFormat="1" ht="15.75" customHeight="1">
      <c r="B101" s="125"/>
      <c r="E101" s="126" t="s">
        <v>88</v>
      </c>
      <c r="F101" s="259" t="s">
        <v>186</v>
      </c>
      <c r="G101" s="260"/>
      <c r="H101" s="260"/>
      <c r="I101" s="260"/>
      <c r="K101" s="127">
        <v>333</v>
      </c>
      <c r="S101" s="125"/>
      <c r="T101" s="128"/>
      <c r="AA101" s="129"/>
      <c r="AT101" s="126" t="s">
        <v>165</v>
      </c>
      <c r="AU101" s="126" t="s">
        <v>77</v>
      </c>
      <c r="AV101" s="126" t="s">
        <v>162</v>
      </c>
      <c r="AW101" s="126" t="s">
        <v>127</v>
      </c>
      <c r="AX101" s="126" t="s">
        <v>9</v>
      </c>
      <c r="AY101" s="126" t="s">
        <v>156</v>
      </c>
    </row>
    <row r="102" spans="2:65" s="6" customFormat="1" ht="27" customHeight="1">
      <c r="B102" s="21"/>
      <c r="C102" s="130" t="s">
        <v>187</v>
      </c>
      <c r="D102" s="130" t="s">
        <v>188</v>
      </c>
      <c r="E102" s="131" t="s">
        <v>189</v>
      </c>
      <c r="F102" s="271" t="s">
        <v>190</v>
      </c>
      <c r="G102" s="272"/>
      <c r="H102" s="272"/>
      <c r="I102" s="272"/>
      <c r="J102" s="132" t="s">
        <v>173</v>
      </c>
      <c r="K102" s="133">
        <v>349.65</v>
      </c>
      <c r="L102" s="273"/>
      <c r="M102" s="272"/>
      <c r="N102" s="274">
        <f>ROUND($L$102*$K$102,0)</f>
        <v>0</v>
      </c>
      <c r="O102" s="262"/>
      <c r="P102" s="262"/>
      <c r="Q102" s="262"/>
      <c r="R102" s="106" t="s">
        <v>161</v>
      </c>
      <c r="S102" s="21"/>
      <c r="T102" s="109"/>
      <c r="U102" s="110" t="s">
        <v>42</v>
      </c>
      <c r="X102" s="111">
        <v>0.00204</v>
      </c>
      <c r="Y102" s="111">
        <f>$X$102*$K$102</f>
        <v>0.713286</v>
      </c>
      <c r="Z102" s="111">
        <v>0</v>
      </c>
      <c r="AA102" s="112">
        <f>$Z$102*$K$102</f>
        <v>0</v>
      </c>
      <c r="AR102" s="73" t="s">
        <v>191</v>
      </c>
      <c r="AT102" s="73" t="s">
        <v>188</v>
      </c>
      <c r="AU102" s="73" t="s">
        <v>77</v>
      </c>
      <c r="AY102" s="6" t="s">
        <v>156</v>
      </c>
      <c r="BE102" s="113">
        <f>IF($U$102="základní",$N$102,0)</f>
        <v>0</v>
      </c>
      <c r="BF102" s="113">
        <f>IF($U$102="snížená",$N$102,0)</f>
        <v>0</v>
      </c>
      <c r="BG102" s="113">
        <f>IF($U$102="zákl. přenesená",$N$102,0)</f>
        <v>0</v>
      </c>
      <c r="BH102" s="113">
        <f>IF($U$102="sníž. přenesená",$N$102,0)</f>
        <v>0</v>
      </c>
      <c r="BI102" s="113">
        <f>IF($U$102="nulová",$N$102,0)</f>
        <v>0</v>
      </c>
      <c r="BJ102" s="73" t="s">
        <v>77</v>
      </c>
      <c r="BK102" s="113">
        <f>ROUND($L$102*$K$102,0)</f>
        <v>0</v>
      </c>
      <c r="BL102" s="73" t="s">
        <v>162</v>
      </c>
      <c r="BM102" s="73" t="s">
        <v>192</v>
      </c>
    </row>
    <row r="103" spans="2:51" s="6" customFormat="1" ht="15.75" customHeight="1">
      <c r="B103" s="114"/>
      <c r="E103" s="115"/>
      <c r="F103" s="267" t="s">
        <v>193</v>
      </c>
      <c r="G103" s="268"/>
      <c r="H103" s="268"/>
      <c r="I103" s="268"/>
      <c r="K103" s="117">
        <v>349.65</v>
      </c>
      <c r="S103" s="114"/>
      <c r="T103" s="118"/>
      <c r="AA103" s="119"/>
      <c r="AT103" s="116" t="s">
        <v>165</v>
      </c>
      <c r="AU103" s="116" t="s">
        <v>77</v>
      </c>
      <c r="AV103" s="116" t="s">
        <v>77</v>
      </c>
      <c r="AW103" s="116" t="s">
        <v>127</v>
      </c>
      <c r="AX103" s="116" t="s">
        <v>9</v>
      </c>
      <c r="AY103" s="116" t="s">
        <v>156</v>
      </c>
    </row>
    <row r="104" spans="2:65" s="6" customFormat="1" ht="27" customHeight="1">
      <c r="B104" s="21"/>
      <c r="C104" s="104" t="s">
        <v>194</v>
      </c>
      <c r="D104" s="104" t="s">
        <v>157</v>
      </c>
      <c r="E104" s="105" t="s">
        <v>195</v>
      </c>
      <c r="F104" s="261" t="s">
        <v>196</v>
      </c>
      <c r="G104" s="262"/>
      <c r="H104" s="262"/>
      <c r="I104" s="262"/>
      <c r="J104" s="107" t="s">
        <v>197</v>
      </c>
      <c r="K104" s="108">
        <v>25.48</v>
      </c>
      <c r="L104" s="263"/>
      <c r="M104" s="262"/>
      <c r="N104" s="264">
        <f>ROUND($L$104*$K$104,0)</f>
        <v>0</v>
      </c>
      <c r="O104" s="262"/>
      <c r="P104" s="262"/>
      <c r="Q104" s="262"/>
      <c r="R104" s="106" t="s">
        <v>161</v>
      </c>
      <c r="S104" s="21"/>
      <c r="T104" s="109"/>
      <c r="U104" s="110" t="s">
        <v>42</v>
      </c>
      <c r="X104" s="111">
        <v>0.0033115</v>
      </c>
      <c r="Y104" s="111">
        <f>$X$104*$K$104</f>
        <v>0.08437702000000001</v>
      </c>
      <c r="Z104" s="111">
        <v>0</v>
      </c>
      <c r="AA104" s="112">
        <f>$Z$104*$K$104</f>
        <v>0</v>
      </c>
      <c r="AR104" s="73" t="s">
        <v>162</v>
      </c>
      <c r="AT104" s="73" t="s">
        <v>157</v>
      </c>
      <c r="AU104" s="73" t="s">
        <v>77</v>
      </c>
      <c r="AY104" s="6" t="s">
        <v>156</v>
      </c>
      <c r="BE104" s="113">
        <f>IF($U$104="základní",$N$104,0)</f>
        <v>0</v>
      </c>
      <c r="BF104" s="113">
        <f>IF($U$104="snížená",$N$104,0)</f>
        <v>0</v>
      </c>
      <c r="BG104" s="113">
        <f>IF($U$104="zákl. přenesená",$N$104,0)</f>
        <v>0</v>
      </c>
      <c r="BH104" s="113">
        <f>IF($U$104="sníž. přenesená",$N$104,0)</f>
        <v>0</v>
      </c>
      <c r="BI104" s="113">
        <f>IF($U$104="nulová",$N$104,0)</f>
        <v>0</v>
      </c>
      <c r="BJ104" s="73" t="s">
        <v>77</v>
      </c>
      <c r="BK104" s="113">
        <f>ROUND($L$104*$K$104,0)</f>
        <v>0</v>
      </c>
      <c r="BL104" s="73" t="s">
        <v>162</v>
      </c>
      <c r="BM104" s="73" t="s">
        <v>198</v>
      </c>
    </row>
    <row r="105" spans="2:51" s="6" customFormat="1" ht="15.75" customHeight="1">
      <c r="B105" s="114"/>
      <c r="E105" s="115"/>
      <c r="F105" s="267" t="s">
        <v>199</v>
      </c>
      <c r="G105" s="268"/>
      <c r="H105" s="268"/>
      <c r="I105" s="268"/>
      <c r="K105" s="117">
        <v>25.48</v>
      </c>
      <c r="S105" s="114"/>
      <c r="T105" s="118"/>
      <c r="AA105" s="119"/>
      <c r="AT105" s="116" t="s">
        <v>165</v>
      </c>
      <c r="AU105" s="116" t="s">
        <v>77</v>
      </c>
      <c r="AV105" s="116" t="s">
        <v>77</v>
      </c>
      <c r="AW105" s="116" t="s">
        <v>127</v>
      </c>
      <c r="AX105" s="116" t="s">
        <v>70</v>
      </c>
      <c r="AY105" s="116" t="s">
        <v>156</v>
      </c>
    </row>
    <row r="106" spans="2:51" s="6" customFormat="1" ht="15.75" customHeight="1">
      <c r="B106" s="120"/>
      <c r="E106" s="121"/>
      <c r="F106" s="269" t="s">
        <v>183</v>
      </c>
      <c r="G106" s="270"/>
      <c r="H106" s="270"/>
      <c r="I106" s="270"/>
      <c r="K106" s="122">
        <v>25.48</v>
      </c>
      <c r="S106" s="120"/>
      <c r="T106" s="123"/>
      <c r="AA106" s="124"/>
      <c r="AT106" s="121" t="s">
        <v>165</v>
      </c>
      <c r="AU106" s="121" t="s">
        <v>77</v>
      </c>
      <c r="AV106" s="121" t="s">
        <v>80</v>
      </c>
      <c r="AW106" s="121" t="s">
        <v>127</v>
      </c>
      <c r="AX106" s="121" t="s">
        <v>70</v>
      </c>
      <c r="AY106" s="121" t="s">
        <v>156</v>
      </c>
    </row>
    <row r="107" spans="2:51" s="6" customFormat="1" ht="15.75" customHeight="1">
      <c r="B107" s="125"/>
      <c r="E107" s="126" t="s">
        <v>95</v>
      </c>
      <c r="F107" s="259" t="s">
        <v>186</v>
      </c>
      <c r="G107" s="260"/>
      <c r="H107" s="260"/>
      <c r="I107" s="260"/>
      <c r="K107" s="127">
        <v>25.48</v>
      </c>
      <c r="S107" s="125"/>
      <c r="T107" s="128"/>
      <c r="AA107" s="129"/>
      <c r="AT107" s="126" t="s">
        <v>165</v>
      </c>
      <c r="AU107" s="126" t="s">
        <v>77</v>
      </c>
      <c r="AV107" s="126" t="s">
        <v>162</v>
      </c>
      <c r="AW107" s="126" t="s">
        <v>127</v>
      </c>
      <c r="AX107" s="126" t="s">
        <v>9</v>
      </c>
      <c r="AY107" s="126" t="s">
        <v>156</v>
      </c>
    </row>
    <row r="108" spans="2:65" s="6" customFormat="1" ht="27" customHeight="1">
      <c r="B108" s="21"/>
      <c r="C108" s="130" t="s">
        <v>200</v>
      </c>
      <c r="D108" s="130" t="s">
        <v>188</v>
      </c>
      <c r="E108" s="131" t="s">
        <v>201</v>
      </c>
      <c r="F108" s="271" t="s">
        <v>202</v>
      </c>
      <c r="G108" s="272"/>
      <c r="H108" s="272"/>
      <c r="I108" s="272"/>
      <c r="J108" s="132" t="s">
        <v>173</v>
      </c>
      <c r="K108" s="133">
        <v>8.026</v>
      </c>
      <c r="L108" s="273"/>
      <c r="M108" s="272"/>
      <c r="N108" s="274">
        <f>ROUND($L$108*$K$108,0)</f>
        <v>0</v>
      </c>
      <c r="O108" s="262"/>
      <c r="P108" s="262"/>
      <c r="Q108" s="262"/>
      <c r="R108" s="106" t="s">
        <v>161</v>
      </c>
      <c r="S108" s="21"/>
      <c r="T108" s="109"/>
      <c r="U108" s="110" t="s">
        <v>42</v>
      </c>
      <c r="X108" s="111">
        <v>0.00068</v>
      </c>
      <c r="Y108" s="111">
        <f>$X$108*$K$108</f>
        <v>0.00545768</v>
      </c>
      <c r="Z108" s="111">
        <v>0</v>
      </c>
      <c r="AA108" s="112">
        <f>$Z$108*$K$108</f>
        <v>0</v>
      </c>
      <c r="AR108" s="73" t="s">
        <v>191</v>
      </c>
      <c r="AT108" s="73" t="s">
        <v>188</v>
      </c>
      <c r="AU108" s="73" t="s">
        <v>77</v>
      </c>
      <c r="AY108" s="6" t="s">
        <v>156</v>
      </c>
      <c r="BE108" s="113">
        <f>IF($U$108="základní",$N$108,0)</f>
        <v>0</v>
      </c>
      <c r="BF108" s="113">
        <f>IF($U$108="snížená",$N$108,0)</f>
        <v>0</v>
      </c>
      <c r="BG108" s="113">
        <f>IF($U$108="zákl. přenesená",$N$108,0)</f>
        <v>0</v>
      </c>
      <c r="BH108" s="113">
        <f>IF($U$108="sníž. přenesená",$N$108,0)</f>
        <v>0</v>
      </c>
      <c r="BI108" s="113">
        <f>IF($U$108="nulová",$N$108,0)</f>
        <v>0</v>
      </c>
      <c r="BJ108" s="73" t="s">
        <v>77</v>
      </c>
      <c r="BK108" s="113">
        <f>ROUND($L$108*$K$108,0)</f>
        <v>0</v>
      </c>
      <c r="BL108" s="73" t="s">
        <v>162</v>
      </c>
      <c r="BM108" s="73" t="s">
        <v>203</v>
      </c>
    </row>
    <row r="109" spans="2:51" s="6" customFormat="1" ht="15.75" customHeight="1">
      <c r="B109" s="114"/>
      <c r="E109" s="115"/>
      <c r="F109" s="267" t="s">
        <v>204</v>
      </c>
      <c r="G109" s="268"/>
      <c r="H109" s="268"/>
      <c r="I109" s="268"/>
      <c r="K109" s="117">
        <v>8.026</v>
      </c>
      <c r="S109" s="114"/>
      <c r="T109" s="118"/>
      <c r="AA109" s="119"/>
      <c r="AT109" s="116" t="s">
        <v>165</v>
      </c>
      <c r="AU109" s="116" t="s">
        <v>77</v>
      </c>
      <c r="AV109" s="116" t="s">
        <v>77</v>
      </c>
      <c r="AW109" s="116" t="s">
        <v>127</v>
      </c>
      <c r="AX109" s="116" t="s">
        <v>9</v>
      </c>
      <c r="AY109" s="116" t="s">
        <v>156</v>
      </c>
    </row>
    <row r="110" spans="2:65" s="6" customFormat="1" ht="27" customHeight="1">
      <c r="B110" s="21"/>
      <c r="C110" s="104" t="s">
        <v>191</v>
      </c>
      <c r="D110" s="104" t="s">
        <v>157</v>
      </c>
      <c r="E110" s="105" t="s">
        <v>205</v>
      </c>
      <c r="F110" s="261" t="s">
        <v>206</v>
      </c>
      <c r="G110" s="262"/>
      <c r="H110" s="262"/>
      <c r="I110" s="262"/>
      <c r="J110" s="107" t="s">
        <v>173</v>
      </c>
      <c r="K110" s="108">
        <v>0.73</v>
      </c>
      <c r="L110" s="263"/>
      <c r="M110" s="262"/>
      <c r="N110" s="264">
        <f>ROUND($L$110*$K$110,0)</f>
        <v>0</v>
      </c>
      <c r="O110" s="262"/>
      <c r="P110" s="262"/>
      <c r="Q110" s="262"/>
      <c r="R110" s="106" t="s">
        <v>161</v>
      </c>
      <c r="S110" s="21"/>
      <c r="T110" s="109"/>
      <c r="U110" s="110" t="s">
        <v>42</v>
      </c>
      <c r="X110" s="111">
        <v>0.00937336</v>
      </c>
      <c r="Y110" s="111">
        <f>$X$110*$K$110</f>
        <v>0.0068425528</v>
      </c>
      <c r="Z110" s="111">
        <v>0</v>
      </c>
      <c r="AA110" s="112">
        <f>$Z$110*$K$110</f>
        <v>0</v>
      </c>
      <c r="AR110" s="73" t="s">
        <v>162</v>
      </c>
      <c r="AT110" s="73" t="s">
        <v>157</v>
      </c>
      <c r="AU110" s="73" t="s">
        <v>77</v>
      </c>
      <c r="AY110" s="6" t="s">
        <v>156</v>
      </c>
      <c r="BE110" s="113">
        <f>IF($U$110="základní",$N$110,0)</f>
        <v>0</v>
      </c>
      <c r="BF110" s="113">
        <f>IF($U$110="snížená",$N$110,0)</f>
        <v>0</v>
      </c>
      <c r="BG110" s="113">
        <f>IF($U$110="zákl. přenesená",$N$110,0)</f>
        <v>0</v>
      </c>
      <c r="BH110" s="113">
        <f>IF($U$110="sníž. přenesená",$N$110,0)</f>
        <v>0</v>
      </c>
      <c r="BI110" s="113">
        <f>IF($U$110="nulová",$N$110,0)</f>
        <v>0</v>
      </c>
      <c r="BJ110" s="73" t="s">
        <v>77</v>
      </c>
      <c r="BK110" s="113">
        <f>ROUND($L$110*$K$110,0)</f>
        <v>0</v>
      </c>
      <c r="BL110" s="73" t="s">
        <v>162</v>
      </c>
      <c r="BM110" s="73" t="s">
        <v>207</v>
      </c>
    </row>
    <row r="111" spans="2:51" s="6" customFormat="1" ht="15.75" customHeight="1">
      <c r="B111" s="114"/>
      <c r="E111" s="115"/>
      <c r="F111" s="267" t="s">
        <v>208</v>
      </c>
      <c r="G111" s="268"/>
      <c r="H111" s="268"/>
      <c r="I111" s="268"/>
      <c r="K111" s="117">
        <v>0.73</v>
      </c>
      <c r="S111" s="114"/>
      <c r="T111" s="118"/>
      <c r="AA111" s="119"/>
      <c r="AT111" s="116" t="s">
        <v>165</v>
      </c>
      <c r="AU111" s="116" t="s">
        <v>77</v>
      </c>
      <c r="AV111" s="116" t="s">
        <v>77</v>
      </c>
      <c r="AW111" s="116" t="s">
        <v>127</v>
      </c>
      <c r="AX111" s="116" t="s">
        <v>70</v>
      </c>
      <c r="AY111" s="116" t="s">
        <v>156</v>
      </c>
    </row>
    <row r="112" spans="2:51" s="6" customFormat="1" ht="15.75" customHeight="1">
      <c r="B112" s="120"/>
      <c r="E112" s="121"/>
      <c r="F112" s="269" t="s">
        <v>183</v>
      </c>
      <c r="G112" s="270"/>
      <c r="H112" s="270"/>
      <c r="I112" s="270"/>
      <c r="K112" s="122">
        <v>0.73</v>
      </c>
      <c r="S112" s="120"/>
      <c r="T112" s="123"/>
      <c r="AA112" s="124"/>
      <c r="AT112" s="121" t="s">
        <v>165</v>
      </c>
      <c r="AU112" s="121" t="s">
        <v>77</v>
      </c>
      <c r="AV112" s="121" t="s">
        <v>80</v>
      </c>
      <c r="AW112" s="121" t="s">
        <v>127</v>
      </c>
      <c r="AX112" s="121" t="s">
        <v>70</v>
      </c>
      <c r="AY112" s="121" t="s">
        <v>156</v>
      </c>
    </row>
    <row r="113" spans="2:51" s="6" customFormat="1" ht="15.75" customHeight="1">
      <c r="B113" s="125"/>
      <c r="E113" s="126" t="s">
        <v>92</v>
      </c>
      <c r="F113" s="259" t="s">
        <v>186</v>
      </c>
      <c r="G113" s="260"/>
      <c r="H113" s="260"/>
      <c r="I113" s="260"/>
      <c r="K113" s="127">
        <v>0.73</v>
      </c>
      <c r="S113" s="125"/>
      <c r="T113" s="128"/>
      <c r="AA113" s="129"/>
      <c r="AT113" s="126" t="s">
        <v>165</v>
      </c>
      <c r="AU113" s="126" t="s">
        <v>77</v>
      </c>
      <c r="AV113" s="126" t="s">
        <v>162</v>
      </c>
      <c r="AW113" s="126" t="s">
        <v>127</v>
      </c>
      <c r="AX113" s="126" t="s">
        <v>9</v>
      </c>
      <c r="AY113" s="126" t="s">
        <v>156</v>
      </c>
    </row>
    <row r="114" spans="2:65" s="6" customFormat="1" ht="27" customHeight="1">
      <c r="B114" s="21"/>
      <c r="C114" s="130" t="s">
        <v>209</v>
      </c>
      <c r="D114" s="130" t="s">
        <v>188</v>
      </c>
      <c r="E114" s="131" t="s">
        <v>210</v>
      </c>
      <c r="F114" s="271" t="s">
        <v>211</v>
      </c>
      <c r="G114" s="272"/>
      <c r="H114" s="272"/>
      <c r="I114" s="272"/>
      <c r="J114" s="132" t="s">
        <v>173</v>
      </c>
      <c r="K114" s="133">
        <v>0.767</v>
      </c>
      <c r="L114" s="273"/>
      <c r="M114" s="272"/>
      <c r="N114" s="274">
        <f>ROUND($L$114*$K$114,0)</f>
        <v>0</v>
      </c>
      <c r="O114" s="262"/>
      <c r="P114" s="262"/>
      <c r="Q114" s="262"/>
      <c r="R114" s="106" t="s">
        <v>161</v>
      </c>
      <c r="S114" s="21"/>
      <c r="T114" s="109"/>
      <c r="U114" s="110" t="s">
        <v>42</v>
      </c>
      <c r="X114" s="111">
        <v>0.015</v>
      </c>
      <c r="Y114" s="111">
        <f>$X$114*$K$114</f>
        <v>0.011505</v>
      </c>
      <c r="Z114" s="111">
        <v>0</v>
      </c>
      <c r="AA114" s="112">
        <f>$Z$114*$K$114</f>
        <v>0</v>
      </c>
      <c r="AR114" s="73" t="s">
        <v>191</v>
      </c>
      <c r="AT114" s="73" t="s">
        <v>188</v>
      </c>
      <c r="AU114" s="73" t="s">
        <v>77</v>
      </c>
      <c r="AY114" s="6" t="s">
        <v>156</v>
      </c>
      <c r="BE114" s="113">
        <f>IF($U$114="základní",$N$114,0)</f>
        <v>0</v>
      </c>
      <c r="BF114" s="113">
        <f>IF($U$114="snížená",$N$114,0)</f>
        <v>0</v>
      </c>
      <c r="BG114" s="113">
        <f>IF($U$114="zákl. přenesená",$N$114,0)</f>
        <v>0</v>
      </c>
      <c r="BH114" s="113">
        <f>IF($U$114="sníž. přenesená",$N$114,0)</f>
        <v>0</v>
      </c>
      <c r="BI114" s="113">
        <f>IF($U$114="nulová",$N$114,0)</f>
        <v>0</v>
      </c>
      <c r="BJ114" s="73" t="s">
        <v>77</v>
      </c>
      <c r="BK114" s="113">
        <f>ROUND($L$114*$K$114,0)</f>
        <v>0</v>
      </c>
      <c r="BL114" s="73" t="s">
        <v>162</v>
      </c>
      <c r="BM114" s="73" t="s">
        <v>212</v>
      </c>
    </row>
    <row r="115" spans="2:51" s="6" customFormat="1" ht="15.75" customHeight="1">
      <c r="B115" s="114"/>
      <c r="E115" s="115"/>
      <c r="F115" s="267" t="s">
        <v>213</v>
      </c>
      <c r="G115" s="268"/>
      <c r="H115" s="268"/>
      <c r="I115" s="268"/>
      <c r="K115" s="117">
        <v>0.767</v>
      </c>
      <c r="S115" s="114"/>
      <c r="T115" s="118"/>
      <c r="AA115" s="119"/>
      <c r="AT115" s="116" t="s">
        <v>165</v>
      </c>
      <c r="AU115" s="116" t="s">
        <v>77</v>
      </c>
      <c r="AV115" s="116" t="s">
        <v>77</v>
      </c>
      <c r="AW115" s="116" t="s">
        <v>127</v>
      </c>
      <c r="AX115" s="116" t="s">
        <v>9</v>
      </c>
      <c r="AY115" s="116" t="s">
        <v>156</v>
      </c>
    </row>
    <row r="116" spans="2:65" s="6" customFormat="1" ht="15.75" customHeight="1">
      <c r="B116" s="21"/>
      <c r="C116" s="104" t="s">
        <v>26</v>
      </c>
      <c r="D116" s="104" t="s">
        <v>157</v>
      </c>
      <c r="E116" s="105" t="s">
        <v>214</v>
      </c>
      <c r="F116" s="261" t="s">
        <v>215</v>
      </c>
      <c r="G116" s="262"/>
      <c r="H116" s="262"/>
      <c r="I116" s="262"/>
      <c r="J116" s="107" t="s">
        <v>197</v>
      </c>
      <c r="K116" s="108">
        <v>22.08</v>
      </c>
      <c r="L116" s="263"/>
      <c r="M116" s="262"/>
      <c r="N116" s="264">
        <f>ROUND($L$116*$K$116,0)</f>
        <v>0</v>
      </c>
      <c r="O116" s="262"/>
      <c r="P116" s="262"/>
      <c r="Q116" s="262"/>
      <c r="R116" s="106" t="s">
        <v>161</v>
      </c>
      <c r="S116" s="21"/>
      <c r="T116" s="109"/>
      <c r="U116" s="110" t="s">
        <v>42</v>
      </c>
      <c r="X116" s="111">
        <v>6.05E-05</v>
      </c>
      <c r="Y116" s="111">
        <f>$X$116*$K$116</f>
        <v>0.0013358399999999998</v>
      </c>
      <c r="Z116" s="111">
        <v>0</v>
      </c>
      <c r="AA116" s="112">
        <f>$Z$116*$K$116</f>
        <v>0</v>
      </c>
      <c r="AR116" s="73" t="s">
        <v>162</v>
      </c>
      <c r="AT116" s="73" t="s">
        <v>157</v>
      </c>
      <c r="AU116" s="73" t="s">
        <v>77</v>
      </c>
      <c r="AY116" s="6" t="s">
        <v>156</v>
      </c>
      <c r="BE116" s="113">
        <f>IF($U$116="základní",$N$116,0)</f>
        <v>0</v>
      </c>
      <c r="BF116" s="113">
        <f>IF($U$116="snížená",$N$116,0)</f>
        <v>0</v>
      </c>
      <c r="BG116" s="113">
        <f>IF($U$116="zákl. přenesená",$N$116,0)</f>
        <v>0</v>
      </c>
      <c r="BH116" s="113">
        <f>IF($U$116="sníž. přenesená",$N$116,0)</f>
        <v>0</v>
      </c>
      <c r="BI116" s="113">
        <f>IF($U$116="nulová",$N$116,0)</f>
        <v>0</v>
      </c>
      <c r="BJ116" s="73" t="s">
        <v>77</v>
      </c>
      <c r="BK116" s="113">
        <f>ROUND($L$116*$K$116,0)</f>
        <v>0</v>
      </c>
      <c r="BL116" s="73" t="s">
        <v>162</v>
      </c>
      <c r="BM116" s="73" t="s">
        <v>216</v>
      </c>
    </row>
    <row r="117" spans="2:51" s="6" customFormat="1" ht="15.75" customHeight="1">
      <c r="B117" s="114"/>
      <c r="E117" s="115"/>
      <c r="F117" s="267" t="s">
        <v>217</v>
      </c>
      <c r="G117" s="268"/>
      <c r="H117" s="268"/>
      <c r="I117" s="268"/>
      <c r="K117" s="117">
        <v>22.08</v>
      </c>
      <c r="S117" s="114"/>
      <c r="T117" s="118"/>
      <c r="AA117" s="119"/>
      <c r="AT117" s="116" t="s">
        <v>165</v>
      </c>
      <c r="AU117" s="116" t="s">
        <v>77</v>
      </c>
      <c r="AV117" s="116" t="s">
        <v>77</v>
      </c>
      <c r="AW117" s="116" t="s">
        <v>127</v>
      </c>
      <c r="AX117" s="116" t="s">
        <v>70</v>
      </c>
      <c r="AY117" s="116" t="s">
        <v>156</v>
      </c>
    </row>
    <row r="118" spans="2:51" s="6" customFormat="1" ht="15.75" customHeight="1">
      <c r="B118" s="120"/>
      <c r="E118" s="121" t="s">
        <v>102</v>
      </c>
      <c r="F118" s="269" t="s">
        <v>218</v>
      </c>
      <c r="G118" s="270"/>
      <c r="H118" s="270"/>
      <c r="I118" s="270"/>
      <c r="K118" s="122">
        <v>22.08</v>
      </c>
      <c r="S118" s="120"/>
      <c r="T118" s="123"/>
      <c r="AA118" s="124"/>
      <c r="AT118" s="121" t="s">
        <v>165</v>
      </c>
      <c r="AU118" s="121" t="s">
        <v>77</v>
      </c>
      <c r="AV118" s="121" t="s">
        <v>80</v>
      </c>
      <c r="AW118" s="121" t="s">
        <v>127</v>
      </c>
      <c r="AX118" s="121" t="s">
        <v>9</v>
      </c>
      <c r="AY118" s="121" t="s">
        <v>156</v>
      </c>
    </row>
    <row r="119" spans="2:65" s="6" customFormat="1" ht="15.75" customHeight="1">
      <c r="B119" s="21"/>
      <c r="C119" s="130" t="s">
        <v>219</v>
      </c>
      <c r="D119" s="130" t="s">
        <v>188</v>
      </c>
      <c r="E119" s="131" t="s">
        <v>220</v>
      </c>
      <c r="F119" s="271" t="s">
        <v>221</v>
      </c>
      <c r="G119" s="272"/>
      <c r="H119" s="272"/>
      <c r="I119" s="272"/>
      <c r="J119" s="132" t="s">
        <v>197</v>
      </c>
      <c r="K119" s="133">
        <v>23.184</v>
      </c>
      <c r="L119" s="273"/>
      <c r="M119" s="272"/>
      <c r="N119" s="274">
        <f>ROUND($L$119*$K$119,0)</f>
        <v>0</v>
      </c>
      <c r="O119" s="262"/>
      <c r="P119" s="262"/>
      <c r="Q119" s="262"/>
      <c r="R119" s="106" t="s">
        <v>161</v>
      </c>
      <c r="S119" s="21"/>
      <c r="T119" s="109"/>
      <c r="U119" s="110" t="s">
        <v>42</v>
      </c>
      <c r="X119" s="111">
        <v>0.00046</v>
      </c>
      <c r="Y119" s="111">
        <f>$X$119*$K$119</f>
        <v>0.010664640000000001</v>
      </c>
      <c r="Z119" s="111">
        <v>0</v>
      </c>
      <c r="AA119" s="112">
        <f>$Z$119*$K$119</f>
        <v>0</v>
      </c>
      <c r="AR119" s="73" t="s">
        <v>191</v>
      </c>
      <c r="AT119" s="73" t="s">
        <v>188</v>
      </c>
      <c r="AU119" s="73" t="s">
        <v>77</v>
      </c>
      <c r="AY119" s="6" t="s">
        <v>156</v>
      </c>
      <c r="BE119" s="113">
        <f>IF($U$119="základní",$N$119,0)</f>
        <v>0</v>
      </c>
      <c r="BF119" s="113">
        <f>IF($U$119="snížená",$N$119,0)</f>
        <v>0</v>
      </c>
      <c r="BG119" s="113">
        <f>IF($U$119="zákl. přenesená",$N$119,0)</f>
        <v>0</v>
      </c>
      <c r="BH119" s="113">
        <f>IF($U$119="sníž. přenesená",$N$119,0)</f>
        <v>0</v>
      </c>
      <c r="BI119" s="113">
        <f>IF($U$119="nulová",$N$119,0)</f>
        <v>0</v>
      </c>
      <c r="BJ119" s="73" t="s">
        <v>77</v>
      </c>
      <c r="BK119" s="113">
        <f>ROUND($L$119*$K$119,0)</f>
        <v>0</v>
      </c>
      <c r="BL119" s="73" t="s">
        <v>162</v>
      </c>
      <c r="BM119" s="73" t="s">
        <v>222</v>
      </c>
    </row>
    <row r="120" spans="2:51" s="6" customFormat="1" ht="15.75" customHeight="1">
      <c r="B120" s="114"/>
      <c r="E120" s="115"/>
      <c r="F120" s="267" t="s">
        <v>223</v>
      </c>
      <c r="G120" s="268"/>
      <c r="H120" s="268"/>
      <c r="I120" s="268"/>
      <c r="K120" s="117">
        <v>23.184</v>
      </c>
      <c r="S120" s="114"/>
      <c r="T120" s="118"/>
      <c r="AA120" s="119"/>
      <c r="AT120" s="116" t="s">
        <v>165</v>
      </c>
      <c r="AU120" s="116" t="s">
        <v>77</v>
      </c>
      <c r="AV120" s="116" t="s">
        <v>77</v>
      </c>
      <c r="AW120" s="116" t="s">
        <v>127</v>
      </c>
      <c r="AX120" s="116" t="s">
        <v>9</v>
      </c>
      <c r="AY120" s="116" t="s">
        <v>156</v>
      </c>
    </row>
    <row r="121" spans="2:65" s="6" customFormat="1" ht="15.75" customHeight="1">
      <c r="B121" s="21"/>
      <c r="C121" s="104" t="s">
        <v>224</v>
      </c>
      <c r="D121" s="104" t="s">
        <v>157</v>
      </c>
      <c r="E121" s="105" t="s">
        <v>225</v>
      </c>
      <c r="F121" s="261" t="s">
        <v>226</v>
      </c>
      <c r="G121" s="262"/>
      <c r="H121" s="262"/>
      <c r="I121" s="262"/>
      <c r="J121" s="107" t="s">
        <v>197</v>
      </c>
      <c r="K121" s="108">
        <v>67.86</v>
      </c>
      <c r="L121" s="263"/>
      <c r="M121" s="262"/>
      <c r="N121" s="264">
        <f>ROUND($L$121*$K$121,0)</f>
        <v>0</v>
      </c>
      <c r="O121" s="262"/>
      <c r="P121" s="262"/>
      <c r="Q121" s="262"/>
      <c r="R121" s="106" t="s">
        <v>161</v>
      </c>
      <c r="S121" s="21"/>
      <c r="T121" s="109"/>
      <c r="U121" s="110" t="s">
        <v>42</v>
      </c>
      <c r="X121" s="111">
        <v>0.00025017</v>
      </c>
      <c r="Y121" s="111">
        <f>$X$121*$K$121</f>
        <v>0.016976536200000003</v>
      </c>
      <c r="Z121" s="111">
        <v>0</v>
      </c>
      <c r="AA121" s="112">
        <f>$Z$121*$K$121</f>
        <v>0</v>
      </c>
      <c r="AR121" s="73" t="s">
        <v>162</v>
      </c>
      <c r="AT121" s="73" t="s">
        <v>157</v>
      </c>
      <c r="AU121" s="73" t="s">
        <v>77</v>
      </c>
      <c r="AY121" s="6" t="s">
        <v>156</v>
      </c>
      <c r="BE121" s="113">
        <f>IF($U$121="základní",$N$121,0)</f>
        <v>0</v>
      </c>
      <c r="BF121" s="113">
        <f>IF($U$121="snížená",$N$121,0)</f>
        <v>0</v>
      </c>
      <c r="BG121" s="113">
        <f>IF($U$121="zákl. přenesená",$N$121,0)</f>
        <v>0</v>
      </c>
      <c r="BH121" s="113">
        <f>IF($U$121="sníž. přenesená",$N$121,0)</f>
        <v>0</v>
      </c>
      <c r="BI121" s="113">
        <f>IF($U$121="nulová",$N$121,0)</f>
        <v>0</v>
      </c>
      <c r="BJ121" s="73" t="s">
        <v>77</v>
      </c>
      <c r="BK121" s="113">
        <f>ROUND($L$121*$K$121,0)</f>
        <v>0</v>
      </c>
      <c r="BL121" s="73" t="s">
        <v>162</v>
      </c>
      <c r="BM121" s="73" t="s">
        <v>227</v>
      </c>
    </row>
    <row r="122" spans="2:51" s="6" customFormat="1" ht="27" customHeight="1">
      <c r="B122" s="114"/>
      <c r="E122" s="115"/>
      <c r="F122" s="267" t="s">
        <v>228</v>
      </c>
      <c r="G122" s="268"/>
      <c r="H122" s="268"/>
      <c r="I122" s="268"/>
      <c r="K122" s="117">
        <v>29.02</v>
      </c>
      <c r="S122" s="114"/>
      <c r="T122" s="118"/>
      <c r="AA122" s="119"/>
      <c r="AT122" s="116" t="s">
        <v>165</v>
      </c>
      <c r="AU122" s="116" t="s">
        <v>77</v>
      </c>
      <c r="AV122" s="116" t="s">
        <v>77</v>
      </c>
      <c r="AW122" s="116" t="s">
        <v>127</v>
      </c>
      <c r="AX122" s="116" t="s">
        <v>70</v>
      </c>
      <c r="AY122" s="116" t="s">
        <v>156</v>
      </c>
    </row>
    <row r="123" spans="2:51" s="6" customFormat="1" ht="27" customHeight="1">
      <c r="B123" s="114"/>
      <c r="E123" s="116"/>
      <c r="F123" s="267" t="s">
        <v>229</v>
      </c>
      <c r="G123" s="268"/>
      <c r="H123" s="268"/>
      <c r="I123" s="268"/>
      <c r="K123" s="117">
        <v>13.36</v>
      </c>
      <c r="S123" s="114"/>
      <c r="T123" s="118"/>
      <c r="AA123" s="119"/>
      <c r="AT123" s="116" t="s">
        <v>165</v>
      </c>
      <c r="AU123" s="116" t="s">
        <v>77</v>
      </c>
      <c r="AV123" s="116" t="s">
        <v>77</v>
      </c>
      <c r="AW123" s="116" t="s">
        <v>127</v>
      </c>
      <c r="AX123" s="116" t="s">
        <v>70</v>
      </c>
      <c r="AY123" s="116" t="s">
        <v>156</v>
      </c>
    </row>
    <row r="124" spans="2:51" s="6" customFormat="1" ht="15.75" customHeight="1">
      <c r="B124" s="120"/>
      <c r="E124" s="121" t="s">
        <v>105</v>
      </c>
      <c r="F124" s="269" t="s">
        <v>230</v>
      </c>
      <c r="G124" s="270"/>
      <c r="H124" s="270"/>
      <c r="I124" s="270"/>
      <c r="K124" s="122">
        <v>42.38</v>
      </c>
      <c r="S124" s="120"/>
      <c r="T124" s="123"/>
      <c r="AA124" s="124"/>
      <c r="AT124" s="121" t="s">
        <v>165</v>
      </c>
      <c r="AU124" s="121" t="s">
        <v>77</v>
      </c>
      <c r="AV124" s="121" t="s">
        <v>80</v>
      </c>
      <c r="AW124" s="121" t="s">
        <v>127</v>
      </c>
      <c r="AX124" s="121" t="s">
        <v>70</v>
      </c>
      <c r="AY124" s="121" t="s">
        <v>156</v>
      </c>
    </row>
    <row r="125" spans="2:51" s="6" customFormat="1" ht="15.75" customHeight="1">
      <c r="B125" s="114"/>
      <c r="E125" s="116"/>
      <c r="F125" s="267" t="s">
        <v>231</v>
      </c>
      <c r="G125" s="268"/>
      <c r="H125" s="268"/>
      <c r="I125" s="268"/>
      <c r="K125" s="117">
        <v>20.64</v>
      </c>
      <c r="S125" s="114"/>
      <c r="T125" s="118"/>
      <c r="AA125" s="119"/>
      <c r="AT125" s="116" t="s">
        <v>165</v>
      </c>
      <c r="AU125" s="116" t="s">
        <v>77</v>
      </c>
      <c r="AV125" s="116" t="s">
        <v>77</v>
      </c>
      <c r="AW125" s="116" t="s">
        <v>127</v>
      </c>
      <c r="AX125" s="116" t="s">
        <v>70</v>
      </c>
      <c r="AY125" s="116" t="s">
        <v>156</v>
      </c>
    </row>
    <row r="126" spans="2:51" s="6" customFormat="1" ht="15.75" customHeight="1">
      <c r="B126" s="120"/>
      <c r="E126" s="121" t="s">
        <v>108</v>
      </c>
      <c r="F126" s="269" t="s">
        <v>232</v>
      </c>
      <c r="G126" s="270"/>
      <c r="H126" s="270"/>
      <c r="I126" s="270"/>
      <c r="K126" s="122">
        <v>20.64</v>
      </c>
      <c r="S126" s="120"/>
      <c r="T126" s="123"/>
      <c r="AA126" s="124"/>
      <c r="AT126" s="121" t="s">
        <v>165</v>
      </c>
      <c r="AU126" s="121" t="s">
        <v>77</v>
      </c>
      <c r="AV126" s="121" t="s">
        <v>80</v>
      </c>
      <c r="AW126" s="121" t="s">
        <v>127</v>
      </c>
      <c r="AX126" s="121" t="s">
        <v>70</v>
      </c>
      <c r="AY126" s="121" t="s">
        <v>156</v>
      </c>
    </row>
    <row r="127" spans="2:51" s="6" customFormat="1" ht="15.75" customHeight="1">
      <c r="B127" s="114"/>
      <c r="E127" s="116"/>
      <c r="F127" s="267" t="s">
        <v>233</v>
      </c>
      <c r="G127" s="268"/>
      <c r="H127" s="268"/>
      <c r="I127" s="268"/>
      <c r="K127" s="117">
        <v>4.84</v>
      </c>
      <c r="S127" s="114"/>
      <c r="T127" s="118"/>
      <c r="AA127" s="119"/>
      <c r="AT127" s="116" t="s">
        <v>165</v>
      </c>
      <c r="AU127" s="116" t="s">
        <v>77</v>
      </c>
      <c r="AV127" s="116" t="s">
        <v>77</v>
      </c>
      <c r="AW127" s="116" t="s">
        <v>127</v>
      </c>
      <c r="AX127" s="116" t="s">
        <v>70</v>
      </c>
      <c r="AY127" s="116" t="s">
        <v>156</v>
      </c>
    </row>
    <row r="128" spans="2:51" s="6" customFormat="1" ht="15.75" customHeight="1">
      <c r="B128" s="120"/>
      <c r="E128" s="121" t="s">
        <v>111</v>
      </c>
      <c r="F128" s="269" t="s">
        <v>234</v>
      </c>
      <c r="G128" s="270"/>
      <c r="H128" s="270"/>
      <c r="I128" s="270"/>
      <c r="K128" s="122">
        <v>4.84</v>
      </c>
      <c r="S128" s="120"/>
      <c r="T128" s="123"/>
      <c r="AA128" s="124"/>
      <c r="AT128" s="121" t="s">
        <v>165</v>
      </c>
      <c r="AU128" s="121" t="s">
        <v>77</v>
      </c>
      <c r="AV128" s="121" t="s">
        <v>80</v>
      </c>
      <c r="AW128" s="121" t="s">
        <v>127</v>
      </c>
      <c r="AX128" s="121" t="s">
        <v>70</v>
      </c>
      <c r="AY128" s="121" t="s">
        <v>156</v>
      </c>
    </row>
    <row r="129" spans="2:51" s="6" customFormat="1" ht="15.75" customHeight="1">
      <c r="B129" s="125"/>
      <c r="E129" s="126"/>
      <c r="F129" s="259" t="s">
        <v>186</v>
      </c>
      <c r="G129" s="260"/>
      <c r="H129" s="260"/>
      <c r="I129" s="260"/>
      <c r="K129" s="127">
        <v>67.86</v>
      </c>
      <c r="S129" s="125"/>
      <c r="T129" s="128"/>
      <c r="AA129" s="129"/>
      <c r="AT129" s="126" t="s">
        <v>165</v>
      </c>
      <c r="AU129" s="126" t="s">
        <v>77</v>
      </c>
      <c r="AV129" s="126" t="s">
        <v>162</v>
      </c>
      <c r="AW129" s="126" t="s">
        <v>127</v>
      </c>
      <c r="AX129" s="126" t="s">
        <v>9</v>
      </c>
      <c r="AY129" s="126" t="s">
        <v>156</v>
      </c>
    </row>
    <row r="130" spans="2:65" s="6" customFormat="1" ht="15.75" customHeight="1">
      <c r="B130" s="21"/>
      <c r="C130" s="130" t="s">
        <v>235</v>
      </c>
      <c r="D130" s="130" t="s">
        <v>188</v>
      </c>
      <c r="E130" s="131" t="s">
        <v>236</v>
      </c>
      <c r="F130" s="271" t="s">
        <v>237</v>
      </c>
      <c r="G130" s="272"/>
      <c r="H130" s="272"/>
      <c r="I130" s="272"/>
      <c r="J130" s="132" t="s">
        <v>197</v>
      </c>
      <c r="K130" s="133">
        <v>44.499</v>
      </c>
      <c r="L130" s="273"/>
      <c r="M130" s="272"/>
      <c r="N130" s="274">
        <f>ROUND($L$130*$K$130,0)</f>
        <v>0</v>
      </c>
      <c r="O130" s="262"/>
      <c r="P130" s="262"/>
      <c r="Q130" s="262"/>
      <c r="R130" s="106" t="s">
        <v>161</v>
      </c>
      <c r="S130" s="21"/>
      <c r="T130" s="109"/>
      <c r="U130" s="110" t="s">
        <v>42</v>
      </c>
      <c r="X130" s="111">
        <v>3E-05</v>
      </c>
      <c r="Y130" s="111">
        <f>$X$130*$K$130</f>
        <v>0.0013349700000000002</v>
      </c>
      <c r="Z130" s="111">
        <v>0</v>
      </c>
      <c r="AA130" s="112">
        <f>$Z$130*$K$130</f>
        <v>0</v>
      </c>
      <c r="AR130" s="73" t="s">
        <v>191</v>
      </c>
      <c r="AT130" s="73" t="s">
        <v>188</v>
      </c>
      <c r="AU130" s="73" t="s">
        <v>77</v>
      </c>
      <c r="AY130" s="6" t="s">
        <v>156</v>
      </c>
      <c r="BE130" s="113">
        <f>IF($U$130="základní",$N$130,0)</f>
        <v>0</v>
      </c>
      <c r="BF130" s="113">
        <f>IF($U$130="snížená",$N$130,0)</f>
        <v>0</v>
      </c>
      <c r="BG130" s="113">
        <f>IF($U$130="zákl. přenesená",$N$130,0)</f>
        <v>0</v>
      </c>
      <c r="BH130" s="113">
        <f>IF($U$130="sníž. přenesená",$N$130,0)</f>
        <v>0</v>
      </c>
      <c r="BI130" s="113">
        <f>IF($U$130="nulová",$N$130,0)</f>
        <v>0</v>
      </c>
      <c r="BJ130" s="73" t="s">
        <v>77</v>
      </c>
      <c r="BK130" s="113">
        <f>ROUND($L$130*$K$130,0)</f>
        <v>0</v>
      </c>
      <c r="BL130" s="73" t="s">
        <v>162</v>
      </c>
      <c r="BM130" s="73" t="s">
        <v>238</v>
      </c>
    </row>
    <row r="131" spans="2:51" s="6" customFormat="1" ht="15.75" customHeight="1">
      <c r="B131" s="114"/>
      <c r="E131" s="115"/>
      <c r="F131" s="267" t="s">
        <v>239</v>
      </c>
      <c r="G131" s="268"/>
      <c r="H131" s="268"/>
      <c r="I131" s="268"/>
      <c r="K131" s="117">
        <v>44.499</v>
      </c>
      <c r="S131" s="114"/>
      <c r="T131" s="118"/>
      <c r="AA131" s="119"/>
      <c r="AT131" s="116" t="s">
        <v>165</v>
      </c>
      <c r="AU131" s="116" t="s">
        <v>77</v>
      </c>
      <c r="AV131" s="116" t="s">
        <v>77</v>
      </c>
      <c r="AW131" s="116" t="s">
        <v>127</v>
      </c>
      <c r="AX131" s="116" t="s">
        <v>9</v>
      </c>
      <c r="AY131" s="116" t="s">
        <v>156</v>
      </c>
    </row>
    <row r="132" spans="2:65" s="6" customFormat="1" ht="15.75" customHeight="1">
      <c r="B132" s="21"/>
      <c r="C132" s="130" t="s">
        <v>240</v>
      </c>
      <c r="D132" s="130" t="s">
        <v>188</v>
      </c>
      <c r="E132" s="131" t="s">
        <v>241</v>
      </c>
      <c r="F132" s="271" t="s">
        <v>242</v>
      </c>
      <c r="G132" s="272"/>
      <c r="H132" s="272"/>
      <c r="I132" s="272"/>
      <c r="J132" s="132" t="s">
        <v>197</v>
      </c>
      <c r="K132" s="133">
        <v>21.672</v>
      </c>
      <c r="L132" s="273"/>
      <c r="M132" s="272"/>
      <c r="N132" s="274">
        <f>ROUND($L$132*$K$132,0)</f>
        <v>0</v>
      </c>
      <c r="O132" s="262"/>
      <c r="P132" s="262"/>
      <c r="Q132" s="262"/>
      <c r="R132" s="106" t="s">
        <v>161</v>
      </c>
      <c r="S132" s="21"/>
      <c r="T132" s="109"/>
      <c r="U132" s="110" t="s">
        <v>42</v>
      </c>
      <c r="X132" s="111">
        <v>0.0002</v>
      </c>
      <c r="Y132" s="111">
        <f>$X$132*$K$132</f>
        <v>0.0043344</v>
      </c>
      <c r="Z132" s="111">
        <v>0</v>
      </c>
      <c r="AA132" s="112">
        <f>$Z$132*$K$132</f>
        <v>0</v>
      </c>
      <c r="AR132" s="73" t="s">
        <v>191</v>
      </c>
      <c r="AT132" s="73" t="s">
        <v>188</v>
      </c>
      <c r="AU132" s="73" t="s">
        <v>77</v>
      </c>
      <c r="AY132" s="6" t="s">
        <v>156</v>
      </c>
      <c r="BE132" s="113">
        <f>IF($U$132="základní",$N$132,0)</f>
        <v>0</v>
      </c>
      <c r="BF132" s="113">
        <f>IF($U$132="snížená",$N$132,0)</f>
        <v>0</v>
      </c>
      <c r="BG132" s="113">
        <f>IF($U$132="zákl. přenesená",$N$132,0)</f>
        <v>0</v>
      </c>
      <c r="BH132" s="113">
        <f>IF($U$132="sníž. přenesená",$N$132,0)</f>
        <v>0</v>
      </c>
      <c r="BI132" s="113">
        <f>IF($U$132="nulová",$N$132,0)</f>
        <v>0</v>
      </c>
      <c r="BJ132" s="73" t="s">
        <v>77</v>
      </c>
      <c r="BK132" s="113">
        <f>ROUND($L$132*$K$132,0)</f>
        <v>0</v>
      </c>
      <c r="BL132" s="73" t="s">
        <v>162</v>
      </c>
      <c r="BM132" s="73" t="s">
        <v>243</v>
      </c>
    </row>
    <row r="133" spans="2:51" s="6" customFormat="1" ht="15.75" customHeight="1">
      <c r="B133" s="114"/>
      <c r="E133" s="115"/>
      <c r="F133" s="267" t="s">
        <v>244</v>
      </c>
      <c r="G133" s="268"/>
      <c r="H133" s="268"/>
      <c r="I133" s="268"/>
      <c r="K133" s="117">
        <v>21.672</v>
      </c>
      <c r="S133" s="114"/>
      <c r="T133" s="118"/>
      <c r="AA133" s="119"/>
      <c r="AT133" s="116" t="s">
        <v>165</v>
      </c>
      <c r="AU133" s="116" t="s">
        <v>77</v>
      </c>
      <c r="AV133" s="116" t="s">
        <v>77</v>
      </c>
      <c r="AW133" s="116" t="s">
        <v>127</v>
      </c>
      <c r="AX133" s="116" t="s">
        <v>9</v>
      </c>
      <c r="AY133" s="116" t="s">
        <v>156</v>
      </c>
    </row>
    <row r="134" spans="2:65" s="6" customFormat="1" ht="27" customHeight="1">
      <c r="B134" s="21"/>
      <c r="C134" s="130" t="s">
        <v>10</v>
      </c>
      <c r="D134" s="130" t="s">
        <v>188</v>
      </c>
      <c r="E134" s="131" t="s">
        <v>245</v>
      </c>
      <c r="F134" s="271" t="s">
        <v>246</v>
      </c>
      <c r="G134" s="272"/>
      <c r="H134" s="272"/>
      <c r="I134" s="272"/>
      <c r="J134" s="132" t="s">
        <v>197</v>
      </c>
      <c r="K134" s="133">
        <v>5.082</v>
      </c>
      <c r="L134" s="273"/>
      <c r="M134" s="272"/>
      <c r="N134" s="274">
        <f>ROUND($L$134*$K$134,0)</f>
        <v>0</v>
      </c>
      <c r="O134" s="262"/>
      <c r="P134" s="262"/>
      <c r="Q134" s="262"/>
      <c r="R134" s="106" t="s">
        <v>161</v>
      </c>
      <c r="S134" s="21"/>
      <c r="T134" s="109"/>
      <c r="U134" s="110" t="s">
        <v>42</v>
      </c>
      <c r="X134" s="111">
        <v>0.0004</v>
      </c>
      <c r="Y134" s="111">
        <f>$X$134*$K$134</f>
        <v>0.0020328</v>
      </c>
      <c r="Z134" s="111">
        <v>0</v>
      </c>
      <c r="AA134" s="112">
        <f>$Z$134*$K$134</f>
        <v>0</v>
      </c>
      <c r="AR134" s="73" t="s">
        <v>191</v>
      </c>
      <c r="AT134" s="73" t="s">
        <v>188</v>
      </c>
      <c r="AU134" s="73" t="s">
        <v>77</v>
      </c>
      <c r="AY134" s="6" t="s">
        <v>156</v>
      </c>
      <c r="BE134" s="113">
        <f>IF($U$134="základní",$N$134,0)</f>
        <v>0</v>
      </c>
      <c r="BF134" s="113">
        <f>IF($U$134="snížená",$N$134,0)</f>
        <v>0</v>
      </c>
      <c r="BG134" s="113">
        <f>IF($U$134="zákl. přenesená",$N$134,0)</f>
        <v>0</v>
      </c>
      <c r="BH134" s="113">
        <f>IF($U$134="sníž. přenesená",$N$134,0)</f>
        <v>0</v>
      </c>
      <c r="BI134" s="113">
        <f>IF($U$134="nulová",$N$134,0)</f>
        <v>0</v>
      </c>
      <c r="BJ134" s="73" t="s">
        <v>77</v>
      </c>
      <c r="BK134" s="113">
        <f>ROUND($L$134*$K$134,0)</f>
        <v>0</v>
      </c>
      <c r="BL134" s="73" t="s">
        <v>162</v>
      </c>
      <c r="BM134" s="73" t="s">
        <v>247</v>
      </c>
    </row>
    <row r="135" spans="2:51" s="6" customFormat="1" ht="15.75" customHeight="1">
      <c r="B135" s="114"/>
      <c r="E135" s="115"/>
      <c r="F135" s="267" t="s">
        <v>248</v>
      </c>
      <c r="G135" s="268"/>
      <c r="H135" s="268"/>
      <c r="I135" s="268"/>
      <c r="K135" s="117">
        <v>5.082</v>
      </c>
      <c r="S135" s="114"/>
      <c r="T135" s="118"/>
      <c r="AA135" s="119"/>
      <c r="AT135" s="116" t="s">
        <v>165</v>
      </c>
      <c r="AU135" s="116" t="s">
        <v>77</v>
      </c>
      <c r="AV135" s="116" t="s">
        <v>77</v>
      </c>
      <c r="AW135" s="116" t="s">
        <v>127</v>
      </c>
      <c r="AX135" s="116" t="s">
        <v>9</v>
      </c>
      <c r="AY135" s="116" t="s">
        <v>156</v>
      </c>
    </row>
    <row r="136" spans="2:65" s="6" customFormat="1" ht="27" customHeight="1">
      <c r="B136" s="21"/>
      <c r="C136" s="104" t="s">
        <v>249</v>
      </c>
      <c r="D136" s="104" t="s">
        <v>157</v>
      </c>
      <c r="E136" s="105" t="s">
        <v>250</v>
      </c>
      <c r="F136" s="261" t="s">
        <v>251</v>
      </c>
      <c r="G136" s="262"/>
      <c r="H136" s="262"/>
      <c r="I136" s="262"/>
      <c r="J136" s="107" t="s">
        <v>173</v>
      </c>
      <c r="K136" s="108">
        <v>2.07</v>
      </c>
      <c r="L136" s="263"/>
      <c r="M136" s="262"/>
      <c r="N136" s="264">
        <f>ROUND($L$136*$K$136,0)</f>
        <v>0</v>
      </c>
      <c r="O136" s="262"/>
      <c r="P136" s="262"/>
      <c r="Q136" s="262"/>
      <c r="R136" s="106" t="s">
        <v>161</v>
      </c>
      <c r="S136" s="21"/>
      <c r="T136" s="109"/>
      <c r="U136" s="110" t="s">
        <v>42</v>
      </c>
      <c r="X136" s="111">
        <v>0.02636</v>
      </c>
      <c r="Y136" s="111">
        <f>$X$136*$K$136</f>
        <v>0.0545652</v>
      </c>
      <c r="Z136" s="111">
        <v>0</v>
      </c>
      <c r="AA136" s="112">
        <f>$Z$136*$K$136</f>
        <v>0</v>
      </c>
      <c r="AR136" s="73" t="s">
        <v>162</v>
      </c>
      <c r="AT136" s="73" t="s">
        <v>157</v>
      </c>
      <c r="AU136" s="73" t="s">
        <v>77</v>
      </c>
      <c r="AY136" s="6" t="s">
        <v>156</v>
      </c>
      <c r="BE136" s="113">
        <f>IF($U$136="základní",$N$136,0)</f>
        <v>0</v>
      </c>
      <c r="BF136" s="113">
        <f>IF($U$136="snížená",$N$136,0)</f>
        <v>0</v>
      </c>
      <c r="BG136" s="113">
        <f>IF($U$136="zákl. přenesená",$N$136,0)</f>
        <v>0</v>
      </c>
      <c r="BH136" s="113">
        <f>IF($U$136="sníž. přenesená",$N$136,0)</f>
        <v>0</v>
      </c>
      <c r="BI136" s="113">
        <f>IF($U$136="nulová",$N$136,0)</f>
        <v>0</v>
      </c>
      <c r="BJ136" s="73" t="s">
        <v>77</v>
      </c>
      <c r="BK136" s="113">
        <f>ROUND($L$136*$K$136,0)</f>
        <v>0</v>
      </c>
      <c r="BL136" s="73" t="s">
        <v>162</v>
      </c>
      <c r="BM136" s="73" t="s">
        <v>252</v>
      </c>
    </row>
    <row r="137" spans="2:51" s="6" customFormat="1" ht="15.75" customHeight="1">
      <c r="B137" s="114"/>
      <c r="E137" s="115"/>
      <c r="F137" s="267" t="s">
        <v>253</v>
      </c>
      <c r="G137" s="268"/>
      <c r="H137" s="268"/>
      <c r="I137" s="268"/>
      <c r="K137" s="117">
        <v>2.07</v>
      </c>
      <c r="S137" s="114"/>
      <c r="T137" s="118"/>
      <c r="AA137" s="119"/>
      <c r="AT137" s="116" t="s">
        <v>165</v>
      </c>
      <c r="AU137" s="116" t="s">
        <v>77</v>
      </c>
      <c r="AV137" s="116" t="s">
        <v>77</v>
      </c>
      <c r="AW137" s="116" t="s">
        <v>127</v>
      </c>
      <c r="AX137" s="116" t="s">
        <v>9</v>
      </c>
      <c r="AY137" s="116" t="s">
        <v>156</v>
      </c>
    </row>
    <row r="138" spans="2:65" s="6" customFormat="1" ht="27" customHeight="1">
      <c r="B138" s="21"/>
      <c r="C138" s="104" t="s">
        <v>254</v>
      </c>
      <c r="D138" s="104" t="s">
        <v>157</v>
      </c>
      <c r="E138" s="105" t="s">
        <v>255</v>
      </c>
      <c r="F138" s="261" t="s">
        <v>256</v>
      </c>
      <c r="G138" s="262"/>
      <c r="H138" s="262"/>
      <c r="I138" s="262"/>
      <c r="J138" s="107" t="s">
        <v>173</v>
      </c>
      <c r="K138" s="108">
        <v>124.974</v>
      </c>
      <c r="L138" s="263"/>
      <c r="M138" s="262"/>
      <c r="N138" s="264">
        <f>ROUND($L$138*$K$138,0)</f>
        <v>0</v>
      </c>
      <c r="O138" s="262"/>
      <c r="P138" s="262"/>
      <c r="Q138" s="262"/>
      <c r="R138" s="106" t="s">
        <v>161</v>
      </c>
      <c r="S138" s="21"/>
      <c r="T138" s="109"/>
      <c r="U138" s="110" t="s">
        <v>42</v>
      </c>
      <c r="X138" s="111">
        <v>0.00268</v>
      </c>
      <c r="Y138" s="111">
        <f>$X$138*$K$138</f>
        <v>0.33493032</v>
      </c>
      <c r="Z138" s="111">
        <v>0</v>
      </c>
      <c r="AA138" s="112">
        <f>$Z$138*$K$138</f>
        <v>0</v>
      </c>
      <c r="AR138" s="73" t="s">
        <v>162</v>
      </c>
      <c r="AT138" s="73" t="s">
        <v>157</v>
      </c>
      <c r="AU138" s="73" t="s">
        <v>77</v>
      </c>
      <c r="AY138" s="6" t="s">
        <v>156</v>
      </c>
      <c r="BE138" s="113">
        <f>IF($U$138="základní",$N$138,0)</f>
        <v>0</v>
      </c>
      <c r="BF138" s="113">
        <f>IF($U$138="snížená",$N$138,0)</f>
        <v>0</v>
      </c>
      <c r="BG138" s="113">
        <f>IF($U$138="zákl. přenesená",$N$138,0)</f>
        <v>0</v>
      </c>
      <c r="BH138" s="113">
        <f>IF($U$138="sníž. přenesená",$N$138,0)</f>
        <v>0</v>
      </c>
      <c r="BI138" s="113">
        <f>IF($U$138="nulová",$N$138,0)</f>
        <v>0</v>
      </c>
      <c r="BJ138" s="73" t="s">
        <v>77</v>
      </c>
      <c r="BK138" s="113">
        <f>ROUND($L$138*$K$138,0)</f>
        <v>0</v>
      </c>
      <c r="BL138" s="73" t="s">
        <v>162</v>
      </c>
      <c r="BM138" s="73" t="s">
        <v>257</v>
      </c>
    </row>
    <row r="139" spans="2:51" s="6" customFormat="1" ht="15.75" customHeight="1">
      <c r="B139" s="114"/>
      <c r="E139" s="115"/>
      <c r="F139" s="267" t="s">
        <v>258</v>
      </c>
      <c r="G139" s="268"/>
      <c r="H139" s="268"/>
      <c r="I139" s="268"/>
      <c r="K139" s="117">
        <v>333.73</v>
      </c>
      <c r="S139" s="114"/>
      <c r="T139" s="118"/>
      <c r="AA139" s="119"/>
      <c r="AT139" s="116" t="s">
        <v>165</v>
      </c>
      <c r="AU139" s="116" t="s">
        <v>77</v>
      </c>
      <c r="AV139" s="116" t="s">
        <v>77</v>
      </c>
      <c r="AW139" s="116" t="s">
        <v>127</v>
      </c>
      <c r="AX139" s="116" t="s">
        <v>70</v>
      </c>
      <c r="AY139" s="116" t="s">
        <v>156</v>
      </c>
    </row>
    <row r="140" spans="2:51" s="6" customFormat="1" ht="15.75" customHeight="1">
      <c r="B140" s="114"/>
      <c r="E140" s="116"/>
      <c r="F140" s="267" t="s">
        <v>259</v>
      </c>
      <c r="G140" s="268"/>
      <c r="H140" s="268"/>
      <c r="I140" s="268"/>
      <c r="K140" s="117">
        <v>-216.4</v>
      </c>
      <c r="S140" s="114"/>
      <c r="T140" s="118"/>
      <c r="AA140" s="119"/>
      <c r="AT140" s="116" t="s">
        <v>165</v>
      </c>
      <c r="AU140" s="116" t="s">
        <v>77</v>
      </c>
      <c r="AV140" s="116" t="s">
        <v>77</v>
      </c>
      <c r="AW140" s="116" t="s">
        <v>127</v>
      </c>
      <c r="AX140" s="116" t="s">
        <v>70</v>
      </c>
      <c r="AY140" s="116" t="s">
        <v>156</v>
      </c>
    </row>
    <row r="141" spans="2:51" s="6" customFormat="1" ht="15.75" customHeight="1">
      <c r="B141" s="114"/>
      <c r="E141" s="116"/>
      <c r="F141" s="267" t="s">
        <v>260</v>
      </c>
      <c r="G141" s="268"/>
      <c r="H141" s="268"/>
      <c r="I141" s="268"/>
      <c r="K141" s="117">
        <v>7.644</v>
      </c>
      <c r="S141" s="114"/>
      <c r="T141" s="118"/>
      <c r="AA141" s="119"/>
      <c r="AT141" s="116" t="s">
        <v>165</v>
      </c>
      <c r="AU141" s="116" t="s">
        <v>77</v>
      </c>
      <c r="AV141" s="116" t="s">
        <v>77</v>
      </c>
      <c r="AW141" s="116" t="s">
        <v>127</v>
      </c>
      <c r="AX141" s="116" t="s">
        <v>70</v>
      </c>
      <c r="AY141" s="116" t="s">
        <v>156</v>
      </c>
    </row>
    <row r="142" spans="2:51" s="6" customFormat="1" ht="15.75" customHeight="1">
      <c r="B142" s="120"/>
      <c r="E142" s="121"/>
      <c r="F142" s="269" t="s">
        <v>261</v>
      </c>
      <c r="G142" s="270"/>
      <c r="H142" s="270"/>
      <c r="I142" s="270"/>
      <c r="K142" s="122">
        <v>124.974</v>
      </c>
      <c r="S142" s="120"/>
      <c r="T142" s="123"/>
      <c r="AA142" s="124"/>
      <c r="AT142" s="121" t="s">
        <v>165</v>
      </c>
      <c r="AU142" s="121" t="s">
        <v>77</v>
      </c>
      <c r="AV142" s="121" t="s">
        <v>80</v>
      </c>
      <c r="AW142" s="121" t="s">
        <v>127</v>
      </c>
      <c r="AX142" s="121" t="s">
        <v>9</v>
      </c>
      <c r="AY142" s="121" t="s">
        <v>156</v>
      </c>
    </row>
    <row r="143" spans="2:65" s="6" customFormat="1" ht="27" customHeight="1">
      <c r="B143" s="21"/>
      <c r="C143" s="104" t="s">
        <v>262</v>
      </c>
      <c r="D143" s="104" t="s">
        <v>157</v>
      </c>
      <c r="E143" s="105" t="s">
        <v>263</v>
      </c>
      <c r="F143" s="261" t="s">
        <v>264</v>
      </c>
      <c r="G143" s="262"/>
      <c r="H143" s="262"/>
      <c r="I143" s="262"/>
      <c r="J143" s="107" t="s">
        <v>173</v>
      </c>
      <c r="K143" s="108">
        <v>216.4</v>
      </c>
      <c r="L143" s="263"/>
      <c r="M143" s="262"/>
      <c r="N143" s="264">
        <f>ROUND($L$143*$K$143,0)</f>
        <v>0</v>
      </c>
      <c r="O143" s="262"/>
      <c r="P143" s="262"/>
      <c r="Q143" s="262"/>
      <c r="R143" s="106" t="s">
        <v>161</v>
      </c>
      <c r="S143" s="21"/>
      <c r="T143" s="109"/>
      <c r="U143" s="110" t="s">
        <v>42</v>
      </c>
      <c r="X143" s="111">
        <v>0.00478</v>
      </c>
      <c r="Y143" s="111">
        <f>$X$143*$K$143</f>
        <v>1.0343920000000002</v>
      </c>
      <c r="Z143" s="111">
        <v>0</v>
      </c>
      <c r="AA143" s="112">
        <f>$Z$143*$K$143</f>
        <v>0</v>
      </c>
      <c r="AR143" s="73" t="s">
        <v>162</v>
      </c>
      <c r="AT143" s="73" t="s">
        <v>157</v>
      </c>
      <c r="AU143" s="73" t="s">
        <v>77</v>
      </c>
      <c r="AY143" s="6" t="s">
        <v>156</v>
      </c>
      <c r="BE143" s="113">
        <f>IF($U$143="základní",$N$143,0)</f>
        <v>0</v>
      </c>
      <c r="BF143" s="113">
        <f>IF($U$143="snížená",$N$143,0)</f>
        <v>0</v>
      </c>
      <c r="BG143" s="113">
        <f>IF($U$143="zákl. přenesená",$N$143,0)</f>
        <v>0</v>
      </c>
      <c r="BH143" s="113">
        <f>IF($U$143="sníž. přenesená",$N$143,0)</f>
        <v>0</v>
      </c>
      <c r="BI143" s="113">
        <f>IF($U$143="nulová",$N$143,0)</f>
        <v>0</v>
      </c>
      <c r="BJ143" s="73" t="s">
        <v>77</v>
      </c>
      <c r="BK143" s="113">
        <f>ROUND($L$143*$K$143,0)</f>
        <v>0</v>
      </c>
      <c r="BL143" s="73" t="s">
        <v>162</v>
      </c>
      <c r="BM143" s="73" t="s">
        <v>265</v>
      </c>
    </row>
    <row r="144" spans="2:51" s="6" customFormat="1" ht="15.75" customHeight="1">
      <c r="B144" s="114"/>
      <c r="E144" s="115"/>
      <c r="F144" s="267" t="s">
        <v>117</v>
      </c>
      <c r="G144" s="268"/>
      <c r="H144" s="268"/>
      <c r="I144" s="268"/>
      <c r="K144" s="117">
        <v>216.4</v>
      </c>
      <c r="S144" s="114"/>
      <c r="T144" s="118"/>
      <c r="AA144" s="119"/>
      <c r="AT144" s="116" t="s">
        <v>165</v>
      </c>
      <c r="AU144" s="116" t="s">
        <v>77</v>
      </c>
      <c r="AV144" s="116" t="s">
        <v>77</v>
      </c>
      <c r="AW144" s="116" t="s">
        <v>127</v>
      </c>
      <c r="AX144" s="116" t="s">
        <v>9</v>
      </c>
      <c r="AY144" s="116" t="s">
        <v>156</v>
      </c>
    </row>
    <row r="145" spans="2:65" s="6" customFormat="1" ht="27" customHeight="1">
      <c r="B145" s="21"/>
      <c r="C145" s="104" t="s">
        <v>266</v>
      </c>
      <c r="D145" s="104" t="s">
        <v>157</v>
      </c>
      <c r="E145" s="105" t="s">
        <v>267</v>
      </c>
      <c r="F145" s="261" t="s">
        <v>268</v>
      </c>
      <c r="G145" s="262"/>
      <c r="H145" s="262"/>
      <c r="I145" s="262"/>
      <c r="J145" s="107" t="s">
        <v>173</v>
      </c>
      <c r="K145" s="108">
        <v>7.382</v>
      </c>
      <c r="L145" s="263"/>
      <c r="M145" s="262"/>
      <c r="N145" s="264">
        <f>ROUND($L$145*$K$145,0)</f>
        <v>0</v>
      </c>
      <c r="O145" s="262"/>
      <c r="P145" s="262"/>
      <c r="Q145" s="262"/>
      <c r="R145" s="106" t="s">
        <v>161</v>
      </c>
      <c r="S145" s="21"/>
      <c r="T145" s="109"/>
      <c r="U145" s="110" t="s">
        <v>42</v>
      </c>
      <c r="X145" s="111">
        <v>0.00024</v>
      </c>
      <c r="Y145" s="111">
        <f>$X$145*$K$145</f>
        <v>0.0017716799999999999</v>
      </c>
      <c r="Z145" s="111">
        <v>0</v>
      </c>
      <c r="AA145" s="112">
        <f>$Z$145*$K$145</f>
        <v>0</v>
      </c>
      <c r="AR145" s="73" t="s">
        <v>162</v>
      </c>
      <c r="AT145" s="73" t="s">
        <v>157</v>
      </c>
      <c r="AU145" s="73" t="s">
        <v>77</v>
      </c>
      <c r="AY145" s="6" t="s">
        <v>156</v>
      </c>
      <c r="BE145" s="113">
        <f>IF($U$145="základní",$N$145,0)</f>
        <v>0</v>
      </c>
      <c r="BF145" s="113">
        <f>IF($U$145="snížená",$N$145,0)</f>
        <v>0</v>
      </c>
      <c r="BG145" s="113">
        <f>IF($U$145="zákl. přenesená",$N$145,0)</f>
        <v>0</v>
      </c>
      <c r="BH145" s="113">
        <f>IF($U$145="sníž. přenesená",$N$145,0)</f>
        <v>0</v>
      </c>
      <c r="BI145" s="113">
        <f>IF($U$145="nulová",$N$145,0)</f>
        <v>0</v>
      </c>
      <c r="BJ145" s="73" t="s">
        <v>77</v>
      </c>
      <c r="BK145" s="113">
        <f>ROUND($L$145*$K$145,0)</f>
        <v>0</v>
      </c>
      <c r="BL145" s="73" t="s">
        <v>162</v>
      </c>
      <c r="BM145" s="73" t="s">
        <v>269</v>
      </c>
    </row>
    <row r="146" spans="2:51" s="6" customFormat="1" ht="15.75" customHeight="1">
      <c r="B146" s="114"/>
      <c r="E146" s="115"/>
      <c r="F146" s="267" t="s">
        <v>270</v>
      </c>
      <c r="G146" s="268"/>
      <c r="H146" s="268"/>
      <c r="I146" s="268"/>
      <c r="K146" s="117">
        <v>7.382</v>
      </c>
      <c r="S146" s="114"/>
      <c r="T146" s="118"/>
      <c r="AA146" s="119"/>
      <c r="AT146" s="116" t="s">
        <v>165</v>
      </c>
      <c r="AU146" s="116" t="s">
        <v>77</v>
      </c>
      <c r="AV146" s="116" t="s">
        <v>77</v>
      </c>
      <c r="AW146" s="116" t="s">
        <v>127</v>
      </c>
      <c r="AX146" s="116" t="s">
        <v>70</v>
      </c>
      <c r="AY146" s="116" t="s">
        <v>156</v>
      </c>
    </row>
    <row r="147" spans="2:51" s="6" customFormat="1" ht="15.75" customHeight="1">
      <c r="B147" s="120"/>
      <c r="E147" s="121" t="s">
        <v>114</v>
      </c>
      <c r="F147" s="269" t="s">
        <v>261</v>
      </c>
      <c r="G147" s="270"/>
      <c r="H147" s="270"/>
      <c r="I147" s="270"/>
      <c r="K147" s="122">
        <v>7.382</v>
      </c>
      <c r="S147" s="120"/>
      <c r="T147" s="123"/>
      <c r="AA147" s="124"/>
      <c r="AT147" s="121" t="s">
        <v>165</v>
      </c>
      <c r="AU147" s="121" t="s">
        <v>77</v>
      </c>
      <c r="AV147" s="121" t="s">
        <v>80</v>
      </c>
      <c r="AW147" s="121" t="s">
        <v>127</v>
      </c>
      <c r="AX147" s="121" t="s">
        <v>9</v>
      </c>
      <c r="AY147" s="121" t="s">
        <v>156</v>
      </c>
    </row>
    <row r="148" spans="2:65" s="6" customFormat="1" ht="27" customHeight="1">
      <c r="B148" s="21"/>
      <c r="C148" s="104" t="s">
        <v>271</v>
      </c>
      <c r="D148" s="104" t="s">
        <v>157</v>
      </c>
      <c r="E148" s="105" t="s">
        <v>272</v>
      </c>
      <c r="F148" s="261" t="s">
        <v>273</v>
      </c>
      <c r="G148" s="262"/>
      <c r="H148" s="262"/>
      <c r="I148" s="262"/>
      <c r="J148" s="107" t="s">
        <v>173</v>
      </c>
      <c r="K148" s="108">
        <v>7.382</v>
      </c>
      <c r="L148" s="263"/>
      <c r="M148" s="262"/>
      <c r="N148" s="264">
        <f>ROUND($L$148*$K$148,0)</f>
        <v>0</v>
      </c>
      <c r="O148" s="262"/>
      <c r="P148" s="262"/>
      <c r="Q148" s="262"/>
      <c r="R148" s="106" t="s">
        <v>161</v>
      </c>
      <c r="S148" s="21"/>
      <c r="T148" s="109"/>
      <c r="U148" s="110" t="s">
        <v>42</v>
      </c>
      <c r="X148" s="111">
        <v>0.0014</v>
      </c>
      <c r="Y148" s="111">
        <f>$X$148*$K$148</f>
        <v>0.0103348</v>
      </c>
      <c r="Z148" s="111">
        <v>0</v>
      </c>
      <c r="AA148" s="112">
        <f>$Z$148*$K$148</f>
        <v>0</v>
      </c>
      <c r="AR148" s="73" t="s">
        <v>162</v>
      </c>
      <c r="AT148" s="73" t="s">
        <v>157</v>
      </c>
      <c r="AU148" s="73" t="s">
        <v>77</v>
      </c>
      <c r="AY148" s="6" t="s">
        <v>156</v>
      </c>
      <c r="BE148" s="113">
        <f>IF($U$148="základní",$N$148,0)</f>
        <v>0</v>
      </c>
      <c r="BF148" s="113">
        <f>IF($U$148="snížená",$N$148,0)</f>
        <v>0</v>
      </c>
      <c r="BG148" s="113">
        <f>IF($U$148="zákl. přenesená",$N$148,0)</f>
        <v>0</v>
      </c>
      <c r="BH148" s="113">
        <f>IF($U$148="sníž. přenesená",$N$148,0)</f>
        <v>0</v>
      </c>
      <c r="BI148" s="113">
        <f>IF($U$148="nulová",$N$148,0)</f>
        <v>0</v>
      </c>
      <c r="BJ148" s="73" t="s">
        <v>77</v>
      </c>
      <c r="BK148" s="113">
        <f>ROUND($L$148*$K$148,0)</f>
        <v>0</v>
      </c>
      <c r="BL148" s="73" t="s">
        <v>162</v>
      </c>
      <c r="BM148" s="73" t="s">
        <v>274</v>
      </c>
    </row>
    <row r="149" spans="2:51" s="6" customFormat="1" ht="15.75" customHeight="1">
      <c r="B149" s="114"/>
      <c r="E149" s="115"/>
      <c r="F149" s="267" t="s">
        <v>114</v>
      </c>
      <c r="G149" s="268"/>
      <c r="H149" s="268"/>
      <c r="I149" s="268"/>
      <c r="K149" s="117">
        <v>7.382</v>
      </c>
      <c r="S149" s="114"/>
      <c r="T149" s="118"/>
      <c r="AA149" s="119"/>
      <c r="AT149" s="116" t="s">
        <v>165</v>
      </c>
      <c r="AU149" s="116" t="s">
        <v>77</v>
      </c>
      <c r="AV149" s="116" t="s">
        <v>77</v>
      </c>
      <c r="AW149" s="116" t="s">
        <v>127</v>
      </c>
      <c r="AX149" s="116" t="s">
        <v>9</v>
      </c>
      <c r="AY149" s="116" t="s">
        <v>156</v>
      </c>
    </row>
    <row r="150" spans="2:65" s="6" customFormat="1" ht="15.75" customHeight="1">
      <c r="B150" s="21"/>
      <c r="C150" s="104" t="s">
        <v>8</v>
      </c>
      <c r="D150" s="104" t="s">
        <v>157</v>
      </c>
      <c r="E150" s="105" t="s">
        <v>275</v>
      </c>
      <c r="F150" s="261" t="s">
        <v>276</v>
      </c>
      <c r="G150" s="262"/>
      <c r="H150" s="262"/>
      <c r="I150" s="262"/>
      <c r="J150" s="107" t="s">
        <v>173</v>
      </c>
      <c r="K150" s="108">
        <v>24</v>
      </c>
      <c r="L150" s="263"/>
      <c r="M150" s="262"/>
      <c r="N150" s="264">
        <f>ROUND($L$150*$K$150,0)</f>
        <v>0</v>
      </c>
      <c r="O150" s="262"/>
      <c r="P150" s="262"/>
      <c r="Q150" s="262"/>
      <c r="R150" s="106" t="s">
        <v>161</v>
      </c>
      <c r="S150" s="21"/>
      <c r="T150" s="109"/>
      <c r="U150" s="110" t="s">
        <v>42</v>
      </c>
      <c r="X150" s="111">
        <v>0.000121</v>
      </c>
      <c r="Y150" s="111">
        <f>$X$150*$K$150</f>
        <v>0.002904</v>
      </c>
      <c r="Z150" s="111">
        <v>0</v>
      </c>
      <c r="AA150" s="112">
        <f>$Z$150*$K$150</f>
        <v>0</v>
      </c>
      <c r="AR150" s="73" t="s">
        <v>162</v>
      </c>
      <c r="AT150" s="73" t="s">
        <v>157</v>
      </c>
      <c r="AU150" s="73" t="s">
        <v>77</v>
      </c>
      <c r="AY150" s="6" t="s">
        <v>156</v>
      </c>
      <c r="BE150" s="113">
        <f>IF($U$150="základní",$N$150,0)</f>
        <v>0</v>
      </c>
      <c r="BF150" s="113">
        <f>IF($U$150="snížená",$N$150,0)</f>
        <v>0</v>
      </c>
      <c r="BG150" s="113">
        <f>IF($U$150="zákl. přenesená",$N$150,0)</f>
        <v>0</v>
      </c>
      <c r="BH150" s="113">
        <f>IF($U$150="sníž. přenesená",$N$150,0)</f>
        <v>0</v>
      </c>
      <c r="BI150" s="113">
        <f>IF($U$150="nulová",$N$150,0)</f>
        <v>0</v>
      </c>
      <c r="BJ150" s="73" t="s">
        <v>77</v>
      </c>
      <c r="BK150" s="113">
        <f>ROUND($L$150*$K$150,0)</f>
        <v>0</v>
      </c>
      <c r="BL150" s="73" t="s">
        <v>162</v>
      </c>
      <c r="BM150" s="73" t="s">
        <v>277</v>
      </c>
    </row>
    <row r="151" spans="2:51" s="6" customFormat="1" ht="15.75" customHeight="1">
      <c r="B151" s="114"/>
      <c r="E151" s="115"/>
      <c r="F151" s="267" t="s">
        <v>278</v>
      </c>
      <c r="G151" s="268"/>
      <c r="H151" s="268"/>
      <c r="I151" s="268"/>
      <c r="K151" s="117">
        <v>24</v>
      </c>
      <c r="S151" s="114"/>
      <c r="T151" s="118"/>
      <c r="AA151" s="119"/>
      <c r="AT151" s="116" t="s">
        <v>165</v>
      </c>
      <c r="AU151" s="116" t="s">
        <v>77</v>
      </c>
      <c r="AV151" s="116" t="s">
        <v>77</v>
      </c>
      <c r="AW151" s="116" t="s">
        <v>127</v>
      </c>
      <c r="AX151" s="116" t="s">
        <v>9</v>
      </c>
      <c r="AY151" s="116" t="s">
        <v>156</v>
      </c>
    </row>
    <row r="152" spans="2:65" s="6" customFormat="1" ht="27" customHeight="1">
      <c r="B152" s="21"/>
      <c r="C152" s="104" t="s">
        <v>279</v>
      </c>
      <c r="D152" s="104" t="s">
        <v>157</v>
      </c>
      <c r="E152" s="105" t="s">
        <v>280</v>
      </c>
      <c r="F152" s="261" t="s">
        <v>281</v>
      </c>
      <c r="G152" s="262"/>
      <c r="H152" s="262"/>
      <c r="I152" s="262"/>
      <c r="J152" s="107" t="s">
        <v>173</v>
      </c>
      <c r="K152" s="108">
        <v>9.559</v>
      </c>
      <c r="L152" s="263"/>
      <c r="M152" s="262"/>
      <c r="N152" s="264">
        <f>ROUND($L$152*$K$152,0)</f>
        <v>0</v>
      </c>
      <c r="O152" s="262"/>
      <c r="P152" s="262"/>
      <c r="Q152" s="262"/>
      <c r="R152" s="106" t="s">
        <v>161</v>
      </c>
      <c r="S152" s="21"/>
      <c r="T152" s="109"/>
      <c r="U152" s="110" t="s">
        <v>42</v>
      </c>
      <c r="X152" s="111">
        <v>0.000121</v>
      </c>
      <c r="Y152" s="111">
        <f>$X$152*$K$152</f>
        <v>0.0011566389999999999</v>
      </c>
      <c r="Z152" s="111">
        <v>0</v>
      </c>
      <c r="AA152" s="112">
        <f>$Z$152*$K$152</f>
        <v>0</v>
      </c>
      <c r="AR152" s="73" t="s">
        <v>162</v>
      </c>
      <c r="AT152" s="73" t="s">
        <v>157</v>
      </c>
      <c r="AU152" s="73" t="s">
        <v>77</v>
      </c>
      <c r="AY152" s="6" t="s">
        <v>156</v>
      </c>
      <c r="BE152" s="113">
        <f>IF($U$152="základní",$N$152,0)</f>
        <v>0</v>
      </c>
      <c r="BF152" s="113">
        <f>IF($U$152="snížená",$N$152,0)</f>
        <v>0</v>
      </c>
      <c r="BG152" s="113">
        <f>IF($U$152="zákl. přenesená",$N$152,0)</f>
        <v>0</v>
      </c>
      <c r="BH152" s="113">
        <f>IF($U$152="sníž. přenesená",$N$152,0)</f>
        <v>0</v>
      </c>
      <c r="BI152" s="113">
        <f>IF($U$152="nulová",$N$152,0)</f>
        <v>0</v>
      </c>
      <c r="BJ152" s="73" t="s">
        <v>77</v>
      </c>
      <c r="BK152" s="113">
        <f>ROUND($L$152*$K$152,0)</f>
        <v>0</v>
      </c>
      <c r="BL152" s="73" t="s">
        <v>162</v>
      </c>
      <c r="BM152" s="73" t="s">
        <v>282</v>
      </c>
    </row>
    <row r="153" spans="2:51" s="6" customFormat="1" ht="15.75" customHeight="1">
      <c r="B153" s="114"/>
      <c r="E153" s="115"/>
      <c r="F153" s="267" t="s">
        <v>283</v>
      </c>
      <c r="G153" s="268"/>
      <c r="H153" s="268"/>
      <c r="I153" s="268"/>
      <c r="K153" s="117">
        <v>9.559</v>
      </c>
      <c r="S153" s="114"/>
      <c r="T153" s="118"/>
      <c r="AA153" s="119"/>
      <c r="AT153" s="116" t="s">
        <v>165</v>
      </c>
      <c r="AU153" s="116" t="s">
        <v>77</v>
      </c>
      <c r="AV153" s="116" t="s">
        <v>77</v>
      </c>
      <c r="AW153" s="116" t="s">
        <v>127</v>
      </c>
      <c r="AX153" s="116" t="s">
        <v>70</v>
      </c>
      <c r="AY153" s="116" t="s">
        <v>156</v>
      </c>
    </row>
    <row r="154" spans="2:51" s="6" customFormat="1" ht="15.75" customHeight="1">
      <c r="B154" s="120"/>
      <c r="E154" s="121"/>
      <c r="F154" s="269" t="s">
        <v>183</v>
      </c>
      <c r="G154" s="270"/>
      <c r="H154" s="270"/>
      <c r="I154" s="270"/>
      <c r="K154" s="122">
        <v>9.559</v>
      </c>
      <c r="S154" s="120"/>
      <c r="T154" s="123"/>
      <c r="AA154" s="124"/>
      <c r="AT154" s="121" t="s">
        <v>165</v>
      </c>
      <c r="AU154" s="121" t="s">
        <v>77</v>
      </c>
      <c r="AV154" s="121" t="s">
        <v>80</v>
      </c>
      <c r="AW154" s="121" t="s">
        <v>127</v>
      </c>
      <c r="AX154" s="121" t="s">
        <v>70</v>
      </c>
      <c r="AY154" s="121" t="s">
        <v>156</v>
      </c>
    </row>
    <row r="155" spans="2:51" s="6" customFormat="1" ht="15.75" customHeight="1">
      <c r="B155" s="125"/>
      <c r="E155" s="126"/>
      <c r="F155" s="259" t="s">
        <v>186</v>
      </c>
      <c r="G155" s="260"/>
      <c r="H155" s="260"/>
      <c r="I155" s="260"/>
      <c r="K155" s="127">
        <v>9.559</v>
      </c>
      <c r="S155" s="125"/>
      <c r="T155" s="128"/>
      <c r="AA155" s="129"/>
      <c r="AT155" s="126" t="s">
        <v>165</v>
      </c>
      <c r="AU155" s="126" t="s">
        <v>77</v>
      </c>
      <c r="AV155" s="126" t="s">
        <v>162</v>
      </c>
      <c r="AW155" s="126" t="s">
        <v>127</v>
      </c>
      <c r="AX155" s="126" t="s">
        <v>9</v>
      </c>
      <c r="AY155" s="126" t="s">
        <v>156</v>
      </c>
    </row>
    <row r="156" spans="2:65" s="6" customFormat="1" ht="15.75" customHeight="1">
      <c r="B156" s="21"/>
      <c r="C156" s="104" t="s">
        <v>284</v>
      </c>
      <c r="D156" s="104" t="s">
        <v>157</v>
      </c>
      <c r="E156" s="105" t="s">
        <v>285</v>
      </c>
      <c r="F156" s="261" t="s">
        <v>286</v>
      </c>
      <c r="G156" s="262"/>
      <c r="H156" s="262"/>
      <c r="I156" s="262"/>
      <c r="J156" s="107" t="s">
        <v>173</v>
      </c>
      <c r="K156" s="108">
        <v>337.632</v>
      </c>
      <c r="L156" s="263"/>
      <c r="M156" s="262"/>
      <c r="N156" s="264">
        <f>ROUND($L$156*$K$156,0)</f>
        <v>0</v>
      </c>
      <c r="O156" s="262"/>
      <c r="P156" s="262"/>
      <c r="Q156" s="262"/>
      <c r="R156" s="106" t="s">
        <v>161</v>
      </c>
      <c r="S156" s="21"/>
      <c r="T156" s="109"/>
      <c r="U156" s="110" t="s">
        <v>42</v>
      </c>
      <c r="X156" s="111">
        <v>0</v>
      </c>
      <c r="Y156" s="111">
        <f>$X$156*$K$156</f>
        <v>0</v>
      </c>
      <c r="Z156" s="111">
        <v>0</v>
      </c>
      <c r="AA156" s="112">
        <f>$Z$156*$K$156</f>
        <v>0</v>
      </c>
      <c r="AR156" s="73" t="s">
        <v>162</v>
      </c>
      <c r="AT156" s="73" t="s">
        <v>157</v>
      </c>
      <c r="AU156" s="73" t="s">
        <v>77</v>
      </c>
      <c r="AY156" s="6" t="s">
        <v>156</v>
      </c>
      <c r="BE156" s="113">
        <f>IF($U$156="základní",$N$156,0)</f>
        <v>0</v>
      </c>
      <c r="BF156" s="113">
        <f>IF($U$156="snížená",$N$156,0)</f>
        <v>0</v>
      </c>
      <c r="BG156" s="113">
        <f>IF($U$156="zákl. přenesená",$N$156,0)</f>
        <v>0</v>
      </c>
      <c r="BH156" s="113">
        <f>IF($U$156="sníž. přenesená",$N$156,0)</f>
        <v>0</v>
      </c>
      <c r="BI156" s="113">
        <f>IF($U$156="nulová",$N$156,0)</f>
        <v>0</v>
      </c>
      <c r="BJ156" s="73" t="s">
        <v>77</v>
      </c>
      <c r="BK156" s="113">
        <f>ROUND($L$156*$K$156,0)</f>
        <v>0</v>
      </c>
      <c r="BL156" s="73" t="s">
        <v>162</v>
      </c>
      <c r="BM156" s="73" t="s">
        <v>287</v>
      </c>
    </row>
    <row r="157" spans="2:51" s="6" customFormat="1" ht="15.75" customHeight="1">
      <c r="B157" s="114"/>
      <c r="E157" s="115"/>
      <c r="F157" s="267" t="s">
        <v>84</v>
      </c>
      <c r="G157" s="268"/>
      <c r="H157" s="268"/>
      <c r="I157" s="268"/>
      <c r="K157" s="117">
        <v>330.25</v>
      </c>
      <c r="S157" s="114"/>
      <c r="T157" s="118"/>
      <c r="AA157" s="119"/>
      <c r="AT157" s="116" t="s">
        <v>165</v>
      </c>
      <c r="AU157" s="116" t="s">
        <v>77</v>
      </c>
      <c r="AV157" s="116" t="s">
        <v>77</v>
      </c>
      <c r="AW157" s="116" t="s">
        <v>127</v>
      </c>
      <c r="AX157" s="116" t="s">
        <v>70</v>
      </c>
      <c r="AY157" s="116" t="s">
        <v>156</v>
      </c>
    </row>
    <row r="158" spans="2:51" s="6" customFormat="1" ht="15.75" customHeight="1">
      <c r="B158" s="114"/>
      <c r="E158" s="116"/>
      <c r="F158" s="267" t="s">
        <v>114</v>
      </c>
      <c r="G158" s="268"/>
      <c r="H158" s="268"/>
      <c r="I158" s="268"/>
      <c r="K158" s="117">
        <v>7.382</v>
      </c>
      <c r="S158" s="114"/>
      <c r="T158" s="118"/>
      <c r="AA158" s="119"/>
      <c r="AT158" s="116" t="s">
        <v>165</v>
      </c>
      <c r="AU158" s="116" t="s">
        <v>77</v>
      </c>
      <c r="AV158" s="116" t="s">
        <v>77</v>
      </c>
      <c r="AW158" s="116" t="s">
        <v>127</v>
      </c>
      <c r="AX158" s="116" t="s">
        <v>70</v>
      </c>
      <c r="AY158" s="116" t="s">
        <v>156</v>
      </c>
    </row>
    <row r="159" spans="2:51" s="6" customFormat="1" ht="15.75" customHeight="1">
      <c r="B159" s="120"/>
      <c r="E159" s="121"/>
      <c r="F159" s="269" t="s">
        <v>261</v>
      </c>
      <c r="G159" s="270"/>
      <c r="H159" s="270"/>
      <c r="I159" s="270"/>
      <c r="K159" s="122">
        <v>337.632</v>
      </c>
      <c r="S159" s="120"/>
      <c r="T159" s="123"/>
      <c r="AA159" s="124"/>
      <c r="AT159" s="121" t="s">
        <v>165</v>
      </c>
      <c r="AU159" s="121" t="s">
        <v>77</v>
      </c>
      <c r="AV159" s="121" t="s">
        <v>80</v>
      </c>
      <c r="AW159" s="121" t="s">
        <v>127</v>
      </c>
      <c r="AX159" s="121" t="s">
        <v>9</v>
      </c>
      <c r="AY159" s="121" t="s">
        <v>156</v>
      </c>
    </row>
    <row r="160" spans="2:65" s="6" customFormat="1" ht="27" customHeight="1">
      <c r="B160" s="21"/>
      <c r="C160" s="104" t="s">
        <v>288</v>
      </c>
      <c r="D160" s="104" t="s">
        <v>157</v>
      </c>
      <c r="E160" s="105" t="s">
        <v>289</v>
      </c>
      <c r="F160" s="261" t="s">
        <v>290</v>
      </c>
      <c r="G160" s="262"/>
      <c r="H160" s="262"/>
      <c r="I160" s="262"/>
      <c r="J160" s="107" t="s">
        <v>291</v>
      </c>
      <c r="K160" s="108">
        <v>3</v>
      </c>
      <c r="L160" s="263"/>
      <c r="M160" s="262"/>
      <c r="N160" s="264">
        <f>ROUND($L$160*$K$160,0)</f>
        <v>0</v>
      </c>
      <c r="O160" s="262"/>
      <c r="P160" s="262"/>
      <c r="Q160" s="262"/>
      <c r="R160" s="106" t="s">
        <v>161</v>
      </c>
      <c r="S160" s="21"/>
      <c r="T160" s="109"/>
      <c r="U160" s="110" t="s">
        <v>42</v>
      </c>
      <c r="X160" s="111">
        <v>0</v>
      </c>
      <c r="Y160" s="111">
        <f>$X$160*$K$160</f>
        <v>0</v>
      </c>
      <c r="Z160" s="111">
        <v>0</v>
      </c>
      <c r="AA160" s="112">
        <f>$Z$160*$K$160</f>
        <v>0</v>
      </c>
      <c r="AR160" s="73" t="s">
        <v>162</v>
      </c>
      <c r="AT160" s="73" t="s">
        <v>157</v>
      </c>
      <c r="AU160" s="73" t="s">
        <v>77</v>
      </c>
      <c r="AY160" s="6" t="s">
        <v>156</v>
      </c>
      <c r="BE160" s="113">
        <f>IF($U$160="základní",$N$160,0)</f>
        <v>0</v>
      </c>
      <c r="BF160" s="113">
        <f>IF($U$160="snížená",$N$160,0)</f>
        <v>0</v>
      </c>
      <c r="BG160" s="113">
        <f>IF($U$160="zákl. přenesená",$N$160,0)</f>
        <v>0</v>
      </c>
      <c r="BH160" s="113">
        <f>IF($U$160="sníž. přenesená",$N$160,0)</f>
        <v>0</v>
      </c>
      <c r="BI160" s="113">
        <f>IF($U$160="nulová",$N$160,0)</f>
        <v>0</v>
      </c>
      <c r="BJ160" s="73" t="s">
        <v>77</v>
      </c>
      <c r="BK160" s="113">
        <f>ROUND($L$160*$K$160,0)</f>
        <v>0</v>
      </c>
      <c r="BL160" s="73" t="s">
        <v>162</v>
      </c>
      <c r="BM160" s="73" t="s">
        <v>292</v>
      </c>
    </row>
    <row r="161" spans="2:51" s="6" customFormat="1" ht="15.75" customHeight="1">
      <c r="B161" s="114"/>
      <c r="E161" s="115"/>
      <c r="F161" s="267" t="s">
        <v>293</v>
      </c>
      <c r="G161" s="268"/>
      <c r="H161" s="268"/>
      <c r="I161" s="268"/>
      <c r="K161" s="117">
        <v>2</v>
      </c>
      <c r="S161" s="114"/>
      <c r="T161" s="118"/>
      <c r="AA161" s="119"/>
      <c r="AT161" s="116" t="s">
        <v>165</v>
      </c>
      <c r="AU161" s="116" t="s">
        <v>77</v>
      </c>
      <c r="AV161" s="116" t="s">
        <v>77</v>
      </c>
      <c r="AW161" s="116" t="s">
        <v>127</v>
      </c>
      <c r="AX161" s="116" t="s">
        <v>70</v>
      </c>
      <c r="AY161" s="116" t="s">
        <v>156</v>
      </c>
    </row>
    <row r="162" spans="2:51" s="6" customFormat="1" ht="15.75" customHeight="1">
      <c r="B162" s="114"/>
      <c r="E162" s="116"/>
      <c r="F162" s="267" t="s">
        <v>294</v>
      </c>
      <c r="G162" s="268"/>
      <c r="H162" s="268"/>
      <c r="I162" s="268"/>
      <c r="K162" s="117">
        <v>1</v>
      </c>
      <c r="S162" s="114"/>
      <c r="T162" s="118"/>
      <c r="AA162" s="119"/>
      <c r="AT162" s="116" t="s">
        <v>165</v>
      </c>
      <c r="AU162" s="116" t="s">
        <v>77</v>
      </c>
      <c r="AV162" s="116" t="s">
        <v>77</v>
      </c>
      <c r="AW162" s="116" t="s">
        <v>127</v>
      </c>
      <c r="AX162" s="116" t="s">
        <v>70</v>
      </c>
      <c r="AY162" s="116" t="s">
        <v>156</v>
      </c>
    </row>
    <row r="163" spans="2:51" s="6" customFormat="1" ht="15.75" customHeight="1">
      <c r="B163" s="120"/>
      <c r="E163" s="121"/>
      <c r="F163" s="269" t="s">
        <v>261</v>
      </c>
      <c r="G163" s="270"/>
      <c r="H163" s="270"/>
      <c r="I163" s="270"/>
      <c r="K163" s="122">
        <v>3</v>
      </c>
      <c r="S163" s="120"/>
      <c r="T163" s="123"/>
      <c r="AA163" s="124"/>
      <c r="AT163" s="121" t="s">
        <v>165</v>
      </c>
      <c r="AU163" s="121" t="s">
        <v>77</v>
      </c>
      <c r="AV163" s="121" t="s">
        <v>80</v>
      </c>
      <c r="AW163" s="121" t="s">
        <v>127</v>
      </c>
      <c r="AX163" s="121" t="s">
        <v>9</v>
      </c>
      <c r="AY163" s="121" t="s">
        <v>156</v>
      </c>
    </row>
    <row r="164" spans="2:65" s="6" customFormat="1" ht="27" customHeight="1">
      <c r="B164" s="21"/>
      <c r="C164" s="130" t="s">
        <v>295</v>
      </c>
      <c r="D164" s="130" t="s">
        <v>188</v>
      </c>
      <c r="E164" s="131" t="s">
        <v>296</v>
      </c>
      <c r="F164" s="271" t="s">
        <v>297</v>
      </c>
      <c r="G164" s="272"/>
      <c r="H164" s="272"/>
      <c r="I164" s="272"/>
      <c r="J164" s="132" t="s">
        <v>291</v>
      </c>
      <c r="K164" s="133">
        <v>2</v>
      </c>
      <c r="L164" s="273"/>
      <c r="M164" s="272"/>
      <c r="N164" s="274">
        <f>ROUND($L$164*$K$164,0)</f>
        <v>0</v>
      </c>
      <c r="O164" s="262"/>
      <c r="P164" s="262"/>
      <c r="Q164" s="262"/>
      <c r="R164" s="106"/>
      <c r="S164" s="21"/>
      <c r="T164" s="109"/>
      <c r="U164" s="110" t="s">
        <v>42</v>
      </c>
      <c r="X164" s="111">
        <v>4E-05</v>
      </c>
      <c r="Y164" s="111">
        <f>$X$164*$K$164</f>
        <v>8E-05</v>
      </c>
      <c r="Z164" s="111">
        <v>0</v>
      </c>
      <c r="AA164" s="112">
        <f>$Z$164*$K$164</f>
        <v>0</v>
      </c>
      <c r="AR164" s="73" t="s">
        <v>191</v>
      </c>
      <c r="AT164" s="73" t="s">
        <v>188</v>
      </c>
      <c r="AU164" s="73" t="s">
        <v>77</v>
      </c>
      <c r="AY164" s="6" t="s">
        <v>156</v>
      </c>
      <c r="BE164" s="113">
        <f>IF($U$164="základní",$N$164,0)</f>
        <v>0</v>
      </c>
      <c r="BF164" s="113">
        <f>IF($U$164="snížená",$N$164,0)</f>
        <v>0</v>
      </c>
      <c r="BG164" s="113">
        <f>IF($U$164="zákl. přenesená",$N$164,0)</f>
        <v>0</v>
      </c>
      <c r="BH164" s="113">
        <f>IF($U$164="sníž. přenesená",$N$164,0)</f>
        <v>0</v>
      </c>
      <c r="BI164" s="113">
        <f>IF($U$164="nulová",$N$164,0)</f>
        <v>0</v>
      </c>
      <c r="BJ164" s="73" t="s">
        <v>77</v>
      </c>
      <c r="BK164" s="113">
        <f>ROUND($L$164*$K$164,0)</f>
        <v>0</v>
      </c>
      <c r="BL164" s="73" t="s">
        <v>162</v>
      </c>
      <c r="BM164" s="73" t="s">
        <v>298</v>
      </c>
    </row>
    <row r="165" spans="2:51" s="6" customFormat="1" ht="15.75" customHeight="1">
      <c r="B165" s="114"/>
      <c r="E165" s="115"/>
      <c r="F165" s="267" t="s">
        <v>293</v>
      </c>
      <c r="G165" s="268"/>
      <c r="H165" s="268"/>
      <c r="I165" s="268"/>
      <c r="K165" s="117">
        <v>2</v>
      </c>
      <c r="S165" s="114"/>
      <c r="T165" s="118"/>
      <c r="AA165" s="119"/>
      <c r="AT165" s="116" t="s">
        <v>165</v>
      </c>
      <c r="AU165" s="116" t="s">
        <v>77</v>
      </c>
      <c r="AV165" s="116" t="s">
        <v>77</v>
      </c>
      <c r="AW165" s="116" t="s">
        <v>127</v>
      </c>
      <c r="AX165" s="116" t="s">
        <v>9</v>
      </c>
      <c r="AY165" s="116" t="s">
        <v>156</v>
      </c>
    </row>
    <row r="166" spans="2:65" s="6" customFormat="1" ht="27" customHeight="1">
      <c r="B166" s="21"/>
      <c r="C166" s="130" t="s">
        <v>299</v>
      </c>
      <c r="D166" s="130" t="s">
        <v>188</v>
      </c>
      <c r="E166" s="131" t="s">
        <v>300</v>
      </c>
      <c r="F166" s="271" t="s">
        <v>301</v>
      </c>
      <c r="G166" s="272"/>
      <c r="H166" s="272"/>
      <c r="I166" s="272"/>
      <c r="J166" s="132" t="s">
        <v>291</v>
      </c>
      <c r="K166" s="133">
        <v>1</v>
      </c>
      <c r="L166" s="273"/>
      <c r="M166" s="272"/>
      <c r="N166" s="274">
        <f>ROUND($L$166*$K$166,0)</f>
        <v>0</v>
      </c>
      <c r="O166" s="262"/>
      <c r="P166" s="262"/>
      <c r="Q166" s="262"/>
      <c r="R166" s="106"/>
      <c r="S166" s="21"/>
      <c r="T166" s="109"/>
      <c r="U166" s="110" t="s">
        <v>42</v>
      </c>
      <c r="X166" s="111">
        <v>0.00044</v>
      </c>
      <c r="Y166" s="111">
        <f>$X$166*$K$166</f>
        <v>0.00044</v>
      </c>
      <c r="Z166" s="111">
        <v>0</v>
      </c>
      <c r="AA166" s="112">
        <f>$Z$166*$K$166</f>
        <v>0</v>
      </c>
      <c r="AR166" s="73" t="s">
        <v>191</v>
      </c>
      <c r="AT166" s="73" t="s">
        <v>188</v>
      </c>
      <c r="AU166" s="73" t="s">
        <v>77</v>
      </c>
      <c r="AY166" s="6" t="s">
        <v>156</v>
      </c>
      <c r="BE166" s="113">
        <f>IF($U$166="základní",$N$166,0)</f>
        <v>0</v>
      </c>
      <c r="BF166" s="113">
        <f>IF($U$166="snížená",$N$166,0)</f>
        <v>0</v>
      </c>
      <c r="BG166" s="113">
        <f>IF($U$166="zákl. přenesená",$N$166,0)</f>
        <v>0</v>
      </c>
      <c r="BH166" s="113">
        <f>IF($U$166="sníž. přenesená",$N$166,0)</f>
        <v>0</v>
      </c>
      <c r="BI166" s="113">
        <f>IF($U$166="nulová",$N$166,0)</f>
        <v>0</v>
      </c>
      <c r="BJ166" s="73" t="s">
        <v>77</v>
      </c>
      <c r="BK166" s="113">
        <f>ROUND($L$166*$K$166,0)</f>
        <v>0</v>
      </c>
      <c r="BL166" s="73" t="s">
        <v>162</v>
      </c>
      <c r="BM166" s="73" t="s">
        <v>302</v>
      </c>
    </row>
    <row r="167" spans="2:51" s="6" customFormat="1" ht="15.75" customHeight="1">
      <c r="B167" s="114"/>
      <c r="E167" s="115"/>
      <c r="F167" s="267" t="s">
        <v>294</v>
      </c>
      <c r="G167" s="268"/>
      <c r="H167" s="268"/>
      <c r="I167" s="268"/>
      <c r="K167" s="117">
        <v>1</v>
      </c>
      <c r="S167" s="114"/>
      <c r="T167" s="118"/>
      <c r="AA167" s="119"/>
      <c r="AT167" s="116" t="s">
        <v>165</v>
      </c>
      <c r="AU167" s="116" t="s">
        <v>77</v>
      </c>
      <c r="AV167" s="116" t="s">
        <v>77</v>
      </c>
      <c r="AW167" s="116" t="s">
        <v>127</v>
      </c>
      <c r="AX167" s="116" t="s">
        <v>9</v>
      </c>
      <c r="AY167" s="116" t="s">
        <v>156</v>
      </c>
    </row>
    <row r="168" spans="2:63" s="95" customFormat="1" ht="30.75" customHeight="1">
      <c r="B168" s="96"/>
      <c r="D168" s="103" t="s">
        <v>131</v>
      </c>
      <c r="N168" s="256">
        <f>$BK$168</f>
        <v>0</v>
      </c>
      <c r="O168" s="257"/>
      <c r="P168" s="257"/>
      <c r="Q168" s="257"/>
      <c r="S168" s="96"/>
      <c r="T168" s="99"/>
      <c r="W168" s="100">
        <f>SUM($W$169:$W$198)</f>
        <v>0</v>
      </c>
      <c r="Y168" s="100">
        <f>SUM($Y$169:$Y$198)</f>
        <v>0.011157260000000002</v>
      </c>
      <c r="AA168" s="101">
        <f>SUM($AA$169:$AA$198)</f>
        <v>10.936652</v>
      </c>
      <c r="AR168" s="98" t="s">
        <v>9</v>
      </c>
      <c r="AT168" s="98" t="s">
        <v>69</v>
      </c>
      <c r="AU168" s="98" t="s">
        <v>9</v>
      </c>
      <c r="AY168" s="98" t="s">
        <v>156</v>
      </c>
      <c r="BK168" s="102">
        <f>SUM($BK$169:$BK$198)</f>
        <v>0</v>
      </c>
    </row>
    <row r="169" spans="2:65" s="6" customFormat="1" ht="15.75" customHeight="1">
      <c r="B169" s="21"/>
      <c r="C169" s="104" t="s">
        <v>303</v>
      </c>
      <c r="D169" s="104" t="s">
        <v>157</v>
      </c>
      <c r="E169" s="105" t="s">
        <v>304</v>
      </c>
      <c r="F169" s="261" t="s">
        <v>305</v>
      </c>
      <c r="G169" s="262"/>
      <c r="H169" s="262"/>
      <c r="I169" s="262"/>
      <c r="J169" s="107" t="s">
        <v>291</v>
      </c>
      <c r="K169" s="108">
        <v>2</v>
      </c>
      <c r="L169" s="263"/>
      <c r="M169" s="262"/>
      <c r="N169" s="264">
        <f>ROUND($L$169*$K$169,0)</f>
        <v>0</v>
      </c>
      <c r="O169" s="262"/>
      <c r="P169" s="262"/>
      <c r="Q169" s="262"/>
      <c r="R169" s="106" t="s">
        <v>161</v>
      </c>
      <c r="S169" s="21"/>
      <c r="T169" s="109"/>
      <c r="U169" s="110" t="s">
        <v>42</v>
      </c>
      <c r="X169" s="111">
        <v>0.00442</v>
      </c>
      <c r="Y169" s="111">
        <f>$X$169*$K$169</f>
        <v>0.00884</v>
      </c>
      <c r="Z169" s="111">
        <v>0</v>
      </c>
      <c r="AA169" s="112">
        <f>$Z$169*$K$169</f>
        <v>0</v>
      </c>
      <c r="AR169" s="73" t="s">
        <v>162</v>
      </c>
      <c r="AT169" s="73" t="s">
        <v>157</v>
      </c>
      <c r="AU169" s="73" t="s">
        <v>77</v>
      </c>
      <c r="AY169" s="6" t="s">
        <v>156</v>
      </c>
      <c r="BE169" s="113">
        <f>IF($U$169="základní",$N$169,0)</f>
        <v>0</v>
      </c>
      <c r="BF169" s="113">
        <f>IF($U$169="snížená",$N$169,0)</f>
        <v>0</v>
      </c>
      <c r="BG169" s="113">
        <f>IF($U$169="zákl. přenesená",$N$169,0)</f>
        <v>0</v>
      </c>
      <c r="BH169" s="113">
        <f>IF($U$169="sníž. přenesená",$N$169,0)</f>
        <v>0</v>
      </c>
      <c r="BI169" s="113">
        <f>IF($U$169="nulová",$N$169,0)</f>
        <v>0</v>
      </c>
      <c r="BJ169" s="73" t="s">
        <v>77</v>
      </c>
      <c r="BK169" s="113">
        <f>ROUND($L$169*$K$169,0)</f>
        <v>0</v>
      </c>
      <c r="BL169" s="73" t="s">
        <v>162</v>
      </c>
      <c r="BM169" s="73" t="s">
        <v>306</v>
      </c>
    </row>
    <row r="170" spans="2:51" s="6" customFormat="1" ht="15.75" customHeight="1">
      <c r="B170" s="114"/>
      <c r="E170" s="115"/>
      <c r="F170" s="267" t="s">
        <v>307</v>
      </c>
      <c r="G170" s="268"/>
      <c r="H170" s="268"/>
      <c r="I170" s="268"/>
      <c r="K170" s="117">
        <v>1</v>
      </c>
      <c r="S170" s="114"/>
      <c r="T170" s="118"/>
      <c r="AA170" s="119"/>
      <c r="AT170" s="116" t="s">
        <v>165</v>
      </c>
      <c r="AU170" s="116" t="s">
        <v>77</v>
      </c>
      <c r="AV170" s="116" t="s">
        <v>77</v>
      </c>
      <c r="AW170" s="116" t="s">
        <v>127</v>
      </c>
      <c r="AX170" s="116" t="s">
        <v>70</v>
      </c>
      <c r="AY170" s="116" t="s">
        <v>156</v>
      </c>
    </row>
    <row r="171" spans="2:51" s="6" customFormat="1" ht="15.75" customHeight="1">
      <c r="B171" s="114"/>
      <c r="E171" s="116"/>
      <c r="F171" s="267" t="s">
        <v>308</v>
      </c>
      <c r="G171" s="268"/>
      <c r="H171" s="268"/>
      <c r="I171" s="268"/>
      <c r="K171" s="117">
        <v>1</v>
      </c>
      <c r="S171" s="114"/>
      <c r="T171" s="118"/>
      <c r="AA171" s="119"/>
      <c r="AT171" s="116" t="s">
        <v>165</v>
      </c>
      <c r="AU171" s="116" t="s">
        <v>77</v>
      </c>
      <c r="AV171" s="116" t="s">
        <v>77</v>
      </c>
      <c r="AW171" s="116" t="s">
        <v>127</v>
      </c>
      <c r="AX171" s="116" t="s">
        <v>70</v>
      </c>
      <c r="AY171" s="116" t="s">
        <v>156</v>
      </c>
    </row>
    <row r="172" spans="2:51" s="6" customFormat="1" ht="15.75" customHeight="1">
      <c r="B172" s="120"/>
      <c r="E172" s="121"/>
      <c r="F172" s="269" t="s">
        <v>261</v>
      </c>
      <c r="G172" s="270"/>
      <c r="H172" s="270"/>
      <c r="I172" s="270"/>
      <c r="K172" s="122">
        <v>2</v>
      </c>
      <c r="S172" s="120"/>
      <c r="T172" s="123"/>
      <c r="AA172" s="124"/>
      <c r="AT172" s="121" t="s">
        <v>165</v>
      </c>
      <c r="AU172" s="121" t="s">
        <v>77</v>
      </c>
      <c r="AV172" s="121" t="s">
        <v>80</v>
      </c>
      <c r="AW172" s="121" t="s">
        <v>127</v>
      </c>
      <c r="AX172" s="121" t="s">
        <v>9</v>
      </c>
      <c r="AY172" s="121" t="s">
        <v>156</v>
      </c>
    </row>
    <row r="173" spans="2:65" s="6" customFormat="1" ht="15.75" customHeight="1">
      <c r="B173" s="21"/>
      <c r="C173" s="130" t="s">
        <v>309</v>
      </c>
      <c r="D173" s="130" t="s">
        <v>188</v>
      </c>
      <c r="E173" s="131" t="s">
        <v>310</v>
      </c>
      <c r="F173" s="271" t="s">
        <v>311</v>
      </c>
      <c r="G173" s="272"/>
      <c r="H173" s="272"/>
      <c r="I173" s="272"/>
      <c r="J173" s="132" t="s">
        <v>291</v>
      </c>
      <c r="K173" s="133">
        <v>1</v>
      </c>
      <c r="L173" s="273"/>
      <c r="M173" s="272"/>
      <c r="N173" s="274">
        <f>ROUND($L$173*$K$173,0)</f>
        <v>0</v>
      </c>
      <c r="O173" s="262"/>
      <c r="P173" s="262"/>
      <c r="Q173" s="262"/>
      <c r="R173" s="106"/>
      <c r="S173" s="21"/>
      <c r="T173" s="109"/>
      <c r="U173" s="110" t="s">
        <v>42</v>
      </c>
      <c r="X173" s="111">
        <v>0.00058</v>
      </c>
      <c r="Y173" s="111">
        <f>$X$173*$K$173</f>
        <v>0.00058</v>
      </c>
      <c r="Z173" s="111">
        <v>0</v>
      </c>
      <c r="AA173" s="112">
        <f>$Z$173*$K$173</f>
        <v>0</v>
      </c>
      <c r="AR173" s="73" t="s">
        <v>191</v>
      </c>
      <c r="AT173" s="73" t="s">
        <v>188</v>
      </c>
      <c r="AU173" s="73" t="s">
        <v>77</v>
      </c>
      <c r="AY173" s="6" t="s">
        <v>156</v>
      </c>
      <c r="BE173" s="113">
        <f>IF($U$173="základní",$N$173,0)</f>
        <v>0</v>
      </c>
      <c r="BF173" s="113">
        <f>IF($U$173="snížená",$N$173,0)</f>
        <v>0</v>
      </c>
      <c r="BG173" s="113">
        <f>IF($U$173="zákl. přenesená",$N$173,0)</f>
        <v>0</v>
      </c>
      <c r="BH173" s="113">
        <f>IF($U$173="sníž. přenesená",$N$173,0)</f>
        <v>0</v>
      </c>
      <c r="BI173" s="113">
        <f>IF($U$173="nulová",$N$173,0)</f>
        <v>0</v>
      </c>
      <c r="BJ173" s="73" t="s">
        <v>77</v>
      </c>
      <c r="BK173" s="113">
        <f>ROUND($L$173*$K$173,0)</f>
        <v>0</v>
      </c>
      <c r="BL173" s="73" t="s">
        <v>162</v>
      </c>
      <c r="BM173" s="73" t="s">
        <v>312</v>
      </c>
    </row>
    <row r="174" spans="2:51" s="6" customFormat="1" ht="15.75" customHeight="1">
      <c r="B174" s="114"/>
      <c r="E174" s="115"/>
      <c r="F174" s="267" t="s">
        <v>307</v>
      </c>
      <c r="G174" s="268"/>
      <c r="H174" s="268"/>
      <c r="I174" s="268"/>
      <c r="K174" s="117">
        <v>1</v>
      </c>
      <c r="S174" s="114"/>
      <c r="T174" s="118"/>
      <c r="AA174" s="119"/>
      <c r="AT174" s="116" t="s">
        <v>165</v>
      </c>
      <c r="AU174" s="116" t="s">
        <v>77</v>
      </c>
      <c r="AV174" s="116" t="s">
        <v>77</v>
      </c>
      <c r="AW174" s="116" t="s">
        <v>127</v>
      </c>
      <c r="AX174" s="116" t="s">
        <v>9</v>
      </c>
      <c r="AY174" s="116" t="s">
        <v>156</v>
      </c>
    </row>
    <row r="175" spans="2:65" s="6" customFormat="1" ht="15.75" customHeight="1">
      <c r="B175" s="21"/>
      <c r="C175" s="130" t="s">
        <v>313</v>
      </c>
      <c r="D175" s="130" t="s">
        <v>188</v>
      </c>
      <c r="E175" s="131" t="s">
        <v>314</v>
      </c>
      <c r="F175" s="271" t="s">
        <v>315</v>
      </c>
      <c r="G175" s="272"/>
      <c r="H175" s="272"/>
      <c r="I175" s="272"/>
      <c r="J175" s="132" t="s">
        <v>291</v>
      </c>
      <c r="K175" s="133">
        <v>1</v>
      </c>
      <c r="L175" s="273"/>
      <c r="M175" s="272"/>
      <c r="N175" s="274">
        <f>ROUND($L$175*$K$175,0)</f>
        <v>0</v>
      </c>
      <c r="O175" s="262"/>
      <c r="P175" s="262"/>
      <c r="Q175" s="262"/>
      <c r="R175" s="106"/>
      <c r="S175" s="21"/>
      <c r="T175" s="109"/>
      <c r="U175" s="110" t="s">
        <v>42</v>
      </c>
      <c r="X175" s="111">
        <v>0.00058</v>
      </c>
      <c r="Y175" s="111">
        <f>$X$175*$K$175</f>
        <v>0.00058</v>
      </c>
      <c r="Z175" s="111">
        <v>0</v>
      </c>
      <c r="AA175" s="112">
        <f>$Z$175*$K$175</f>
        <v>0</v>
      </c>
      <c r="AR175" s="73" t="s">
        <v>191</v>
      </c>
      <c r="AT175" s="73" t="s">
        <v>188</v>
      </c>
      <c r="AU175" s="73" t="s">
        <v>77</v>
      </c>
      <c r="AY175" s="6" t="s">
        <v>156</v>
      </c>
      <c r="BE175" s="113">
        <f>IF($U$175="základní",$N$175,0)</f>
        <v>0</v>
      </c>
      <c r="BF175" s="113">
        <f>IF($U$175="snížená",$N$175,0)</f>
        <v>0</v>
      </c>
      <c r="BG175" s="113">
        <f>IF($U$175="zákl. přenesená",$N$175,0)</f>
        <v>0</v>
      </c>
      <c r="BH175" s="113">
        <f>IF($U$175="sníž. přenesená",$N$175,0)</f>
        <v>0</v>
      </c>
      <c r="BI175" s="113">
        <f>IF($U$175="nulová",$N$175,0)</f>
        <v>0</v>
      </c>
      <c r="BJ175" s="73" t="s">
        <v>77</v>
      </c>
      <c r="BK175" s="113">
        <f>ROUND($L$175*$K$175,0)</f>
        <v>0</v>
      </c>
      <c r="BL175" s="73" t="s">
        <v>162</v>
      </c>
      <c r="BM175" s="73" t="s">
        <v>316</v>
      </c>
    </row>
    <row r="176" spans="2:51" s="6" customFormat="1" ht="15.75" customHeight="1">
      <c r="B176" s="114"/>
      <c r="E176" s="115"/>
      <c r="F176" s="267" t="s">
        <v>308</v>
      </c>
      <c r="G176" s="268"/>
      <c r="H176" s="268"/>
      <c r="I176" s="268"/>
      <c r="K176" s="117">
        <v>1</v>
      </c>
      <c r="S176" s="114"/>
      <c r="T176" s="118"/>
      <c r="AA176" s="119"/>
      <c r="AT176" s="116" t="s">
        <v>165</v>
      </c>
      <c r="AU176" s="116" t="s">
        <v>77</v>
      </c>
      <c r="AV176" s="116" t="s">
        <v>77</v>
      </c>
      <c r="AW176" s="116" t="s">
        <v>127</v>
      </c>
      <c r="AX176" s="116" t="s">
        <v>9</v>
      </c>
      <c r="AY176" s="116" t="s">
        <v>156</v>
      </c>
    </row>
    <row r="177" spans="2:65" s="6" customFormat="1" ht="27" customHeight="1">
      <c r="B177" s="21"/>
      <c r="C177" s="104" t="s">
        <v>317</v>
      </c>
      <c r="D177" s="104" t="s">
        <v>157</v>
      </c>
      <c r="E177" s="105" t="s">
        <v>318</v>
      </c>
      <c r="F177" s="261" t="s">
        <v>319</v>
      </c>
      <c r="G177" s="262"/>
      <c r="H177" s="262"/>
      <c r="I177" s="262"/>
      <c r="J177" s="107" t="s">
        <v>160</v>
      </c>
      <c r="K177" s="108">
        <v>0.311</v>
      </c>
      <c r="L177" s="263"/>
      <c r="M177" s="262"/>
      <c r="N177" s="264">
        <f>ROUND($L$177*$K$177,0)</f>
        <v>0</v>
      </c>
      <c r="O177" s="262"/>
      <c r="P177" s="262"/>
      <c r="Q177" s="262"/>
      <c r="R177" s="106" t="s">
        <v>161</v>
      </c>
      <c r="S177" s="21"/>
      <c r="T177" s="109"/>
      <c r="U177" s="110" t="s">
        <v>42</v>
      </c>
      <c r="X177" s="111">
        <v>0</v>
      </c>
      <c r="Y177" s="111">
        <f>$X$177*$K$177</f>
        <v>0</v>
      </c>
      <c r="Z177" s="111">
        <v>1.8</v>
      </c>
      <c r="AA177" s="112">
        <f>$Z$177*$K$177</f>
        <v>0.5598</v>
      </c>
      <c r="AR177" s="73" t="s">
        <v>162</v>
      </c>
      <c r="AT177" s="73" t="s">
        <v>157</v>
      </c>
      <c r="AU177" s="73" t="s">
        <v>77</v>
      </c>
      <c r="AY177" s="6" t="s">
        <v>156</v>
      </c>
      <c r="BE177" s="113">
        <f>IF($U$177="základní",$N$177,0)</f>
        <v>0</v>
      </c>
      <c r="BF177" s="113">
        <f>IF($U$177="snížená",$N$177,0)</f>
        <v>0</v>
      </c>
      <c r="BG177" s="113">
        <f>IF($U$177="zákl. přenesená",$N$177,0)</f>
        <v>0</v>
      </c>
      <c r="BH177" s="113">
        <f>IF($U$177="sníž. přenesená",$N$177,0)</f>
        <v>0</v>
      </c>
      <c r="BI177" s="113">
        <f>IF($U$177="nulová",$N$177,0)</f>
        <v>0</v>
      </c>
      <c r="BJ177" s="73" t="s">
        <v>77</v>
      </c>
      <c r="BK177" s="113">
        <f>ROUND($L$177*$K$177,0)</f>
        <v>0</v>
      </c>
      <c r="BL177" s="73" t="s">
        <v>162</v>
      </c>
      <c r="BM177" s="73" t="s">
        <v>320</v>
      </c>
    </row>
    <row r="178" spans="2:51" s="6" customFormat="1" ht="15.75" customHeight="1">
      <c r="B178" s="114"/>
      <c r="E178" s="115"/>
      <c r="F178" s="267" t="s">
        <v>321</v>
      </c>
      <c r="G178" s="268"/>
      <c r="H178" s="268"/>
      <c r="I178" s="268"/>
      <c r="K178" s="117">
        <v>0.311</v>
      </c>
      <c r="S178" s="114"/>
      <c r="T178" s="118"/>
      <c r="AA178" s="119"/>
      <c r="AT178" s="116" t="s">
        <v>165</v>
      </c>
      <c r="AU178" s="116" t="s">
        <v>77</v>
      </c>
      <c r="AV178" s="116" t="s">
        <v>77</v>
      </c>
      <c r="AW178" s="116" t="s">
        <v>127</v>
      </c>
      <c r="AX178" s="116" t="s">
        <v>9</v>
      </c>
      <c r="AY178" s="116" t="s">
        <v>156</v>
      </c>
    </row>
    <row r="179" spans="2:65" s="6" customFormat="1" ht="27" customHeight="1">
      <c r="B179" s="21"/>
      <c r="C179" s="104" t="s">
        <v>322</v>
      </c>
      <c r="D179" s="104" t="s">
        <v>157</v>
      </c>
      <c r="E179" s="105" t="s">
        <v>323</v>
      </c>
      <c r="F179" s="261" t="s">
        <v>324</v>
      </c>
      <c r="G179" s="262"/>
      <c r="H179" s="262"/>
      <c r="I179" s="262"/>
      <c r="J179" s="107" t="s">
        <v>168</v>
      </c>
      <c r="K179" s="108">
        <v>0.054</v>
      </c>
      <c r="L179" s="263"/>
      <c r="M179" s="262"/>
      <c r="N179" s="264">
        <f>ROUND($L$179*$K$179,0)</f>
        <v>0</v>
      </c>
      <c r="O179" s="262"/>
      <c r="P179" s="262"/>
      <c r="Q179" s="262"/>
      <c r="R179" s="106" t="s">
        <v>161</v>
      </c>
      <c r="S179" s="21"/>
      <c r="T179" s="109"/>
      <c r="U179" s="110" t="s">
        <v>42</v>
      </c>
      <c r="X179" s="111">
        <v>0</v>
      </c>
      <c r="Y179" s="111">
        <f>$X$179*$K$179</f>
        <v>0</v>
      </c>
      <c r="Z179" s="111">
        <v>1.244</v>
      </c>
      <c r="AA179" s="112">
        <f>$Z$179*$K$179</f>
        <v>0.067176</v>
      </c>
      <c r="AR179" s="73" t="s">
        <v>162</v>
      </c>
      <c r="AT179" s="73" t="s">
        <v>157</v>
      </c>
      <c r="AU179" s="73" t="s">
        <v>77</v>
      </c>
      <c r="AY179" s="6" t="s">
        <v>156</v>
      </c>
      <c r="BE179" s="113">
        <f>IF($U$179="základní",$N$179,0)</f>
        <v>0</v>
      </c>
      <c r="BF179" s="113">
        <f>IF($U$179="snížená",$N$179,0)</f>
        <v>0</v>
      </c>
      <c r="BG179" s="113">
        <f>IF($U$179="zákl. přenesená",$N$179,0)</f>
        <v>0</v>
      </c>
      <c r="BH179" s="113">
        <f>IF($U$179="sníž. přenesená",$N$179,0)</f>
        <v>0</v>
      </c>
      <c r="BI179" s="113">
        <f>IF($U$179="nulová",$N$179,0)</f>
        <v>0</v>
      </c>
      <c r="BJ179" s="73" t="s">
        <v>77</v>
      </c>
      <c r="BK179" s="113">
        <f>ROUND($L$179*$K$179,0)</f>
        <v>0</v>
      </c>
      <c r="BL179" s="73" t="s">
        <v>162</v>
      </c>
      <c r="BM179" s="73" t="s">
        <v>325</v>
      </c>
    </row>
    <row r="180" spans="2:51" s="6" customFormat="1" ht="15.75" customHeight="1">
      <c r="B180" s="114"/>
      <c r="E180" s="115"/>
      <c r="F180" s="267" t="s">
        <v>170</v>
      </c>
      <c r="G180" s="268"/>
      <c r="H180" s="268"/>
      <c r="I180" s="268"/>
      <c r="K180" s="117">
        <v>0.054</v>
      </c>
      <c r="S180" s="114"/>
      <c r="T180" s="118"/>
      <c r="AA180" s="119"/>
      <c r="AT180" s="116" t="s">
        <v>165</v>
      </c>
      <c r="AU180" s="116" t="s">
        <v>77</v>
      </c>
      <c r="AV180" s="116" t="s">
        <v>77</v>
      </c>
      <c r="AW180" s="116" t="s">
        <v>127</v>
      </c>
      <c r="AX180" s="116" t="s">
        <v>9</v>
      </c>
      <c r="AY180" s="116" t="s">
        <v>156</v>
      </c>
    </row>
    <row r="181" spans="2:65" s="6" customFormat="1" ht="27" customHeight="1">
      <c r="B181" s="21"/>
      <c r="C181" s="104" t="s">
        <v>326</v>
      </c>
      <c r="D181" s="104" t="s">
        <v>157</v>
      </c>
      <c r="E181" s="105" t="s">
        <v>327</v>
      </c>
      <c r="F181" s="261" t="s">
        <v>328</v>
      </c>
      <c r="G181" s="262"/>
      <c r="H181" s="262"/>
      <c r="I181" s="262"/>
      <c r="J181" s="107" t="s">
        <v>197</v>
      </c>
      <c r="K181" s="108">
        <v>0.3</v>
      </c>
      <c r="L181" s="263"/>
      <c r="M181" s="262"/>
      <c r="N181" s="264">
        <f>ROUND($L$181*$K$181,0)</f>
        <v>0</v>
      </c>
      <c r="O181" s="262"/>
      <c r="P181" s="262"/>
      <c r="Q181" s="262"/>
      <c r="R181" s="106" t="s">
        <v>161</v>
      </c>
      <c r="S181" s="21"/>
      <c r="T181" s="109"/>
      <c r="U181" s="110" t="s">
        <v>42</v>
      </c>
      <c r="X181" s="111">
        <v>0</v>
      </c>
      <c r="Y181" s="111">
        <f>$X$181*$K$181</f>
        <v>0</v>
      </c>
      <c r="Z181" s="111">
        <v>0.11</v>
      </c>
      <c r="AA181" s="112">
        <f>$Z$181*$K$181</f>
        <v>0.033</v>
      </c>
      <c r="AR181" s="73" t="s">
        <v>162</v>
      </c>
      <c r="AT181" s="73" t="s">
        <v>157</v>
      </c>
      <c r="AU181" s="73" t="s">
        <v>77</v>
      </c>
      <c r="AY181" s="6" t="s">
        <v>156</v>
      </c>
      <c r="BE181" s="113">
        <f>IF($U$181="základní",$N$181,0)</f>
        <v>0</v>
      </c>
      <c r="BF181" s="113">
        <f>IF($U$181="snížená",$N$181,0)</f>
        <v>0</v>
      </c>
      <c r="BG181" s="113">
        <f>IF($U$181="zákl. přenesená",$N$181,0)</f>
        <v>0</v>
      </c>
      <c r="BH181" s="113">
        <f>IF($U$181="sníž. přenesená",$N$181,0)</f>
        <v>0</v>
      </c>
      <c r="BI181" s="113">
        <f>IF($U$181="nulová",$N$181,0)</f>
        <v>0</v>
      </c>
      <c r="BJ181" s="73" t="s">
        <v>77</v>
      </c>
      <c r="BK181" s="113">
        <f>ROUND($L$181*$K$181,0)</f>
        <v>0</v>
      </c>
      <c r="BL181" s="73" t="s">
        <v>162</v>
      </c>
      <c r="BM181" s="73" t="s">
        <v>329</v>
      </c>
    </row>
    <row r="182" spans="2:51" s="6" customFormat="1" ht="15.75" customHeight="1">
      <c r="B182" s="114"/>
      <c r="E182" s="115"/>
      <c r="F182" s="267" t="s">
        <v>330</v>
      </c>
      <c r="G182" s="268"/>
      <c r="H182" s="268"/>
      <c r="I182" s="268"/>
      <c r="K182" s="117">
        <v>0.3</v>
      </c>
      <c r="S182" s="114"/>
      <c r="T182" s="118"/>
      <c r="AA182" s="119"/>
      <c r="AT182" s="116" t="s">
        <v>165</v>
      </c>
      <c r="AU182" s="116" t="s">
        <v>77</v>
      </c>
      <c r="AV182" s="116" t="s">
        <v>77</v>
      </c>
      <c r="AW182" s="116" t="s">
        <v>127</v>
      </c>
      <c r="AX182" s="116" t="s">
        <v>70</v>
      </c>
      <c r="AY182" s="116" t="s">
        <v>156</v>
      </c>
    </row>
    <row r="183" spans="2:51" s="6" customFormat="1" ht="15.75" customHeight="1">
      <c r="B183" s="120"/>
      <c r="E183" s="121"/>
      <c r="F183" s="269" t="s">
        <v>331</v>
      </c>
      <c r="G183" s="270"/>
      <c r="H183" s="270"/>
      <c r="I183" s="270"/>
      <c r="K183" s="122">
        <v>0.3</v>
      </c>
      <c r="S183" s="120"/>
      <c r="T183" s="123"/>
      <c r="AA183" s="124"/>
      <c r="AT183" s="121" t="s">
        <v>165</v>
      </c>
      <c r="AU183" s="121" t="s">
        <v>77</v>
      </c>
      <c r="AV183" s="121" t="s">
        <v>80</v>
      </c>
      <c r="AW183" s="121" t="s">
        <v>127</v>
      </c>
      <c r="AX183" s="121" t="s">
        <v>9</v>
      </c>
      <c r="AY183" s="121" t="s">
        <v>156</v>
      </c>
    </row>
    <row r="184" spans="2:65" s="6" customFormat="1" ht="27" customHeight="1">
      <c r="B184" s="21"/>
      <c r="C184" s="104" t="s">
        <v>332</v>
      </c>
      <c r="D184" s="104" t="s">
        <v>157</v>
      </c>
      <c r="E184" s="105" t="s">
        <v>333</v>
      </c>
      <c r="F184" s="261" t="s">
        <v>334</v>
      </c>
      <c r="G184" s="262"/>
      <c r="H184" s="262"/>
      <c r="I184" s="262"/>
      <c r="J184" s="107" t="s">
        <v>173</v>
      </c>
      <c r="K184" s="108">
        <v>3.822</v>
      </c>
      <c r="L184" s="263"/>
      <c r="M184" s="262"/>
      <c r="N184" s="264">
        <f>ROUND($L$184*$K$184,0)</f>
        <v>0</v>
      </c>
      <c r="O184" s="262"/>
      <c r="P184" s="262"/>
      <c r="Q184" s="262"/>
      <c r="R184" s="106" t="s">
        <v>161</v>
      </c>
      <c r="S184" s="21"/>
      <c r="T184" s="109"/>
      <c r="U184" s="110" t="s">
        <v>42</v>
      </c>
      <c r="X184" s="111">
        <v>0</v>
      </c>
      <c r="Y184" s="111">
        <f>$X$184*$K$184</f>
        <v>0</v>
      </c>
      <c r="Z184" s="111">
        <v>0.183</v>
      </c>
      <c r="AA184" s="112">
        <f>$Z$184*$K$184</f>
        <v>0.699426</v>
      </c>
      <c r="AR184" s="73" t="s">
        <v>162</v>
      </c>
      <c r="AT184" s="73" t="s">
        <v>157</v>
      </c>
      <c r="AU184" s="73" t="s">
        <v>77</v>
      </c>
      <c r="AY184" s="6" t="s">
        <v>156</v>
      </c>
      <c r="BE184" s="113">
        <f>IF($U$184="základní",$N$184,0)</f>
        <v>0</v>
      </c>
      <c r="BF184" s="113">
        <f>IF($U$184="snížená",$N$184,0)</f>
        <v>0</v>
      </c>
      <c r="BG184" s="113">
        <f>IF($U$184="zákl. přenesená",$N$184,0)</f>
        <v>0</v>
      </c>
      <c r="BH184" s="113">
        <f>IF($U$184="sníž. přenesená",$N$184,0)</f>
        <v>0</v>
      </c>
      <c r="BI184" s="113">
        <f>IF($U$184="nulová",$N$184,0)</f>
        <v>0</v>
      </c>
      <c r="BJ184" s="73" t="s">
        <v>77</v>
      </c>
      <c r="BK184" s="113">
        <f>ROUND($L$184*$K$184,0)</f>
        <v>0</v>
      </c>
      <c r="BL184" s="73" t="s">
        <v>162</v>
      </c>
      <c r="BM184" s="73" t="s">
        <v>335</v>
      </c>
    </row>
    <row r="185" spans="2:51" s="6" customFormat="1" ht="15.75" customHeight="1">
      <c r="B185" s="114"/>
      <c r="E185" s="115"/>
      <c r="F185" s="267" t="s">
        <v>336</v>
      </c>
      <c r="G185" s="268"/>
      <c r="H185" s="268"/>
      <c r="I185" s="268"/>
      <c r="K185" s="117">
        <v>3.822</v>
      </c>
      <c r="S185" s="114"/>
      <c r="T185" s="118"/>
      <c r="AA185" s="119"/>
      <c r="AT185" s="116" t="s">
        <v>165</v>
      </c>
      <c r="AU185" s="116" t="s">
        <v>77</v>
      </c>
      <c r="AV185" s="116" t="s">
        <v>77</v>
      </c>
      <c r="AW185" s="116" t="s">
        <v>127</v>
      </c>
      <c r="AX185" s="116" t="s">
        <v>9</v>
      </c>
      <c r="AY185" s="116" t="s">
        <v>156</v>
      </c>
    </row>
    <row r="186" spans="2:65" s="6" customFormat="1" ht="27" customHeight="1">
      <c r="B186" s="21"/>
      <c r="C186" s="104" t="s">
        <v>337</v>
      </c>
      <c r="D186" s="104" t="s">
        <v>157</v>
      </c>
      <c r="E186" s="105" t="s">
        <v>338</v>
      </c>
      <c r="F186" s="261" t="s">
        <v>339</v>
      </c>
      <c r="G186" s="262"/>
      <c r="H186" s="262"/>
      <c r="I186" s="262"/>
      <c r="J186" s="107" t="s">
        <v>173</v>
      </c>
      <c r="K186" s="108">
        <v>330.25</v>
      </c>
      <c r="L186" s="263"/>
      <c r="M186" s="262"/>
      <c r="N186" s="264">
        <f>ROUND($L$186*$K$186,0)</f>
        <v>0</v>
      </c>
      <c r="O186" s="262"/>
      <c r="P186" s="262"/>
      <c r="Q186" s="262"/>
      <c r="R186" s="106" t="s">
        <v>161</v>
      </c>
      <c r="S186" s="21"/>
      <c r="T186" s="109"/>
      <c r="U186" s="110" t="s">
        <v>42</v>
      </c>
      <c r="X186" s="111">
        <v>0</v>
      </c>
      <c r="Y186" s="111">
        <f>$X$186*$K$186</f>
        <v>0</v>
      </c>
      <c r="Z186" s="111">
        <v>0.029</v>
      </c>
      <c r="AA186" s="112">
        <f>$Z$186*$K$186</f>
        <v>9.577250000000001</v>
      </c>
      <c r="AR186" s="73" t="s">
        <v>162</v>
      </c>
      <c r="AT186" s="73" t="s">
        <v>157</v>
      </c>
      <c r="AU186" s="73" t="s">
        <v>77</v>
      </c>
      <c r="AY186" s="6" t="s">
        <v>156</v>
      </c>
      <c r="BE186" s="113">
        <f>IF($U$186="základní",$N$186,0)</f>
        <v>0</v>
      </c>
      <c r="BF186" s="113">
        <f>IF($U$186="snížená",$N$186,0)</f>
        <v>0</v>
      </c>
      <c r="BG186" s="113">
        <f>IF($U$186="zákl. přenesená",$N$186,0)</f>
        <v>0</v>
      </c>
      <c r="BH186" s="113">
        <f>IF($U$186="sníž. přenesená",$N$186,0)</f>
        <v>0</v>
      </c>
      <c r="BI186" s="113">
        <f>IF($U$186="nulová",$N$186,0)</f>
        <v>0</v>
      </c>
      <c r="BJ186" s="73" t="s">
        <v>77</v>
      </c>
      <c r="BK186" s="113">
        <f>ROUND($L$186*$K$186,0)</f>
        <v>0</v>
      </c>
      <c r="BL186" s="73" t="s">
        <v>162</v>
      </c>
      <c r="BM186" s="73" t="s">
        <v>340</v>
      </c>
    </row>
    <row r="187" spans="2:51" s="6" customFormat="1" ht="27" customHeight="1">
      <c r="B187" s="114"/>
      <c r="E187" s="115"/>
      <c r="F187" s="267" t="s">
        <v>178</v>
      </c>
      <c r="G187" s="268"/>
      <c r="H187" s="268"/>
      <c r="I187" s="268"/>
      <c r="K187" s="117">
        <v>216.4</v>
      </c>
      <c r="S187" s="114"/>
      <c r="T187" s="118"/>
      <c r="AA187" s="119"/>
      <c r="AT187" s="116" t="s">
        <v>165</v>
      </c>
      <c r="AU187" s="116" t="s">
        <v>77</v>
      </c>
      <c r="AV187" s="116" t="s">
        <v>77</v>
      </c>
      <c r="AW187" s="116" t="s">
        <v>127</v>
      </c>
      <c r="AX187" s="116" t="s">
        <v>70</v>
      </c>
      <c r="AY187" s="116" t="s">
        <v>156</v>
      </c>
    </row>
    <row r="188" spans="2:51" s="6" customFormat="1" ht="15.75" customHeight="1">
      <c r="B188" s="120"/>
      <c r="E188" s="121"/>
      <c r="F188" s="269" t="s">
        <v>179</v>
      </c>
      <c r="G188" s="270"/>
      <c r="H188" s="270"/>
      <c r="I188" s="270"/>
      <c r="K188" s="122">
        <v>216.4</v>
      </c>
      <c r="S188" s="120"/>
      <c r="T188" s="123"/>
      <c r="AA188" s="124"/>
      <c r="AT188" s="121" t="s">
        <v>165</v>
      </c>
      <c r="AU188" s="121" t="s">
        <v>77</v>
      </c>
      <c r="AV188" s="121" t="s">
        <v>80</v>
      </c>
      <c r="AW188" s="121" t="s">
        <v>127</v>
      </c>
      <c r="AX188" s="121" t="s">
        <v>70</v>
      </c>
      <c r="AY188" s="121" t="s">
        <v>156</v>
      </c>
    </row>
    <row r="189" spans="2:51" s="6" customFormat="1" ht="15.75" customHeight="1">
      <c r="B189" s="114"/>
      <c r="E189" s="116"/>
      <c r="F189" s="267" t="s">
        <v>341</v>
      </c>
      <c r="G189" s="268"/>
      <c r="H189" s="268"/>
      <c r="I189" s="268"/>
      <c r="K189" s="117">
        <v>119.791</v>
      </c>
      <c r="S189" s="114"/>
      <c r="T189" s="118"/>
      <c r="AA189" s="119"/>
      <c r="AT189" s="116" t="s">
        <v>165</v>
      </c>
      <c r="AU189" s="116" t="s">
        <v>77</v>
      </c>
      <c r="AV189" s="116" t="s">
        <v>77</v>
      </c>
      <c r="AW189" s="116" t="s">
        <v>127</v>
      </c>
      <c r="AX189" s="116" t="s">
        <v>70</v>
      </c>
      <c r="AY189" s="116" t="s">
        <v>156</v>
      </c>
    </row>
    <row r="190" spans="2:51" s="6" customFormat="1" ht="15.75" customHeight="1">
      <c r="B190" s="114"/>
      <c r="E190" s="116"/>
      <c r="F190" s="267" t="s">
        <v>181</v>
      </c>
      <c r="G190" s="268"/>
      <c r="H190" s="268"/>
      <c r="I190" s="268"/>
      <c r="K190" s="117">
        <v>-9.559</v>
      </c>
      <c r="S190" s="114"/>
      <c r="T190" s="118"/>
      <c r="AA190" s="119"/>
      <c r="AT190" s="116" t="s">
        <v>165</v>
      </c>
      <c r="AU190" s="116" t="s">
        <v>77</v>
      </c>
      <c r="AV190" s="116" t="s">
        <v>77</v>
      </c>
      <c r="AW190" s="116" t="s">
        <v>127</v>
      </c>
      <c r="AX190" s="116" t="s">
        <v>70</v>
      </c>
      <c r="AY190" s="116" t="s">
        <v>156</v>
      </c>
    </row>
    <row r="191" spans="2:51" s="6" customFormat="1" ht="15.75" customHeight="1">
      <c r="B191" s="120"/>
      <c r="E191" s="121"/>
      <c r="F191" s="269" t="s">
        <v>183</v>
      </c>
      <c r="G191" s="270"/>
      <c r="H191" s="270"/>
      <c r="I191" s="270"/>
      <c r="K191" s="122">
        <v>110.232</v>
      </c>
      <c r="S191" s="120"/>
      <c r="T191" s="123"/>
      <c r="AA191" s="124"/>
      <c r="AT191" s="121" t="s">
        <v>165</v>
      </c>
      <c r="AU191" s="121" t="s">
        <v>77</v>
      </c>
      <c r="AV191" s="121" t="s">
        <v>80</v>
      </c>
      <c r="AW191" s="121" t="s">
        <v>127</v>
      </c>
      <c r="AX191" s="121" t="s">
        <v>70</v>
      </c>
      <c r="AY191" s="121" t="s">
        <v>156</v>
      </c>
    </row>
    <row r="192" spans="2:51" s="6" customFormat="1" ht="15.75" customHeight="1">
      <c r="B192" s="114"/>
      <c r="E192" s="116"/>
      <c r="F192" s="267" t="s">
        <v>184</v>
      </c>
      <c r="G192" s="268"/>
      <c r="H192" s="268"/>
      <c r="I192" s="268"/>
      <c r="K192" s="117">
        <v>3.618</v>
      </c>
      <c r="S192" s="114"/>
      <c r="T192" s="118"/>
      <c r="AA192" s="119"/>
      <c r="AT192" s="116" t="s">
        <v>165</v>
      </c>
      <c r="AU192" s="116" t="s">
        <v>77</v>
      </c>
      <c r="AV192" s="116" t="s">
        <v>77</v>
      </c>
      <c r="AW192" s="116" t="s">
        <v>127</v>
      </c>
      <c r="AX192" s="116" t="s">
        <v>70</v>
      </c>
      <c r="AY192" s="116" t="s">
        <v>156</v>
      </c>
    </row>
    <row r="193" spans="2:51" s="6" customFormat="1" ht="15.75" customHeight="1">
      <c r="B193" s="120"/>
      <c r="E193" s="121"/>
      <c r="F193" s="269" t="s">
        <v>185</v>
      </c>
      <c r="G193" s="270"/>
      <c r="H193" s="270"/>
      <c r="I193" s="270"/>
      <c r="K193" s="122">
        <v>3.618</v>
      </c>
      <c r="S193" s="120"/>
      <c r="T193" s="123"/>
      <c r="AA193" s="124"/>
      <c r="AT193" s="121" t="s">
        <v>165</v>
      </c>
      <c r="AU193" s="121" t="s">
        <v>77</v>
      </c>
      <c r="AV193" s="121" t="s">
        <v>80</v>
      </c>
      <c r="AW193" s="121" t="s">
        <v>127</v>
      </c>
      <c r="AX193" s="121" t="s">
        <v>70</v>
      </c>
      <c r="AY193" s="121" t="s">
        <v>156</v>
      </c>
    </row>
    <row r="194" spans="2:51" s="6" customFormat="1" ht="15.75" customHeight="1">
      <c r="B194" s="125"/>
      <c r="E194" s="126" t="s">
        <v>84</v>
      </c>
      <c r="F194" s="259" t="s">
        <v>186</v>
      </c>
      <c r="G194" s="260"/>
      <c r="H194" s="260"/>
      <c r="I194" s="260"/>
      <c r="K194" s="127">
        <v>330.25</v>
      </c>
      <c r="S194" s="125"/>
      <c r="T194" s="128"/>
      <c r="AA194" s="129"/>
      <c r="AT194" s="126" t="s">
        <v>165</v>
      </c>
      <c r="AU194" s="126" t="s">
        <v>77</v>
      </c>
      <c r="AV194" s="126" t="s">
        <v>162</v>
      </c>
      <c r="AW194" s="126" t="s">
        <v>127</v>
      </c>
      <c r="AX194" s="126" t="s">
        <v>9</v>
      </c>
      <c r="AY194" s="126" t="s">
        <v>156</v>
      </c>
    </row>
    <row r="195" spans="2:65" s="6" customFormat="1" ht="39" customHeight="1">
      <c r="B195" s="21"/>
      <c r="C195" s="104" t="s">
        <v>342</v>
      </c>
      <c r="D195" s="104" t="s">
        <v>157</v>
      </c>
      <c r="E195" s="105" t="s">
        <v>343</v>
      </c>
      <c r="F195" s="261" t="s">
        <v>344</v>
      </c>
      <c r="G195" s="262"/>
      <c r="H195" s="262"/>
      <c r="I195" s="262"/>
      <c r="J195" s="107" t="s">
        <v>197</v>
      </c>
      <c r="K195" s="108">
        <v>0.3</v>
      </c>
      <c r="L195" s="263"/>
      <c r="M195" s="262"/>
      <c r="N195" s="264">
        <f>ROUND($L$195*$K$195,0)</f>
        <v>0</v>
      </c>
      <c r="O195" s="262"/>
      <c r="P195" s="262"/>
      <c r="Q195" s="262"/>
      <c r="R195" s="106" t="s">
        <v>161</v>
      </c>
      <c r="S195" s="21"/>
      <c r="T195" s="109"/>
      <c r="U195" s="110" t="s">
        <v>42</v>
      </c>
      <c r="X195" s="111">
        <v>0.0005242</v>
      </c>
      <c r="Y195" s="111">
        <f>$X$195*$K$195</f>
        <v>0.00015725999999999997</v>
      </c>
      <c r="Z195" s="111">
        <v>0</v>
      </c>
      <c r="AA195" s="112">
        <f>$Z$195*$K$195</f>
        <v>0</v>
      </c>
      <c r="AR195" s="73" t="s">
        <v>162</v>
      </c>
      <c r="AT195" s="73" t="s">
        <v>157</v>
      </c>
      <c r="AU195" s="73" t="s">
        <v>77</v>
      </c>
      <c r="AY195" s="6" t="s">
        <v>156</v>
      </c>
      <c r="BE195" s="113">
        <f>IF($U$195="základní",$N$195,0)</f>
        <v>0</v>
      </c>
      <c r="BF195" s="113">
        <f>IF($U$195="snížená",$N$195,0)</f>
        <v>0</v>
      </c>
      <c r="BG195" s="113">
        <f>IF($U$195="zákl. přenesená",$N$195,0)</f>
        <v>0</v>
      </c>
      <c r="BH195" s="113">
        <f>IF($U$195="sníž. přenesená",$N$195,0)</f>
        <v>0</v>
      </c>
      <c r="BI195" s="113">
        <f>IF($U$195="nulová",$N$195,0)</f>
        <v>0</v>
      </c>
      <c r="BJ195" s="73" t="s">
        <v>77</v>
      </c>
      <c r="BK195" s="113">
        <f>ROUND($L$195*$K$195,0)</f>
        <v>0</v>
      </c>
      <c r="BL195" s="73" t="s">
        <v>162</v>
      </c>
      <c r="BM195" s="73" t="s">
        <v>345</v>
      </c>
    </row>
    <row r="196" spans="2:51" s="6" customFormat="1" ht="15.75" customHeight="1">
      <c r="B196" s="114"/>
      <c r="E196" s="115"/>
      <c r="F196" s="267" t="s">
        <v>346</v>
      </c>
      <c r="G196" s="268"/>
      <c r="H196" s="268"/>
      <c r="I196" s="268"/>
      <c r="K196" s="117">
        <v>0.3</v>
      </c>
      <c r="S196" s="114"/>
      <c r="T196" s="118"/>
      <c r="AA196" s="119"/>
      <c r="AT196" s="116" t="s">
        <v>165</v>
      </c>
      <c r="AU196" s="116" t="s">
        <v>77</v>
      </c>
      <c r="AV196" s="116" t="s">
        <v>77</v>
      </c>
      <c r="AW196" s="116" t="s">
        <v>127</v>
      </c>
      <c r="AX196" s="116" t="s">
        <v>9</v>
      </c>
      <c r="AY196" s="116" t="s">
        <v>156</v>
      </c>
    </row>
    <row r="197" spans="2:65" s="6" customFormat="1" ht="27" customHeight="1">
      <c r="B197" s="21"/>
      <c r="C197" s="130" t="s">
        <v>347</v>
      </c>
      <c r="D197" s="130" t="s">
        <v>188</v>
      </c>
      <c r="E197" s="131" t="s">
        <v>348</v>
      </c>
      <c r="F197" s="271" t="s">
        <v>349</v>
      </c>
      <c r="G197" s="272"/>
      <c r="H197" s="272"/>
      <c r="I197" s="272"/>
      <c r="J197" s="132" t="s">
        <v>168</v>
      </c>
      <c r="K197" s="133">
        <v>0.001</v>
      </c>
      <c r="L197" s="273"/>
      <c r="M197" s="272"/>
      <c r="N197" s="274">
        <f>ROUND($L$197*$K$197,0)</f>
        <v>0</v>
      </c>
      <c r="O197" s="262"/>
      <c r="P197" s="262"/>
      <c r="Q197" s="262"/>
      <c r="R197" s="106" t="s">
        <v>161</v>
      </c>
      <c r="S197" s="21"/>
      <c r="T197" s="109"/>
      <c r="U197" s="110" t="s">
        <v>42</v>
      </c>
      <c r="X197" s="111">
        <v>1</v>
      </c>
      <c r="Y197" s="111">
        <f>$X$197*$K$197</f>
        <v>0.001</v>
      </c>
      <c r="Z197" s="111">
        <v>0</v>
      </c>
      <c r="AA197" s="112">
        <f>$Z$197*$K$197</f>
        <v>0</v>
      </c>
      <c r="AR197" s="73" t="s">
        <v>191</v>
      </c>
      <c r="AT197" s="73" t="s">
        <v>188</v>
      </c>
      <c r="AU197" s="73" t="s">
        <v>77</v>
      </c>
      <c r="AY197" s="6" t="s">
        <v>156</v>
      </c>
      <c r="BE197" s="113">
        <f>IF($U$197="základní",$N$197,0)</f>
        <v>0</v>
      </c>
      <c r="BF197" s="113">
        <f>IF($U$197="snížená",$N$197,0)</f>
        <v>0</v>
      </c>
      <c r="BG197" s="113">
        <f>IF($U$197="zákl. přenesená",$N$197,0)</f>
        <v>0</v>
      </c>
      <c r="BH197" s="113">
        <f>IF($U$197="sníž. přenesená",$N$197,0)</f>
        <v>0</v>
      </c>
      <c r="BI197" s="113">
        <f>IF($U$197="nulová",$N$197,0)</f>
        <v>0</v>
      </c>
      <c r="BJ197" s="73" t="s">
        <v>77</v>
      </c>
      <c r="BK197" s="113">
        <f>ROUND($L$197*$K$197,0)</f>
        <v>0</v>
      </c>
      <c r="BL197" s="73" t="s">
        <v>162</v>
      </c>
      <c r="BM197" s="73" t="s">
        <v>350</v>
      </c>
    </row>
    <row r="198" spans="2:51" s="6" customFormat="1" ht="15.75" customHeight="1">
      <c r="B198" s="114"/>
      <c r="E198" s="115"/>
      <c r="F198" s="267" t="s">
        <v>351</v>
      </c>
      <c r="G198" s="268"/>
      <c r="H198" s="268"/>
      <c r="I198" s="268"/>
      <c r="K198" s="117">
        <v>0.001</v>
      </c>
      <c r="S198" s="114"/>
      <c r="T198" s="118"/>
      <c r="AA198" s="119"/>
      <c r="AT198" s="116" t="s">
        <v>165</v>
      </c>
      <c r="AU198" s="116" t="s">
        <v>77</v>
      </c>
      <c r="AV198" s="116" t="s">
        <v>77</v>
      </c>
      <c r="AW198" s="116" t="s">
        <v>127</v>
      </c>
      <c r="AX198" s="116" t="s">
        <v>9</v>
      </c>
      <c r="AY198" s="116" t="s">
        <v>156</v>
      </c>
    </row>
    <row r="199" spans="2:63" s="95" customFormat="1" ht="30.75" customHeight="1">
      <c r="B199" s="96"/>
      <c r="D199" s="103" t="s">
        <v>132</v>
      </c>
      <c r="N199" s="256">
        <f>$BK$199</f>
        <v>0</v>
      </c>
      <c r="O199" s="257"/>
      <c r="P199" s="257"/>
      <c r="Q199" s="257"/>
      <c r="S199" s="96"/>
      <c r="T199" s="99"/>
      <c r="W199" s="100">
        <f>SUM($W$200:$W$211)</f>
        <v>0</v>
      </c>
      <c r="Y199" s="100">
        <f>SUM($Y$200:$Y$211)</f>
        <v>0</v>
      </c>
      <c r="AA199" s="101">
        <f>SUM($AA$200:$AA$211)</f>
        <v>0</v>
      </c>
      <c r="AR199" s="98" t="s">
        <v>9</v>
      </c>
      <c r="AT199" s="98" t="s">
        <v>69</v>
      </c>
      <c r="AU199" s="98" t="s">
        <v>9</v>
      </c>
      <c r="AY199" s="98" t="s">
        <v>156</v>
      </c>
      <c r="BK199" s="102">
        <f>SUM($BK$200:$BK$211)</f>
        <v>0</v>
      </c>
    </row>
    <row r="200" spans="2:65" s="6" customFormat="1" ht="39" customHeight="1">
      <c r="B200" s="21"/>
      <c r="C200" s="104" t="s">
        <v>352</v>
      </c>
      <c r="D200" s="104" t="s">
        <v>157</v>
      </c>
      <c r="E200" s="105" t="s">
        <v>353</v>
      </c>
      <c r="F200" s="261" t="s">
        <v>354</v>
      </c>
      <c r="G200" s="262"/>
      <c r="H200" s="262"/>
      <c r="I200" s="262"/>
      <c r="J200" s="107" t="s">
        <v>173</v>
      </c>
      <c r="K200" s="108">
        <v>445.08</v>
      </c>
      <c r="L200" s="263"/>
      <c r="M200" s="262"/>
      <c r="N200" s="264">
        <f>ROUND($L$200*$K$200,0)</f>
        <v>0</v>
      </c>
      <c r="O200" s="262"/>
      <c r="P200" s="262"/>
      <c r="Q200" s="262"/>
      <c r="R200" s="106" t="s">
        <v>161</v>
      </c>
      <c r="S200" s="21"/>
      <c r="T200" s="109"/>
      <c r="U200" s="110" t="s">
        <v>42</v>
      </c>
      <c r="X200" s="111">
        <v>0</v>
      </c>
      <c r="Y200" s="111">
        <f>$X$200*$K$200</f>
        <v>0</v>
      </c>
      <c r="Z200" s="111">
        <v>0</v>
      </c>
      <c r="AA200" s="112">
        <f>$Z$200*$K$200</f>
        <v>0</v>
      </c>
      <c r="AR200" s="73" t="s">
        <v>162</v>
      </c>
      <c r="AT200" s="73" t="s">
        <v>157</v>
      </c>
      <c r="AU200" s="73" t="s">
        <v>77</v>
      </c>
      <c r="AY200" s="6" t="s">
        <v>156</v>
      </c>
      <c r="BE200" s="113">
        <f>IF($U$200="základní",$N$200,0)</f>
        <v>0</v>
      </c>
      <c r="BF200" s="113">
        <f>IF($U$200="snížená",$N$200,0)</f>
        <v>0</v>
      </c>
      <c r="BG200" s="113">
        <f>IF($U$200="zákl. přenesená",$N$200,0)</f>
        <v>0</v>
      </c>
      <c r="BH200" s="113">
        <f>IF($U$200="sníž. přenesená",$N$200,0)</f>
        <v>0</v>
      </c>
      <c r="BI200" s="113">
        <f>IF($U$200="nulová",$N$200,0)</f>
        <v>0</v>
      </c>
      <c r="BJ200" s="73" t="s">
        <v>77</v>
      </c>
      <c r="BK200" s="113">
        <f>ROUND($L$200*$K$200,0)</f>
        <v>0</v>
      </c>
      <c r="BL200" s="73" t="s">
        <v>162</v>
      </c>
      <c r="BM200" s="73" t="s">
        <v>355</v>
      </c>
    </row>
    <row r="201" spans="2:51" s="6" customFormat="1" ht="15.75" customHeight="1">
      <c r="B201" s="114"/>
      <c r="E201" s="115"/>
      <c r="F201" s="267" t="s">
        <v>356</v>
      </c>
      <c r="G201" s="268"/>
      <c r="H201" s="268"/>
      <c r="I201" s="268"/>
      <c r="K201" s="117">
        <v>28.447</v>
      </c>
      <c r="S201" s="114"/>
      <c r="T201" s="118"/>
      <c r="AA201" s="119"/>
      <c r="AT201" s="116" t="s">
        <v>165</v>
      </c>
      <c r="AU201" s="116" t="s">
        <v>77</v>
      </c>
      <c r="AV201" s="116" t="s">
        <v>77</v>
      </c>
      <c r="AW201" s="116" t="s">
        <v>127</v>
      </c>
      <c r="AX201" s="116" t="s">
        <v>70</v>
      </c>
      <c r="AY201" s="116" t="s">
        <v>156</v>
      </c>
    </row>
    <row r="202" spans="2:51" s="6" customFormat="1" ht="15.75" customHeight="1">
      <c r="B202" s="114"/>
      <c r="E202" s="116"/>
      <c r="F202" s="267" t="s">
        <v>357</v>
      </c>
      <c r="G202" s="268"/>
      <c r="H202" s="268"/>
      <c r="I202" s="268"/>
      <c r="K202" s="117">
        <v>56.8</v>
      </c>
      <c r="S202" s="114"/>
      <c r="T202" s="118"/>
      <c r="AA202" s="119"/>
      <c r="AT202" s="116" t="s">
        <v>165</v>
      </c>
      <c r="AU202" s="116" t="s">
        <v>77</v>
      </c>
      <c r="AV202" s="116" t="s">
        <v>77</v>
      </c>
      <c r="AW202" s="116" t="s">
        <v>127</v>
      </c>
      <c r="AX202" s="116" t="s">
        <v>70</v>
      </c>
      <c r="AY202" s="116" t="s">
        <v>156</v>
      </c>
    </row>
    <row r="203" spans="2:51" s="6" customFormat="1" ht="15.75" customHeight="1">
      <c r="B203" s="114"/>
      <c r="E203" s="116"/>
      <c r="F203" s="267" t="s">
        <v>358</v>
      </c>
      <c r="G203" s="268"/>
      <c r="H203" s="268"/>
      <c r="I203" s="268"/>
      <c r="K203" s="117">
        <v>137.91</v>
      </c>
      <c r="S203" s="114"/>
      <c r="T203" s="118"/>
      <c r="AA203" s="119"/>
      <c r="AT203" s="116" t="s">
        <v>165</v>
      </c>
      <c r="AU203" s="116" t="s">
        <v>77</v>
      </c>
      <c r="AV203" s="116" t="s">
        <v>77</v>
      </c>
      <c r="AW203" s="116" t="s">
        <v>127</v>
      </c>
      <c r="AX203" s="116" t="s">
        <v>70</v>
      </c>
      <c r="AY203" s="116" t="s">
        <v>156</v>
      </c>
    </row>
    <row r="204" spans="2:51" s="6" customFormat="1" ht="15.75" customHeight="1">
      <c r="B204" s="120"/>
      <c r="E204" s="121"/>
      <c r="F204" s="269" t="s">
        <v>359</v>
      </c>
      <c r="G204" s="270"/>
      <c r="H204" s="270"/>
      <c r="I204" s="270"/>
      <c r="K204" s="122">
        <v>223.157</v>
      </c>
      <c r="S204" s="120"/>
      <c r="T204" s="123"/>
      <c r="AA204" s="124"/>
      <c r="AT204" s="121" t="s">
        <v>165</v>
      </c>
      <c r="AU204" s="121" t="s">
        <v>77</v>
      </c>
      <c r="AV204" s="121" t="s">
        <v>80</v>
      </c>
      <c r="AW204" s="121" t="s">
        <v>127</v>
      </c>
      <c r="AX204" s="121" t="s">
        <v>70</v>
      </c>
      <c r="AY204" s="121" t="s">
        <v>156</v>
      </c>
    </row>
    <row r="205" spans="2:51" s="6" customFormat="1" ht="15.75" customHeight="1">
      <c r="B205" s="114"/>
      <c r="E205" s="116"/>
      <c r="F205" s="267" t="s">
        <v>360</v>
      </c>
      <c r="G205" s="268"/>
      <c r="H205" s="268"/>
      <c r="I205" s="268"/>
      <c r="K205" s="117">
        <v>221.923</v>
      </c>
      <c r="S205" s="114"/>
      <c r="T205" s="118"/>
      <c r="AA205" s="119"/>
      <c r="AT205" s="116" t="s">
        <v>165</v>
      </c>
      <c r="AU205" s="116" t="s">
        <v>77</v>
      </c>
      <c r="AV205" s="116" t="s">
        <v>77</v>
      </c>
      <c r="AW205" s="116" t="s">
        <v>127</v>
      </c>
      <c r="AX205" s="116" t="s">
        <v>70</v>
      </c>
      <c r="AY205" s="116" t="s">
        <v>156</v>
      </c>
    </row>
    <row r="206" spans="2:51" s="6" customFormat="1" ht="15.75" customHeight="1">
      <c r="B206" s="120"/>
      <c r="E206" s="121"/>
      <c r="F206" s="269" t="s">
        <v>361</v>
      </c>
      <c r="G206" s="270"/>
      <c r="H206" s="270"/>
      <c r="I206" s="270"/>
      <c r="K206" s="122">
        <v>221.923</v>
      </c>
      <c r="S206" s="120"/>
      <c r="T206" s="123"/>
      <c r="AA206" s="124"/>
      <c r="AT206" s="121" t="s">
        <v>165</v>
      </c>
      <c r="AU206" s="121" t="s">
        <v>77</v>
      </c>
      <c r="AV206" s="121" t="s">
        <v>80</v>
      </c>
      <c r="AW206" s="121" t="s">
        <v>127</v>
      </c>
      <c r="AX206" s="121" t="s">
        <v>70</v>
      </c>
      <c r="AY206" s="121" t="s">
        <v>156</v>
      </c>
    </row>
    <row r="207" spans="2:51" s="6" customFormat="1" ht="15.75" customHeight="1">
      <c r="B207" s="125"/>
      <c r="E207" s="126" t="s">
        <v>120</v>
      </c>
      <c r="F207" s="259" t="s">
        <v>186</v>
      </c>
      <c r="G207" s="260"/>
      <c r="H207" s="260"/>
      <c r="I207" s="260"/>
      <c r="K207" s="127">
        <v>445.08</v>
      </c>
      <c r="S207" s="125"/>
      <c r="T207" s="128"/>
      <c r="AA207" s="129"/>
      <c r="AT207" s="126" t="s">
        <v>165</v>
      </c>
      <c r="AU207" s="126" t="s">
        <v>77</v>
      </c>
      <c r="AV207" s="126" t="s">
        <v>162</v>
      </c>
      <c r="AW207" s="126" t="s">
        <v>127</v>
      </c>
      <c r="AX207" s="126" t="s">
        <v>9</v>
      </c>
      <c r="AY207" s="126" t="s">
        <v>156</v>
      </c>
    </row>
    <row r="208" spans="2:65" s="6" customFormat="1" ht="39" customHeight="1">
      <c r="B208" s="21"/>
      <c r="C208" s="104" t="s">
        <v>362</v>
      </c>
      <c r="D208" s="104" t="s">
        <v>157</v>
      </c>
      <c r="E208" s="105" t="s">
        <v>363</v>
      </c>
      <c r="F208" s="261" t="s">
        <v>364</v>
      </c>
      <c r="G208" s="262"/>
      <c r="H208" s="262"/>
      <c r="I208" s="262"/>
      <c r="J208" s="107" t="s">
        <v>173</v>
      </c>
      <c r="K208" s="108">
        <v>26704.8</v>
      </c>
      <c r="L208" s="263"/>
      <c r="M208" s="262"/>
      <c r="N208" s="264">
        <f>ROUND($L$208*$K$208,0)</f>
        <v>0</v>
      </c>
      <c r="O208" s="262"/>
      <c r="P208" s="262"/>
      <c r="Q208" s="262"/>
      <c r="R208" s="106" t="s">
        <v>161</v>
      </c>
      <c r="S208" s="21"/>
      <c r="T208" s="109"/>
      <c r="U208" s="110" t="s">
        <v>42</v>
      </c>
      <c r="X208" s="111">
        <v>0</v>
      </c>
      <c r="Y208" s="111">
        <f>$X$208*$K$208</f>
        <v>0</v>
      </c>
      <c r="Z208" s="111">
        <v>0</v>
      </c>
      <c r="AA208" s="112">
        <f>$Z$208*$K$208</f>
        <v>0</v>
      </c>
      <c r="AR208" s="73" t="s">
        <v>162</v>
      </c>
      <c r="AT208" s="73" t="s">
        <v>157</v>
      </c>
      <c r="AU208" s="73" t="s">
        <v>77</v>
      </c>
      <c r="AY208" s="6" t="s">
        <v>156</v>
      </c>
      <c r="BE208" s="113">
        <f>IF($U$208="základní",$N$208,0)</f>
        <v>0</v>
      </c>
      <c r="BF208" s="113">
        <f>IF($U$208="snížená",$N$208,0)</f>
        <v>0</v>
      </c>
      <c r="BG208" s="113">
        <f>IF($U$208="zákl. přenesená",$N$208,0)</f>
        <v>0</v>
      </c>
      <c r="BH208" s="113">
        <f>IF($U$208="sníž. přenesená",$N$208,0)</f>
        <v>0</v>
      </c>
      <c r="BI208" s="113">
        <f>IF($U$208="nulová",$N$208,0)</f>
        <v>0</v>
      </c>
      <c r="BJ208" s="73" t="s">
        <v>77</v>
      </c>
      <c r="BK208" s="113">
        <f>ROUND($L$208*$K$208,0)</f>
        <v>0</v>
      </c>
      <c r="BL208" s="73" t="s">
        <v>162</v>
      </c>
      <c r="BM208" s="73" t="s">
        <v>365</v>
      </c>
    </row>
    <row r="209" spans="2:51" s="6" customFormat="1" ht="15.75" customHeight="1">
      <c r="B209" s="114"/>
      <c r="E209" s="115"/>
      <c r="F209" s="267" t="s">
        <v>366</v>
      </c>
      <c r="G209" s="268"/>
      <c r="H209" s="268"/>
      <c r="I209" s="268"/>
      <c r="K209" s="117">
        <v>26704.8</v>
      </c>
      <c r="S209" s="114"/>
      <c r="T209" s="118"/>
      <c r="AA209" s="119"/>
      <c r="AT209" s="116" t="s">
        <v>165</v>
      </c>
      <c r="AU209" s="116" t="s">
        <v>77</v>
      </c>
      <c r="AV209" s="116" t="s">
        <v>77</v>
      </c>
      <c r="AW209" s="116" t="s">
        <v>127</v>
      </c>
      <c r="AX209" s="116" t="s">
        <v>9</v>
      </c>
      <c r="AY209" s="116" t="s">
        <v>156</v>
      </c>
    </row>
    <row r="210" spans="2:65" s="6" customFormat="1" ht="39" customHeight="1">
      <c r="B210" s="21"/>
      <c r="C210" s="104" t="s">
        <v>367</v>
      </c>
      <c r="D210" s="104" t="s">
        <v>157</v>
      </c>
      <c r="E210" s="105" t="s">
        <v>368</v>
      </c>
      <c r="F210" s="261" t="s">
        <v>369</v>
      </c>
      <c r="G210" s="262"/>
      <c r="H210" s="262"/>
      <c r="I210" s="262"/>
      <c r="J210" s="107" t="s">
        <v>173</v>
      </c>
      <c r="K210" s="108">
        <v>445.08</v>
      </c>
      <c r="L210" s="263"/>
      <c r="M210" s="262"/>
      <c r="N210" s="264">
        <f>ROUND($L$210*$K$210,0)</f>
        <v>0</v>
      </c>
      <c r="O210" s="262"/>
      <c r="P210" s="262"/>
      <c r="Q210" s="262"/>
      <c r="R210" s="106" t="s">
        <v>161</v>
      </c>
      <c r="S210" s="21"/>
      <c r="T210" s="109"/>
      <c r="U210" s="110" t="s">
        <v>42</v>
      </c>
      <c r="X210" s="111">
        <v>0</v>
      </c>
      <c r="Y210" s="111">
        <f>$X$210*$K$210</f>
        <v>0</v>
      </c>
      <c r="Z210" s="111">
        <v>0</v>
      </c>
      <c r="AA210" s="112">
        <f>$Z$210*$K$210</f>
        <v>0</v>
      </c>
      <c r="AR210" s="73" t="s">
        <v>162</v>
      </c>
      <c r="AT210" s="73" t="s">
        <v>157</v>
      </c>
      <c r="AU210" s="73" t="s">
        <v>77</v>
      </c>
      <c r="AY210" s="6" t="s">
        <v>156</v>
      </c>
      <c r="BE210" s="113">
        <f>IF($U$210="základní",$N$210,0)</f>
        <v>0</v>
      </c>
      <c r="BF210" s="113">
        <f>IF($U$210="snížená",$N$210,0)</f>
        <v>0</v>
      </c>
      <c r="BG210" s="113">
        <f>IF($U$210="zákl. přenesená",$N$210,0)</f>
        <v>0</v>
      </c>
      <c r="BH210" s="113">
        <f>IF($U$210="sníž. přenesená",$N$210,0)</f>
        <v>0</v>
      </c>
      <c r="BI210" s="113">
        <f>IF($U$210="nulová",$N$210,0)</f>
        <v>0</v>
      </c>
      <c r="BJ210" s="73" t="s">
        <v>77</v>
      </c>
      <c r="BK210" s="113">
        <f>ROUND($L$210*$K$210,0)</f>
        <v>0</v>
      </c>
      <c r="BL210" s="73" t="s">
        <v>162</v>
      </c>
      <c r="BM210" s="73" t="s">
        <v>370</v>
      </c>
    </row>
    <row r="211" spans="2:51" s="6" customFormat="1" ht="15.75" customHeight="1">
      <c r="B211" s="114"/>
      <c r="E211" s="115"/>
      <c r="F211" s="267" t="s">
        <v>120</v>
      </c>
      <c r="G211" s="268"/>
      <c r="H211" s="268"/>
      <c r="I211" s="268"/>
      <c r="K211" s="117">
        <v>445.08</v>
      </c>
      <c r="S211" s="114"/>
      <c r="T211" s="118"/>
      <c r="AA211" s="119"/>
      <c r="AT211" s="116" t="s">
        <v>165</v>
      </c>
      <c r="AU211" s="116" t="s">
        <v>77</v>
      </c>
      <c r="AV211" s="116" t="s">
        <v>77</v>
      </c>
      <c r="AW211" s="116" t="s">
        <v>127</v>
      </c>
      <c r="AX211" s="116" t="s">
        <v>9</v>
      </c>
      <c r="AY211" s="116" t="s">
        <v>156</v>
      </c>
    </row>
    <row r="212" spans="2:63" s="95" customFormat="1" ht="30.75" customHeight="1">
      <c r="B212" s="96"/>
      <c r="D212" s="103" t="s">
        <v>133</v>
      </c>
      <c r="N212" s="256">
        <f>$BK$212</f>
        <v>0</v>
      </c>
      <c r="O212" s="257"/>
      <c r="P212" s="257"/>
      <c r="Q212" s="257"/>
      <c r="S212" s="96"/>
      <c r="T212" s="99"/>
      <c r="W212" s="100">
        <f>SUM($W$213:$W$220)</f>
        <v>0</v>
      </c>
      <c r="Y212" s="100">
        <f>SUM($Y$213:$Y$220)</f>
        <v>0</v>
      </c>
      <c r="AA212" s="101">
        <f>SUM($AA$213:$AA$220)</f>
        <v>0</v>
      </c>
      <c r="AR212" s="98" t="s">
        <v>9</v>
      </c>
      <c r="AT212" s="98" t="s">
        <v>69</v>
      </c>
      <c r="AU212" s="98" t="s">
        <v>9</v>
      </c>
      <c r="AY212" s="98" t="s">
        <v>156</v>
      </c>
      <c r="BK212" s="102">
        <f>SUM($BK$213:$BK$220)</f>
        <v>0</v>
      </c>
    </row>
    <row r="213" spans="2:65" s="6" customFormat="1" ht="39" customHeight="1">
      <c r="B213" s="21"/>
      <c r="C213" s="104" t="s">
        <v>371</v>
      </c>
      <c r="D213" s="104" t="s">
        <v>157</v>
      </c>
      <c r="E213" s="105" t="s">
        <v>372</v>
      </c>
      <c r="F213" s="261" t="s">
        <v>373</v>
      </c>
      <c r="G213" s="262"/>
      <c r="H213" s="262"/>
      <c r="I213" s="262"/>
      <c r="J213" s="107" t="s">
        <v>168</v>
      </c>
      <c r="K213" s="108">
        <v>11.791</v>
      </c>
      <c r="L213" s="263"/>
      <c r="M213" s="262"/>
      <c r="N213" s="264">
        <f>ROUND($L$213*$K$213,0)</f>
        <v>0</v>
      </c>
      <c r="O213" s="262"/>
      <c r="P213" s="262"/>
      <c r="Q213" s="262"/>
      <c r="R213" s="106" t="s">
        <v>161</v>
      </c>
      <c r="S213" s="21"/>
      <c r="T213" s="109"/>
      <c r="U213" s="110" t="s">
        <v>42</v>
      </c>
      <c r="X213" s="111">
        <v>0</v>
      </c>
      <c r="Y213" s="111">
        <f>$X$213*$K$213</f>
        <v>0</v>
      </c>
      <c r="Z213" s="111">
        <v>0</v>
      </c>
      <c r="AA213" s="112">
        <f>$Z$213*$K$213</f>
        <v>0</v>
      </c>
      <c r="AR213" s="73" t="s">
        <v>162</v>
      </c>
      <c r="AT213" s="73" t="s">
        <v>157</v>
      </c>
      <c r="AU213" s="73" t="s">
        <v>77</v>
      </c>
      <c r="AY213" s="6" t="s">
        <v>156</v>
      </c>
      <c r="BE213" s="113">
        <f>IF($U$213="základní",$N$213,0)</f>
        <v>0</v>
      </c>
      <c r="BF213" s="113">
        <f>IF($U$213="snížená",$N$213,0)</f>
        <v>0</v>
      </c>
      <c r="BG213" s="113">
        <f>IF($U$213="zákl. přenesená",$N$213,0)</f>
        <v>0</v>
      </c>
      <c r="BH213" s="113">
        <f>IF($U$213="sníž. přenesená",$N$213,0)</f>
        <v>0</v>
      </c>
      <c r="BI213" s="113">
        <f>IF($U$213="nulová",$N$213,0)</f>
        <v>0</v>
      </c>
      <c r="BJ213" s="73" t="s">
        <v>77</v>
      </c>
      <c r="BK213" s="113">
        <f>ROUND($L$213*$K$213,0)</f>
        <v>0</v>
      </c>
      <c r="BL213" s="73" t="s">
        <v>162</v>
      </c>
      <c r="BM213" s="73" t="s">
        <v>374</v>
      </c>
    </row>
    <row r="214" spans="2:65" s="6" customFormat="1" ht="27" customHeight="1">
      <c r="B214" s="21"/>
      <c r="C214" s="107" t="s">
        <v>375</v>
      </c>
      <c r="D214" s="107" t="s">
        <v>157</v>
      </c>
      <c r="E214" s="105" t="s">
        <v>376</v>
      </c>
      <c r="F214" s="261" t="s">
        <v>377</v>
      </c>
      <c r="G214" s="262"/>
      <c r="H214" s="262"/>
      <c r="I214" s="262"/>
      <c r="J214" s="107" t="s">
        <v>168</v>
      </c>
      <c r="K214" s="108">
        <v>11.791</v>
      </c>
      <c r="L214" s="263"/>
      <c r="M214" s="262"/>
      <c r="N214" s="264">
        <f>ROUND($L$214*$K$214,0)</f>
        <v>0</v>
      </c>
      <c r="O214" s="262"/>
      <c r="P214" s="262"/>
      <c r="Q214" s="262"/>
      <c r="R214" s="106" t="s">
        <v>161</v>
      </c>
      <c r="S214" s="21"/>
      <c r="T214" s="109"/>
      <c r="U214" s="110" t="s">
        <v>42</v>
      </c>
      <c r="X214" s="111">
        <v>0</v>
      </c>
      <c r="Y214" s="111">
        <f>$X$214*$K$214</f>
        <v>0</v>
      </c>
      <c r="Z214" s="111">
        <v>0</v>
      </c>
      <c r="AA214" s="112">
        <f>$Z$214*$K$214</f>
        <v>0</v>
      </c>
      <c r="AR214" s="73" t="s">
        <v>162</v>
      </c>
      <c r="AT214" s="73" t="s">
        <v>157</v>
      </c>
      <c r="AU214" s="73" t="s">
        <v>77</v>
      </c>
      <c r="AY214" s="73" t="s">
        <v>156</v>
      </c>
      <c r="BE214" s="113">
        <f>IF($U$214="základní",$N$214,0)</f>
        <v>0</v>
      </c>
      <c r="BF214" s="113">
        <f>IF($U$214="snížená",$N$214,0)</f>
        <v>0</v>
      </c>
      <c r="BG214" s="113">
        <f>IF($U$214="zákl. přenesená",$N$214,0)</f>
        <v>0</v>
      </c>
      <c r="BH214" s="113">
        <f>IF($U$214="sníž. přenesená",$N$214,0)</f>
        <v>0</v>
      </c>
      <c r="BI214" s="113">
        <f>IF($U$214="nulová",$N$214,0)</f>
        <v>0</v>
      </c>
      <c r="BJ214" s="73" t="s">
        <v>77</v>
      </c>
      <c r="BK214" s="113">
        <f>ROUND($L$214*$K$214,0)</f>
        <v>0</v>
      </c>
      <c r="BL214" s="73" t="s">
        <v>162</v>
      </c>
      <c r="BM214" s="73" t="s">
        <v>378</v>
      </c>
    </row>
    <row r="215" spans="2:65" s="6" customFormat="1" ht="27" customHeight="1">
      <c r="B215" s="21"/>
      <c r="C215" s="107" t="s">
        <v>379</v>
      </c>
      <c r="D215" s="107" t="s">
        <v>157</v>
      </c>
      <c r="E215" s="105" t="s">
        <v>380</v>
      </c>
      <c r="F215" s="261" t="s">
        <v>381</v>
      </c>
      <c r="G215" s="262"/>
      <c r="H215" s="262"/>
      <c r="I215" s="262"/>
      <c r="J215" s="107" t="s">
        <v>168</v>
      </c>
      <c r="K215" s="108">
        <v>353.73</v>
      </c>
      <c r="L215" s="263"/>
      <c r="M215" s="262"/>
      <c r="N215" s="264">
        <f>ROUND($L$215*$K$215,0)</f>
        <v>0</v>
      </c>
      <c r="O215" s="262"/>
      <c r="P215" s="262"/>
      <c r="Q215" s="262"/>
      <c r="R215" s="106" t="s">
        <v>161</v>
      </c>
      <c r="S215" s="21"/>
      <c r="T215" s="109"/>
      <c r="U215" s="110" t="s">
        <v>42</v>
      </c>
      <c r="X215" s="111">
        <v>0</v>
      </c>
      <c r="Y215" s="111">
        <f>$X$215*$K$215</f>
        <v>0</v>
      </c>
      <c r="Z215" s="111">
        <v>0</v>
      </c>
      <c r="AA215" s="112">
        <f>$Z$215*$K$215</f>
        <v>0</v>
      </c>
      <c r="AR215" s="73" t="s">
        <v>162</v>
      </c>
      <c r="AT215" s="73" t="s">
        <v>157</v>
      </c>
      <c r="AU215" s="73" t="s">
        <v>77</v>
      </c>
      <c r="AY215" s="73" t="s">
        <v>156</v>
      </c>
      <c r="BE215" s="113">
        <f>IF($U$215="základní",$N$215,0)</f>
        <v>0</v>
      </c>
      <c r="BF215" s="113">
        <f>IF($U$215="snížená",$N$215,0)</f>
        <v>0</v>
      </c>
      <c r="BG215" s="113">
        <f>IF($U$215="zákl. přenesená",$N$215,0)</f>
        <v>0</v>
      </c>
      <c r="BH215" s="113">
        <f>IF($U$215="sníž. přenesená",$N$215,0)</f>
        <v>0</v>
      </c>
      <c r="BI215" s="113">
        <f>IF($U$215="nulová",$N$215,0)</f>
        <v>0</v>
      </c>
      <c r="BJ215" s="73" t="s">
        <v>77</v>
      </c>
      <c r="BK215" s="113">
        <f>ROUND($L$215*$K$215,0)</f>
        <v>0</v>
      </c>
      <c r="BL215" s="73" t="s">
        <v>162</v>
      </c>
      <c r="BM215" s="73" t="s">
        <v>382</v>
      </c>
    </row>
    <row r="216" spans="2:51" s="6" customFormat="1" ht="15.75" customHeight="1">
      <c r="B216" s="114"/>
      <c r="F216" s="267" t="s">
        <v>383</v>
      </c>
      <c r="G216" s="268"/>
      <c r="H216" s="268"/>
      <c r="I216" s="268"/>
      <c r="K216" s="117">
        <v>353.73</v>
      </c>
      <c r="S216" s="114"/>
      <c r="T216" s="118"/>
      <c r="AA216" s="119"/>
      <c r="AT216" s="116" t="s">
        <v>165</v>
      </c>
      <c r="AU216" s="116" t="s">
        <v>77</v>
      </c>
      <c r="AV216" s="116" t="s">
        <v>77</v>
      </c>
      <c r="AW216" s="116" t="s">
        <v>70</v>
      </c>
      <c r="AX216" s="116" t="s">
        <v>9</v>
      </c>
      <c r="AY216" s="116" t="s">
        <v>156</v>
      </c>
    </row>
    <row r="217" spans="2:65" s="6" customFormat="1" ht="27" customHeight="1">
      <c r="B217" s="21"/>
      <c r="C217" s="104" t="s">
        <v>384</v>
      </c>
      <c r="D217" s="104" t="s">
        <v>157</v>
      </c>
      <c r="E217" s="105" t="s">
        <v>385</v>
      </c>
      <c r="F217" s="261" t="s">
        <v>386</v>
      </c>
      <c r="G217" s="262"/>
      <c r="H217" s="262"/>
      <c r="I217" s="262"/>
      <c r="J217" s="107" t="s">
        <v>168</v>
      </c>
      <c r="K217" s="108">
        <v>10.937</v>
      </c>
      <c r="L217" s="263"/>
      <c r="M217" s="262"/>
      <c r="N217" s="264">
        <f>ROUND($L$217*$K$217,0)</f>
        <v>0</v>
      </c>
      <c r="O217" s="262"/>
      <c r="P217" s="262"/>
      <c r="Q217" s="262"/>
      <c r="R217" s="106" t="s">
        <v>161</v>
      </c>
      <c r="S217" s="21"/>
      <c r="T217" s="109"/>
      <c r="U217" s="110" t="s">
        <v>42</v>
      </c>
      <c r="X217" s="111">
        <v>0</v>
      </c>
      <c r="Y217" s="111">
        <f>$X$217*$K$217</f>
        <v>0</v>
      </c>
      <c r="Z217" s="111">
        <v>0</v>
      </c>
      <c r="AA217" s="112">
        <f>$Z$217*$K$217</f>
        <v>0</v>
      </c>
      <c r="AR217" s="73" t="s">
        <v>162</v>
      </c>
      <c r="AT217" s="73" t="s">
        <v>157</v>
      </c>
      <c r="AU217" s="73" t="s">
        <v>77</v>
      </c>
      <c r="AY217" s="6" t="s">
        <v>156</v>
      </c>
      <c r="BE217" s="113">
        <f>IF($U$217="základní",$N$217,0)</f>
        <v>0</v>
      </c>
      <c r="BF217" s="113">
        <f>IF($U$217="snížená",$N$217,0)</f>
        <v>0</v>
      </c>
      <c r="BG217" s="113">
        <f>IF($U$217="zákl. přenesená",$N$217,0)</f>
        <v>0</v>
      </c>
      <c r="BH217" s="113">
        <f>IF($U$217="sníž. přenesená",$N$217,0)</f>
        <v>0</v>
      </c>
      <c r="BI217" s="113">
        <f>IF($U$217="nulová",$N$217,0)</f>
        <v>0</v>
      </c>
      <c r="BJ217" s="73" t="s">
        <v>77</v>
      </c>
      <c r="BK217" s="113">
        <f>ROUND($L$217*$K$217,0)</f>
        <v>0</v>
      </c>
      <c r="BL217" s="73" t="s">
        <v>162</v>
      </c>
      <c r="BM217" s="73" t="s">
        <v>387</v>
      </c>
    </row>
    <row r="218" spans="2:65" s="6" customFormat="1" ht="27" customHeight="1">
      <c r="B218" s="21"/>
      <c r="C218" s="107" t="s">
        <v>388</v>
      </c>
      <c r="D218" s="107" t="s">
        <v>157</v>
      </c>
      <c r="E218" s="105" t="s">
        <v>389</v>
      </c>
      <c r="F218" s="261" t="s">
        <v>390</v>
      </c>
      <c r="G218" s="262"/>
      <c r="H218" s="262"/>
      <c r="I218" s="262"/>
      <c r="J218" s="107" t="s">
        <v>168</v>
      </c>
      <c r="K218" s="108">
        <v>0.084</v>
      </c>
      <c r="L218" s="263"/>
      <c r="M218" s="262"/>
      <c r="N218" s="264">
        <f>ROUND($L$218*$K$218,0)</f>
        <v>0</v>
      </c>
      <c r="O218" s="262"/>
      <c r="P218" s="262"/>
      <c r="Q218" s="262"/>
      <c r="R218" s="106"/>
      <c r="S218" s="21"/>
      <c r="T218" s="109"/>
      <c r="U218" s="110" t="s">
        <v>42</v>
      </c>
      <c r="X218" s="111">
        <v>0</v>
      </c>
      <c r="Y218" s="111">
        <f>$X$218*$K$218</f>
        <v>0</v>
      </c>
      <c r="Z218" s="111">
        <v>0</v>
      </c>
      <c r="AA218" s="112">
        <f>$Z$218*$K$218</f>
        <v>0</v>
      </c>
      <c r="AR218" s="73" t="s">
        <v>162</v>
      </c>
      <c r="AT218" s="73" t="s">
        <v>157</v>
      </c>
      <c r="AU218" s="73" t="s">
        <v>77</v>
      </c>
      <c r="AY218" s="73" t="s">
        <v>156</v>
      </c>
      <c r="BE218" s="113">
        <f>IF($U$218="základní",$N$218,0)</f>
        <v>0</v>
      </c>
      <c r="BF218" s="113">
        <f>IF($U$218="snížená",$N$218,0)</f>
        <v>0</v>
      </c>
      <c r="BG218" s="113">
        <f>IF($U$218="zákl. přenesená",$N$218,0)</f>
        <v>0</v>
      </c>
      <c r="BH218" s="113">
        <f>IF($U$218="sníž. přenesená",$N$218,0)</f>
        <v>0</v>
      </c>
      <c r="BI218" s="113">
        <f>IF($U$218="nulová",$N$218,0)</f>
        <v>0</v>
      </c>
      <c r="BJ218" s="73" t="s">
        <v>77</v>
      </c>
      <c r="BK218" s="113">
        <f>ROUND($L$218*$K$218,0)</f>
        <v>0</v>
      </c>
      <c r="BL218" s="73" t="s">
        <v>162</v>
      </c>
      <c r="BM218" s="73" t="s">
        <v>391</v>
      </c>
    </row>
    <row r="219" spans="2:65" s="6" customFormat="1" ht="27" customHeight="1">
      <c r="B219" s="21"/>
      <c r="C219" s="107" t="s">
        <v>392</v>
      </c>
      <c r="D219" s="107" t="s">
        <v>157</v>
      </c>
      <c r="E219" s="105" t="s">
        <v>393</v>
      </c>
      <c r="F219" s="261" t="s">
        <v>394</v>
      </c>
      <c r="G219" s="262"/>
      <c r="H219" s="262"/>
      <c r="I219" s="262"/>
      <c r="J219" s="107" t="s">
        <v>168</v>
      </c>
      <c r="K219" s="108">
        <v>0.771</v>
      </c>
      <c r="L219" s="263"/>
      <c r="M219" s="262"/>
      <c r="N219" s="264">
        <f>ROUND($L$219*$K$219,0)</f>
        <v>0</v>
      </c>
      <c r="O219" s="262"/>
      <c r="P219" s="262"/>
      <c r="Q219" s="262"/>
      <c r="R219" s="106" t="s">
        <v>161</v>
      </c>
      <c r="S219" s="21"/>
      <c r="T219" s="109"/>
      <c r="U219" s="110" t="s">
        <v>42</v>
      </c>
      <c r="X219" s="111">
        <v>0</v>
      </c>
      <c r="Y219" s="111">
        <f>$X$219*$K$219</f>
        <v>0</v>
      </c>
      <c r="Z219" s="111">
        <v>0</v>
      </c>
      <c r="AA219" s="112">
        <f>$Z$219*$K$219</f>
        <v>0</v>
      </c>
      <c r="AR219" s="73" t="s">
        <v>162</v>
      </c>
      <c r="AT219" s="73" t="s">
        <v>157</v>
      </c>
      <c r="AU219" s="73" t="s">
        <v>77</v>
      </c>
      <c r="AY219" s="73" t="s">
        <v>156</v>
      </c>
      <c r="BE219" s="113">
        <f>IF($U$219="základní",$N$219,0)</f>
        <v>0</v>
      </c>
      <c r="BF219" s="113">
        <f>IF($U$219="snížená",$N$219,0)</f>
        <v>0</v>
      </c>
      <c r="BG219" s="113">
        <f>IF($U$219="zákl. přenesená",$N$219,0)</f>
        <v>0</v>
      </c>
      <c r="BH219" s="113">
        <f>IF($U$219="sníž. přenesená",$N$219,0)</f>
        <v>0</v>
      </c>
      <c r="BI219" s="113">
        <f>IF($U$219="nulová",$N$219,0)</f>
        <v>0</v>
      </c>
      <c r="BJ219" s="73" t="s">
        <v>77</v>
      </c>
      <c r="BK219" s="113">
        <f>ROUND($L$219*$K$219,0)</f>
        <v>0</v>
      </c>
      <c r="BL219" s="73" t="s">
        <v>162</v>
      </c>
      <c r="BM219" s="73" t="s">
        <v>395</v>
      </c>
    </row>
    <row r="220" spans="2:65" s="6" customFormat="1" ht="27" customHeight="1">
      <c r="B220" s="21"/>
      <c r="C220" s="107" t="s">
        <v>396</v>
      </c>
      <c r="D220" s="107" t="s">
        <v>157</v>
      </c>
      <c r="E220" s="105" t="s">
        <v>397</v>
      </c>
      <c r="F220" s="261" t="s">
        <v>398</v>
      </c>
      <c r="G220" s="262"/>
      <c r="H220" s="262"/>
      <c r="I220" s="262"/>
      <c r="J220" s="107" t="s">
        <v>168</v>
      </c>
      <c r="K220" s="108">
        <v>15.118</v>
      </c>
      <c r="L220" s="263"/>
      <c r="M220" s="262"/>
      <c r="N220" s="264">
        <f>ROUND($L$220*$K$220,0)</f>
        <v>0</v>
      </c>
      <c r="O220" s="262"/>
      <c r="P220" s="262"/>
      <c r="Q220" s="262"/>
      <c r="R220" s="106" t="s">
        <v>161</v>
      </c>
      <c r="S220" s="21"/>
      <c r="T220" s="109"/>
      <c r="U220" s="110" t="s">
        <v>42</v>
      </c>
      <c r="X220" s="111">
        <v>0</v>
      </c>
      <c r="Y220" s="111">
        <f>$X$220*$K$220</f>
        <v>0</v>
      </c>
      <c r="Z220" s="111">
        <v>0</v>
      </c>
      <c r="AA220" s="112">
        <f>$Z$220*$K$220</f>
        <v>0</v>
      </c>
      <c r="AR220" s="73" t="s">
        <v>162</v>
      </c>
      <c r="AT220" s="73" t="s">
        <v>157</v>
      </c>
      <c r="AU220" s="73" t="s">
        <v>77</v>
      </c>
      <c r="AY220" s="73" t="s">
        <v>156</v>
      </c>
      <c r="BE220" s="113">
        <f>IF($U$220="základní",$N$220,0)</f>
        <v>0</v>
      </c>
      <c r="BF220" s="113">
        <f>IF($U$220="snížená",$N$220,0)</f>
        <v>0</v>
      </c>
      <c r="BG220" s="113">
        <f>IF($U$220="zákl. přenesená",$N$220,0)</f>
        <v>0</v>
      </c>
      <c r="BH220" s="113">
        <f>IF($U$220="sníž. přenesená",$N$220,0)</f>
        <v>0</v>
      </c>
      <c r="BI220" s="113">
        <f>IF($U$220="nulová",$N$220,0)</f>
        <v>0</v>
      </c>
      <c r="BJ220" s="73" t="s">
        <v>77</v>
      </c>
      <c r="BK220" s="113">
        <f>ROUND($L$220*$K$220,0)</f>
        <v>0</v>
      </c>
      <c r="BL220" s="73" t="s">
        <v>162</v>
      </c>
      <c r="BM220" s="73" t="s">
        <v>399</v>
      </c>
    </row>
    <row r="221" spans="2:63" s="95" customFormat="1" ht="37.5" customHeight="1">
      <c r="B221" s="96"/>
      <c r="D221" s="97" t="s">
        <v>134</v>
      </c>
      <c r="N221" s="266">
        <f>$BK$221</f>
        <v>0</v>
      </c>
      <c r="O221" s="257"/>
      <c r="P221" s="257"/>
      <c r="Q221" s="257"/>
      <c r="S221" s="96"/>
      <c r="T221" s="99"/>
      <c r="W221" s="100">
        <f>$W$222+$W$236+$W$239+$W$244+$W$270+$W$277</f>
        <v>0</v>
      </c>
      <c r="Y221" s="100">
        <f>$Y$222+$Y$236+$Y$239+$Y$244+$Y$270+$Y$277</f>
        <v>0.10512423433000001</v>
      </c>
      <c r="AA221" s="101">
        <f>$AA$222+$AA$236+$AA$239+$AA$244+$AA$270+$AA$277</f>
        <v>0.854675</v>
      </c>
      <c r="AR221" s="98" t="s">
        <v>77</v>
      </c>
      <c r="AT221" s="98" t="s">
        <v>69</v>
      </c>
      <c r="AU221" s="98" t="s">
        <v>70</v>
      </c>
      <c r="AY221" s="98" t="s">
        <v>156</v>
      </c>
      <c r="BK221" s="102">
        <f>$BK$222+$BK$236+$BK$239+$BK$244+$BK$270+$BK$277</f>
        <v>0</v>
      </c>
    </row>
    <row r="222" spans="2:63" s="95" customFormat="1" ht="21" customHeight="1">
      <c r="B222" s="96"/>
      <c r="D222" s="103" t="s">
        <v>135</v>
      </c>
      <c r="N222" s="256">
        <f>$BK$222</f>
        <v>0</v>
      </c>
      <c r="O222" s="257"/>
      <c r="P222" s="257"/>
      <c r="Q222" s="257"/>
      <c r="S222" s="96"/>
      <c r="T222" s="99"/>
      <c r="W222" s="100">
        <f>SUM($W$223:$W$235)</f>
        <v>0</v>
      </c>
      <c r="Y222" s="100">
        <f>SUM($Y$223:$Y$235)</f>
        <v>0.00934486</v>
      </c>
      <c r="AA222" s="101">
        <f>SUM($AA$223:$AA$235)</f>
        <v>0</v>
      </c>
      <c r="AR222" s="98" t="s">
        <v>77</v>
      </c>
      <c r="AT222" s="98" t="s">
        <v>69</v>
      </c>
      <c r="AU222" s="98" t="s">
        <v>9</v>
      </c>
      <c r="AY222" s="98" t="s">
        <v>156</v>
      </c>
      <c r="BK222" s="102">
        <f>SUM($BK$223:$BK$235)</f>
        <v>0</v>
      </c>
    </row>
    <row r="223" spans="2:65" s="6" customFormat="1" ht="27" customHeight="1">
      <c r="B223" s="21"/>
      <c r="C223" s="107" t="s">
        <v>400</v>
      </c>
      <c r="D223" s="107" t="s">
        <v>157</v>
      </c>
      <c r="E223" s="105" t="s">
        <v>401</v>
      </c>
      <c r="F223" s="261" t="s">
        <v>402</v>
      </c>
      <c r="G223" s="262"/>
      <c r="H223" s="262"/>
      <c r="I223" s="262"/>
      <c r="J223" s="107" t="s">
        <v>173</v>
      </c>
      <c r="K223" s="108">
        <v>0.975</v>
      </c>
      <c r="L223" s="263"/>
      <c r="M223" s="262"/>
      <c r="N223" s="264">
        <f>ROUND($L$223*$K$223,0)</f>
        <v>0</v>
      </c>
      <c r="O223" s="262"/>
      <c r="P223" s="262"/>
      <c r="Q223" s="262"/>
      <c r="R223" s="106" t="s">
        <v>161</v>
      </c>
      <c r="S223" s="21"/>
      <c r="T223" s="109"/>
      <c r="U223" s="110" t="s">
        <v>42</v>
      </c>
      <c r="X223" s="111">
        <v>0.006</v>
      </c>
      <c r="Y223" s="111">
        <f>$X$223*$K$223</f>
        <v>0.00585</v>
      </c>
      <c r="Z223" s="111">
        <v>0</v>
      </c>
      <c r="AA223" s="112">
        <f>$Z$223*$K$223</f>
        <v>0</v>
      </c>
      <c r="AR223" s="73" t="s">
        <v>249</v>
      </c>
      <c r="AT223" s="73" t="s">
        <v>157</v>
      </c>
      <c r="AU223" s="73" t="s">
        <v>77</v>
      </c>
      <c r="AY223" s="73" t="s">
        <v>156</v>
      </c>
      <c r="BE223" s="113">
        <f>IF($U$223="základní",$N$223,0)</f>
        <v>0</v>
      </c>
      <c r="BF223" s="113">
        <f>IF($U$223="snížená",$N$223,0)</f>
        <v>0</v>
      </c>
      <c r="BG223" s="113">
        <f>IF($U$223="zákl. přenesená",$N$223,0)</f>
        <v>0</v>
      </c>
      <c r="BH223" s="113">
        <f>IF($U$223="sníž. přenesená",$N$223,0)</f>
        <v>0</v>
      </c>
      <c r="BI223" s="113">
        <f>IF($U$223="nulová",$N$223,0)</f>
        <v>0</v>
      </c>
      <c r="BJ223" s="73" t="s">
        <v>77</v>
      </c>
      <c r="BK223" s="113">
        <f>ROUND($L$223*$K$223,0)</f>
        <v>0</v>
      </c>
      <c r="BL223" s="73" t="s">
        <v>249</v>
      </c>
      <c r="BM223" s="73" t="s">
        <v>403</v>
      </c>
    </row>
    <row r="224" spans="2:51" s="6" customFormat="1" ht="27" customHeight="1">
      <c r="B224" s="114"/>
      <c r="E224" s="115"/>
      <c r="F224" s="267" t="s">
        <v>404</v>
      </c>
      <c r="G224" s="268"/>
      <c r="H224" s="268"/>
      <c r="I224" s="268"/>
      <c r="K224" s="117">
        <v>0.975</v>
      </c>
      <c r="S224" s="114"/>
      <c r="T224" s="118"/>
      <c r="AA224" s="119"/>
      <c r="AT224" s="116" t="s">
        <v>165</v>
      </c>
      <c r="AU224" s="116" t="s">
        <v>77</v>
      </c>
      <c r="AV224" s="116" t="s">
        <v>77</v>
      </c>
      <c r="AW224" s="116" t="s">
        <v>127</v>
      </c>
      <c r="AX224" s="116" t="s">
        <v>70</v>
      </c>
      <c r="AY224" s="116" t="s">
        <v>156</v>
      </c>
    </row>
    <row r="225" spans="2:51" s="6" customFormat="1" ht="15.75" customHeight="1">
      <c r="B225" s="120"/>
      <c r="E225" s="121"/>
      <c r="F225" s="269" t="s">
        <v>261</v>
      </c>
      <c r="G225" s="270"/>
      <c r="H225" s="270"/>
      <c r="I225" s="270"/>
      <c r="K225" s="122">
        <v>0.975</v>
      </c>
      <c r="S225" s="120"/>
      <c r="T225" s="123"/>
      <c r="AA225" s="124"/>
      <c r="AT225" s="121" t="s">
        <v>165</v>
      </c>
      <c r="AU225" s="121" t="s">
        <v>77</v>
      </c>
      <c r="AV225" s="121" t="s">
        <v>80</v>
      </c>
      <c r="AW225" s="121" t="s">
        <v>127</v>
      </c>
      <c r="AX225" s="121" t="s">
        <v>9</v>
      </c>
      <c r="AY225" s="121" t="s">
        <v>156</v>
      </c>
    </row>
    <row r="226" spans="2:65" s="6" customFormat="1" ht="27" customHeight="1">
      <c r="B226" s="21"/>
      <c r="C226" s="130" t="s">
        <v>405</v>
      </c>
      <c r="D226" s="130" t="s">
        <v>188</v>
      </c>
      <c r="E226" s="131" t="s">
        <v>406</v>
      </c>
      <c r="F226" s="271" t="s">
        <v>407</v>
      </c>
      <c r="G226" s="272"/>
      <c r="H226" s="272"/>
      <c r="I226" s="272"/>
      <c r="J226" s="132" t="s">
        <v>173</v>
      </c>
      <c r="K226" s="133">
        <v>0.995</v>
      </c>
      <c r="L226" s="273"/>
      <c r="M226" s="272"/>
      <c r="N226" s="274">
        <f>ROUND($L$226*$K$226,0)</f>
        <v>0</v>
      </c>
      <c r="O226" s="262"/>
      <c r="P226" s="262"/>
      <c r="Q226" s="262"/>
      <c r="R226" s="106" t="s">
        <v>161</v>
      </c>
      <c r="S226" s="21"/>
      <c r="T226" s="109"/>
      <c r="U226" s="110" t="s">
        <v>42</v>
      </c>
      <c r="X226" s="111">
        <v>0.0017</v>
      </c>
      <c r="Y226" s="111">
        <f>$X$226*$K$226</f>
        <v>0.0016914999999999999</v>
      </c>
      <c r="Z226" s="111">
        <v>0</v>
      </c>
      <c r="AA226" s="112">
        <f>$Z$226*$K$226</f>
        <v>0</v>
      </c>
      <c r="AR226" s="73" t="s">
        <v>326</v>
      </c>
      <c r="AT226" s="73" t="s">
        <v>188</v>
      </c>
      <c r="AU226" s="73" t="s">
        <v>77</v>
      </c>
      <c r="AY226" s="6" t="s">
        <v>156</v>
      </c>
      <c r="BE226" s="113">
        <f>IF($U$226="základní",$N$226,0)</f>
        <v>0</v>
      </c>
      <c r="BF226" s="113">
        <f>IF($U$226="snížená",$N$226,0)</f>
        <v>0</v>
      </c>
      <c r="BG226" s="113">
        <f>IF($U$226="zákl. přenesená",$N$226,0)</f>
        <v>0</v>
      </c>
      <c r="BH226" s="113">
        <f>IF($U$226="sníž. přenesená",$N$226,0)</f>
        <v>0</v>
      </c>
      <c r="BI226" s="113">
        <f>IF($U$226="nulová",$N$226,0)</f>
        <v>0</v>
      </c>
      <c r="BJ226" s="73" t="s">
        <v>77</v>
      </c>
      <c r="BK226" s="113">
        <f>ROUND($L$226*$K$226,0)</f>
        <v>0</v>
      </c>
      <c r="BL226" s="73" t="s">
        <v>249</v>
      </c>
      <c r="BM226" s="73" t="s">
        <v>408</v>
      </c>
    </row>
    <row r="227" spans="2:51" s="6" customFormat="1" ht="27" customHeight="1">
      <c r="B227" s="114"/>
      <c r="E227" s="115"/>
      <c r="F227" s="267" t="s">
        <v>409</v>
      </c>
      <c r="G227" s="268"/>
      <c r="H227" s="268"/>
      <c r="I227" s="268"/>
      <c r="K227" s="117">
        <v>0.995</v>
      </c>
      <c r="S227" s="114"/>
      <c r="T227" s="118"/>
      <c r="AA227" s="119"/>
      <c r="AT227" s="116" t="s">
        <v>165</v>
      </c>
      <c r="AU227" s="116" t="s">
        <v>77</v>
      </c>
      <c r="AV227" s="116" t="s">
        <v>77</v>
      </c>
      <c r="AW227" s="116" t="s">
        <v>127</v>
      </c>
      <c r="AX227" s="116" t="s">
        <v>70</v>
      </c>
      <c r="AY227" s="116" t="s">
        <v>156</v>
      </c>
    </row>
    <row r="228" spans="2:51" s="6" customFormat="1" ht="15.75" customHeight="1">
      <c r="B228" s="120"/>
      <c r="E228" s="121"/>
      <c r="F228" s="269" t="s">
        <v>261</v>
      </c>
      <c r="G228" s="270"/>
      <c r="H228" s="270"/>
      <c r="I228" s="270"/>
      <c r="K228" s="122">
        <v>0.995</v>
      </c>
      <c r="S228" s="120"/>
      <c r="T228" s="123"/>
      <c r="AA228" s="124"/>
      <c r="AT228" s="121" t="s">
        <v>165</v>
      </c>
      <c r="AU228" s="121" t="s">
        <v>77</v>
      </c>
      <c r="AV228" s="121" t="s">
        <v>80</v>
      </c>
      <c r="AW228" s="121" t="s">
        <v>127</v>
      </c>
      <c r="AX228" s="121" t="s">
        <v>9</v>
      </c>
      <c r="AY228" s="121" t="s">
        <v>156</v>
      </c>
    </row>
    <row r="229" spans="2:65" s="6" customFormat="1" ht="39" customHeight="1">
      <c r="B229" s="21"/>
      <c r="C229" s="104" t="s">
        <v>410</v>
      </c>
      <c r="D229" s="104" t="s">
        <v>157</v>
      </c>
      <c r="E229" s="105" t="s">
        <v>411</v>
      </c>
      <c r="F229" s="261" t="s">
        <v>412</v>
      </c>
      <c r="G229" s="262"/>
      <c r="H229" s="262"/>
      <c r="I229" s="262"/>
      <c r="J229" s="107" t="s">
        <v>173</v>
      </c>
      <c r="K229" s="108">
        <v>1.3</v>
      </c>
      <c r="L229" s="263"/>
      <c r="M229" s="262"/>
      <c r="N229" s="264">
        <f>ROUND($L$229*$K$229,0)</f>
        <v>0</v>
      </c>
      <c r="O229" s="262"/>
      <c r="P229" s="262"/>
      <c r="Q229" s="262"/>
      <c r="R229" s="106" t="s">
        <v>161</v>
      </c>
      <c r="S229" s="21"/>
      <c r="T229" s="109"/>
      <c r="U229" s="110" t="s">
        <v>42</v>
      </c>
      <c r="X229" s="111">
        <v>0</v>
      </c>
      <c r="Y229" s="111">
        <f>$X$229*$K$229</f>
        <v>0</v>
      </c>
      <c r="Z229" s="111">
        <v>0</v>
      </c>
      <c r="AA229" s="112">
        <f>$Z$229*$K$229</f>
        <v>0</v>
      </c>
      <c r="AR229" s="73" t="s">
        <v>249</v>
      </c>
      <c r="AT229" s="73" t="s">
        <v>157</v>
      </c>
      <c r="AU229" s="73" t="s">
        <v>77</v>
      </c>
      <c r="AY229" s="6" t="s">
        <v>156</v>
      </c>
      <c r="BE229" s="113">
        <f>IF($U$229="základní",$N$229,0)</f>
        <v>0</v>
      </c>
      <c r="BF229" s="113">
        <f>IF($U$229="snížená",$N$229,0)</f>
        <v>0</v>
      </c>
      <c r="BG229" s="113">
        <f>IF($U$229="zákl. přenesená",$N$229,0)</f>
        <v>0</v>
      </c>
      <c r="BH229" s="113">
        <f>IF($U$229="sníž. přenesená",$N$229,0)</f>
        <v>0</v>
      </c>
      <c r="BI229" s="113">
        <f>IF($U$229="nulová",$N$229,0)</f>
        <v>0</v>
      </c>
      <c r="BJ229" s="73" t="s">
        <v>77</v>
      </c>
      <c r="BK229" s="113">
        <f>ROUND($L$229*$K$229,0)</f>
        <v>0</v>
      </c>
      <c r="BL229" s="73" t="s">
        <v>249</v>
      </c>
      <c r="BM229" s="73" t="s">
        <v>413</v>
      </c>
    </row>
    <row r="230" spans="2:51" s="6" customFormat="1" ht="27" customHeight="1">
      <c r="B230" s="114"/>
      <c r="E230" s="115"/>
      <c r="F230" s="267" t="s">
        <v>414</v>
      </c>
      <c r="G230" s="268"/>
      <c r="H230" s="268"/>
      <c r="I230" s="268"/>
      <c r="K230" s="117">
        <v>1.3</v>
      </c>
      <c r="S230" s="114"/>
      <c r="T230" s="118"/>
      <c r="AA230" s="119"/>
      <c r="AT230" s="116" t="s">
        <v>165</v>
      </c>
      <c r="AU230" s="116" t="s">
        <v>77</v>
      </c>
      <c r="AV230" s="116" t="s">
        <v>77</v>
      </c>
      <c r="AW230" s="116" t="s">
        <v>127</v>
      </c>
      <c r="AX230" s="116" t="s">
        <v>70</v>
      </c>
      <c r="AY230" s="116" t="s">
        <v>156</v>
      </c>
    </row>
    <row r="231" spans="2:51" s="6" customFormat="1" ht="15.75" customHeight="1">
      <c r="B231" s="120"/>
      <c r="E231" s="121"/>
      <c r="F231" s="269" t="s">
        <v>261</v>
      </c>
      <c r="G231" s="270"/>
      <c r="H231" s="270"/>
      <c r="I231" s="270"/>
      <c r="K231" s="122">
        <v>1.3</v>
      </c>
      <c r="S231" s="120"/>
      <c r="T231" s="123"/>
      <c r="AA231" s="124"/>
      <c r="AT231" s="121" t="s">
        <v>165</v>
      </c>
      <c r="AU231" s="121" t="s">
        <v>77</v>
      </c>
      <c r="AV231" s="121" t="s">
        <v>80</v>
      </c>
      <c r="AW231" s="121" t="s">
        <v>127</v>
      </c>
      <c r="AX231" s="121" t="s">
        <v>9</v>
      </c>
      <c r="AY231" s="121" t="s">
        <v>156</v>
      </c>
    </row>
    <row r="232" spans="2:65" s="6" customFormat="1" ht="27" customHeight="1">
      <c r="B232" s="21"/>
      <c r="C232" s="130" t="s">
        <v>415</v>
      </c>
      <c r="D232" s="130" t="s">
        <v>188</v>
      </c>
      <c r="E232" s="131" t="s">
        <v>416</v>
      </c>
      <c r="F232" s="271" t="s">
        <v>417</v>
      </c>
      <c r="G232" s="272"/>
      <c r="H232" s="272"/>
      <c r="I232" s="272"/>
      <c r="J232" s="132" t="s">
        <v>173</v>
      </c>
      <c r="K232" s="133">
        <v>1.326</v>
      </c>
      <c r="L232" s="273"/>
      <c r="M232" s="272"/>
      <c r="N232" s="274">
        <f>ROUND($L$232*$K$232,0)</f>
        <v>0</v>
      </c>
      <c r="O232" s="262"/>
      <c r="P232" s="262"/>
      <c r="Q232" s="262"/>
      <c r="R232" s="106" t="s">
        <v>161</v>
      </c>
      <c r="S232" s="21"/>
      <c r="T232" s="109"/>
      <c r="U232" s="110" t="s">
        <v>42</v>
      </c>
      <c r="X232" s="111">
        <v>0.00136</v>
      </c>
      <c r="Y232" s="111">
        <f>$X$232*$K$232</f>
        <v>0.0018033600000000002</v>
      </c>
      <c r="Z232" s="111">
        <v>0</v>
      </c>
      <c r="AA232" s="112">
        <f>$Z$232*$K$232</f>
        <v>0</v>
      </c>
      <c r="AR232" s="73" t="s">
        <v>326</v>
      </c>
      <c r="AT232" s="73" t="s">
        <v>188</v>
      </c>
      <c r="AU232" s="73" t="s">
        <v>77</v>
      </c>
      <c r="AY232" s="6" t="s">
        <v>156</v>
      </c>
      <c r="BE232" s="113">
        <f>IF($U$232="základní",$N$232,0)</f>
        <v>0</v>
      </c>
      <c r="BF232" s="113">
        <f>IF($U$232="snížená",$N$232,0)</f>
        <v>0</v>
      </c>
      <c r="BG232" s="113">
        <f>IF($U$232="zákl. přenesená",$N$232,0)</f>
        <v>0</v>
      </c>
      <c r="BH232" s="113">
        <f>IF($U$232="sníž. přenesená",$N$232,0)</f>
        <v>0</v>
      </c>
      <c r="BI232" s="113">
        <f>IF($U$232="nulová",$N$232,0)</f>
        <v>0</v>
      </c>
      <c r="BJ232" s="73" t="s">
        <v>77</v>
      </c>
      <c r="BK232" s="113">
        <f>ROUND($L$232*$K$232,0)</f>
        <v>0</v>
      </c>
      <c r="BL232" s="73" t="s">
        <v>249</v>
      </c>
      <c r="BM232" s="73" t="s">
        <v>418</v>
      </c>
    </row>
    <row r="233" spans="2:51" s="6" customFormat="1" ht="27" customHeight="1">
      <c r="B233" s="114"/>
      <c r="E233" s="115"/>
      <c r="F233" s="267" t="s">
        <v>419</v>
      </c>
      <c r="G233" s="268"/>
      <c r="H233" s="268"/>
      <c r="I233" s="268"/>
      <c r="K233" s="117">
        <v>1.326</v>
      </c>
      <c r="S233" s="114"/>
      <c r="T233" s="118"/>
      <c r="AA233" s="119"/>
      <c r="AT233" s="116" t="s">
        <v>165</v>
      </c>
      <c r="AU233" s="116" t="s">
        <v>77</v>
      </c>
      <c r="AV233" s="116" t="s">
        <v>77</v>
      </c>
      <c r="AW233" s="116" t="s">
        <v>127</v>
      </c>
      <c r="AX233" s="116" t="s">
        <v>70</v>
      </c>
      <c r="AY233" s="116" t="s">
        <v>156</v>
      </c>
    </row>
    <row r="234" spans="2:51" s="6" customFormat="1" ht="15.75" customHeight="1">
      <c r="B234" s="120"/>
      <c r="E234" s="121"/>
      <c r="F234" s="269" t="s">
        <v>261</v>
      </c>
      <c r="G234" s="270"/>
      <c r="H234" s="270"/>
      <c r="I234" s="270"/>
      <c r="K234" s="122">
        <v>1.326</v>
      </c>
      <c r="S234" s="120"/>
      <c r="T234" s="123"/>
      <c r="AA234" s="124"/>
      <c r="AT234" s="121" t="s">
        <v>165</v>
      </c>
      <c r="AU234" s="121" t="s">
        <v>77</v>
      </c>
      <c r="AV234" s="121" t="s">
        <v>80</v>
      </c>
      <c r="AW234" s="121" t="s">
        <v>127</v>
      </c>
      <c r="AX234" s="121" t="s">
        <v>9</v>
      </c>
      <c r="AY234" s="121" t="s">
        <v>156</v>
      </c>
    </row>
    <row r="235" spans="2:65" s="6" customFormat="1" ht="27" customHeight="1">
      <c r="B235" s="21"/>
      <c r="C235" s="104" t="s">
        <v>420</v>
      </c>
      <c r="D235" s="104" t="s">
        <v>157</v>
      </c>
      <c r="E235" s="105" t="s">
        <v>421</v>
      </c>
      <c r="F235" s="261" t="s">
        <v>422</v>
      </c>
      <c r="G235" s="262"/>
      <c r="H235" s="262"/>
      <c r="I235" s="262"/>
      <c r="J235" s="107" t="s">
        <v>168</v>
      </c>
      <c r="K235" s="108">
        <v>0.009</v>
      </c>
      <c r="L235" s="263"/>
      <c r="M235" s="262"/>
      <c r="N235" s="264">
        <f>ROUND($L$235*$K$235,0)</f>
        <v>0</v>
      </c>
      <c r="O235" s="262"/>
      <c r="P235" s="262"/>
      <c r="Q235" s="262"/>
      <c r="R235" s="106" t="s">
        <v>161</v>
      </c>
      <c r="S235" s="21"/>
      <c r="T235" s="109"/>
      <c r="U235" s="110" t="s">
        <v>42</v>
      </c>
      <c r="X235" s="111">
        <v>0</v>
      </c>
      <c r="Y235" s="111">
        <f>$X$235*$K$235</f>
        <v>0</v>
      </c>
      <c r="Z235" s="111">
        <v>0</v>
      </c>
      <c r="AA235" s="112">
        <f>$Z$235*$K$235</f>
        <v>0</v>
      </c>
      <c r="AR235" s="73" t="s">
        <v>249</v>
      </c>
      <c r="AT235" s="73" t="s">
        <v>157</v>
      </c>
      <c r="AU235" s="73" t="s">
        <v>77</v>
      </c>
      <c r="AY235" s="6" t="s">
        <v>156</v>
      </c>
      <c r="BE235" s="113">
        <f>IF($U$235="základní",$N$235,0)</f>
        <v>0</v>
      </c>
      <c r="BF235" s="113">
        <f>IF($U$235="snížená",$N$235,0)</f>
        <v>0</v>
      </c>
      <c r="BG235" s="113">
        <f>IF($U$235="zákl. přenesená",$N$235,0)</f>
        <v>0</v>
      </c>
      <c r="BH235" s="113">
        <f>IF($U$235="sníž. přenesená",$N$235,0)</f>
        <v>0</v>
      </c>
      <c r="BI235" s="113">
        <f>IF($U$235="nulová",$N$235,0)</f>
        <v>0</v>
      </c>
      <c r="BJ235" s="73" t="s">
        <v>77</v>
      </c>
      <c r="BK235" s="113">
        <f>ROUND($L$235*$K$235,0)</f>
        <v>0</v>
      </c>
      <c r="BL235" s="73" t="s">
        <v>249</v>
      </c>
      <c r="BM235" s="73" t="s">
        <v>423</v>
      </c>
    </row>
    <row r="236" spans="2:63" s="95" customFormat="1" ht="30.75" customHeight="1">
      <c r="B236" s="96"/>
      <c r="D236" s="103" t="s">
        <v>136</v>
      </c>
      <c r="N236" s="256">
        <f>$BK$236</f>
        <v>0</v>
      </c>
      <c r="O236" s="257"/>
      <c r="P236" s="257"/>
      <c r="Q236" s="257"/>
      <c r="S236" s="96"/>
      <c r="T236" s="99"/>
      <c r="W236" s="100">
        <f>SUM($W$237:$W$238)</f>
        <v>0</v>
      </c>
      <c r="Y236" s="100">
        <f>SUM($Y$237:$Y$238)</f>
        <v>0.012</v>
      </c>
      <c r="AA236" s="101">
        <f>SUM($AA$237:$AA$238)</f>
        <v>0</v>
      </c>
      <c r="AR236" s="98" t="s">
        <v>77</v>
      </c>
      <c r="AT236" s="98" t="s">
        <v>69</v>
      </c>
      <c r="AU236" s="98" t="s">
        <v>9</v>
      </c>
      <c r="AY236" s="98" t="s">
        <v>156</v>
      </c>
      <c r="BK236" s="102">
        <f>SUM($BK$237:$BK$238)</f>
        <v>0</v>
      </c>
    </row>
    <row r="237" spans="2:65" s="6" customFormat="1" ht="27" customHeight="1">
      <c r="B237" s="21"/>
      <c r="C237" s="107" t="s">
        <v>424</v>
      </c>
      <c r="D237" s="107" t="s">
        <v>157</v>
      </c>
      <c r="E237" s="105" t="s">
        <v>425</v>
      </c>
      <c r="F237" s="261" t="s">
        <v>426</v>
      </c>
      <c r="G237" s="262"/>
      <c r="H237" s="262"/>
      <c r="I237" s="262"/>
      <c r="J237" s="107" t="s">
        <v>197</v>
      </c>
      <c r="K237" s="108">
        <v>12</v>
      </c>
      <c r="L237" s="263"/>
      <c r="M237" s="262"/>
      <c r="N237" s="264">
        <f>ROUND($L$237*$K$237,0)</f>
        <v>0</v>
      </c>
      <c r="O237" s="262"/>
      <c r="P237" s="262"/>
      <c r="Q237" s="262"/>
      <c r="R237" s="106" t="s">
        <v>161</v>
      </c>
      <c r="S237" s="21"/>
      <c r="T237" s="109"/>
      <c r="U237" s="110" t="s">
        <v>42</v>
      </c>
      <c r="X237" s="111">
        <v>0</v>
      </c>
      <c r="Y237" s="111">
        <f>$X$237*$K$237</f>
        <v>0</v>
      </c>
      <c r="Z237" s="111">
        <v>0</v>
      </c>
      <c r="AA237" s="112">
        <f>$Z$237*$K$237</f>
        <v>0</v>
      </c>
      <c r="AR237" s="73" t="s">
        <v>249</v>
      </c>
      <c r="AT237" s="73" t="s">
        <v>157</v>
      </c>
      <c r="AU237" s="73" t="s">
        <v>77</v>
      </c>
      <c r="AY237" s="73" t="s">
        <v>156</v>
      </c>
      <c r="BE237" s="113">
        <f>IF($U$237="základní",$N$237,0)</f>
        <v>0</v>
      </c>
      <c r="BF237" s="113">
        <f>IF($U$237="snížená",$N$237,0)</f>
        <v>0</v>
      </c>
      <c r="BG237" s="113">
        <f>IF($U$237="zákl. přenesená",$N$237,0)</f>
        <v>0</v>
      </c>
      <c r="BH237" s="113">
        <f>IF($U$237="sníž. přenesená",$N$237,0)</f>
        <v>0</v>
      </c>
      <c r="BI237" s="113">
        <f>IF($U$237="nulová",$N$237,0)</f>
        <v>0</v>
      </c>
      <c r="BJ237" s="73" t="s">
        <v>77</v>
      </c>
      <c r="BK237" s="113">
        <f>ROUND($L$237*$K$237,0)</f>
        <v>0</v>
      </c>
      <c r="BL237" s="73" t="s">
        <v>249</v>
      </c>
      <c r="BM237" s="73" t="s">
        <v>427</v>
      </c>
    </row>
    <row r="238" spans="2:65" s="6" customFormat="1" ht="15.75" customHeight="1">
      <c r="B238" s="21"/>
      <c r="C238" s="132" t="s">
        <v>428</v>
      </c>
      <c r="D238" s="132" t="s">
        <v>188</v>
      </c>
      <c r="E238" s="131" t="s">
        <v>429</v>
      </c>
      <c r="F238" s="271" t="s">
        <v>430</v>
      </c>
      <c r="G238" s="272"/>
      <c r="H238" s="272"/>
      <c r="I238" s="272"/>
      <c r="J238" s="132" t="s">
        <v>197</v>
      </c>
      <c r="K238" s="133">
        <v>12</v>
      </c>
      <c r="L238" s="273"/>
      <c r="M238" s="272"/>
      <c r="N238" s="274">
        <f>ROUND($L$238*$K$238,0)</f>
        <v>0</v>
      </c>
      <c r="O238" s="262"/>
      <c r="P238" s="262"/>
      <c r="Q238" s="262"/>
      <c r="R238" s="106"/>
      <c r="S238" s="21"/>
      <c r="T238" s="109"/>
      <c r="U238" s="110" t="s">
        <v>42</v>
      </c>
      <c r="X238" s="111">
        <v>0.001</v>
      </c>
      <c r="Y238" s="111">
        <f>$X$238*$K$238</f>
        <v>0.012</v>
      </c>
      <c r="Z238" s="111">
        <v>0</v>
      </c>
      <c r="AA238" s="112">
        <f>$Z$238*$K$238</f>
        <v>0</v>
      </c>
      <c r="AR238" s="73" t="s">
        <v>326</v>
      </c>
      <c r="AT238" s="73" t="s">
        <v>188</v>
      </c>
      <c r="AU238" s="73" t="s">
        <v>77</v>
      </c>
      <c r="AY238" s="73" t="s">
        <v>156</v>
      </c>
      <c r="BE238" s="113">
        <f>IF($U$238="základní",$N$238,0)</f>
        <v>0</v>
      </c>
      <c r="BF238" s="113">
        <f>IF($U$238="snížená",$N$238,0)</f>
        <v>0</v>
      </c>
      <c r="BG238" s="113">
        <f>IF($U$238="zákl. přenesená",$N$238,0)</f>
        <v>0</v>
      </c>
      <c r="BH238" s="113">
        <f>IF($U$238="sníž. přenesená",$N$238,0)</f>
        <v>0</v>
      </c>
      <c r="BI238" s="113">
        <f>IF($U$238="nulová",$N$238,0)</f>
        <v>0</v>
      </c>
      <c r="BJ238" s="73" t="s">
        <v>77</v>
      </c>
      <c r="BK238" s="113">
        <f>ROUND($L$238*$K$238,0)</f>
        <v>0</v>
      </c>
      <c r="BL238" s="73" t="s">
        <v>249</v>
      </c>
      <c r="BM238" s="73" t="s">
        <v>431</v>
      </c>
    </row>
    <row r="239" spans="2:63" s="95" customFormat="1" ht="30.75" customHeight="1">
      <c r="B239" s="96"/>
      <c r="D239" s="103" t="s">
        <v>137</v>
      </c>
      <c r="N239" s="256">
        <f>$BK$239</f>
        <v>0</v>
      </c>
      <c r="O239" s="257"/>
      <c r="P239" s="257"/>
      <c r="Q239" s="257"/>
      <c r="S239" s="96"/>
      <c r="T239" s="99"/>
      <c r="W239" s="100">
        <f>SUM($W$240:$W$243)</f>
        <v>0</v>
      </c>
      <c r="Y239" s="100">
        <f>SUM($Y$240:$Y$243)</f>
        <v>0</v>
      </c>
      <c r="AA239" s="101">
        <f>SUM($AA$240:$AA$243)</f>
        <v>0.72</v>
      </c>
      <c r="AR239" s="98" t="s">
        <v>77</v>
      </c>
      <c r="AT239" s="98" t="s">
        <v>69</v>
      </c>
      <c r="AU239" s="98" t="s">
        <v>9</v>
      </c>
      <c r="AY239" s="98" t="s">
        <v>156</v>
      </c>
      <c r="BK239" s="102">
        <f>SUM($BK$240:$BK$243)</f>
        <v>0</v>
      </c>
    </row>
    <row r="240" spans="2:65" s="6" customFormat="1" ht="27" customHeight="1">
      <c r="B240" s="21"/>
      <c r="C240" s="107" t="s">
        <v>432</v>
      </c>
      <c r="D240" s="107" t="s">
        <v>157</v>
      </c>
      <c r="E240" s="105" t="s">
        <v>433</v>
      </c>
      <c r="F240" s="261" t="s">
        <v>434</v>
      </c>
      <c r="G240" s="262"/>
      <c r="H240" s="262"/>
      <c r="I240" s="262"/>
      <c r="J240" s="107" t="s">
        <v>173</v>
      </c>
      <c r="K240" s="108">
        <v>24</v>
      </c>
      <c r="L240" s="263"/>
      <c r="M240" s="262"/>
      <c r="N240" s="264">
        <f>ROUND($L$240*$K$240,0)</f>
        <v>0</v>
      </c>
      <c r="O240" s="262"/>
      <c r="P240" s="262"/>
      <c r="Q240" s="262"/>
      <c r="R240" s="106" t="s">
        <v>161</v>
      </c>
      <c r="S240" s="21"/>
      <c r="T240" s="109"/>
      <c r="U240" s="110" t="s">
        <v>42</v>
      </c>
      <c r="X240" s="111">
        <v>0</v>
      </c>
      <c r="Y240" s="111">
        <f>$X$240*$K$240</f>
        <v>0</v>
      </c>
      <c r="Z240" s="111">
        <v>0.03</v>
      </c>
      <c r="AA240" s="112">
        <f>$Z$240*$K$240</f>
        <v>0.72</v>
      </c>
      <c r="AR240" s="73" t="s">
        <v>249</v>
      </c>
      <c r="AT240" s="73" t="s">
        <v>157</v>
      </c>
      <c r="AU240" s="73" t="s">
        <v>77</v>
      </c>
      <c r="AY240" s="73" t="s">
        <v>156</v>
      </c>
      <c r="BE240" s="113">
        <f>IF($U$240="základní",$N$240,0)</f>
        <v>0</v>
      </c>
      <c r="BF240" s="113">
        <f>IF($U$240="snížená",$N$240,0)</f>
        <v>0</v>
      </c>
      <c r="BG240" s="113">
        <f>IF($U$240="zákl. přenesená",$N$240,0)</f>
        <v>0</v>
      </c>
      <c r="BH240" s="113">
        <f>IF($U$240="sníž. přenesená",$N$240,0)</f>
        <v>0</v>
      </c>
      <c r="BI240" s="113">
        <f>IF($U$240="nulová",$N$240,0)</f>
        <v>0</v>
      </c>
      <c r="BJ240" s="73" t="s">
        <v>77</v>
      </c>
      <c r="BK240" s="113">
        <f>ROUND($L$240*$K$240,0)</f>
        <v>0</v>
      </c>
      <c r="BL240" s="73" t="s">
        <v>249</v>
      </c>
      <c r="BM240" s="73" t="s">
        <v>435</v>
      </c>
    </row>
    <row r="241" spans="2:51" s="6" customFormat="1" ht="15.75" customHeight="1">
      <c r="B241" s="114"/>
      <c r="E241" s="115"/>
      <c r="F241" s="267" t="s">
        <v>278</v>
      </c>
      <c r="G241" s="268"/>
      <c r="H241" s="268"/>
      <c r="I241" s="268"/>
      <c r="K241" s="117">
        <v>24</v>
      </c>
      <c r="S241" s="114"/>
      <c r="T241" s="118"/>
      <c r="AA241" s="119"/>
      <c r="AT241" s="116" t="s">
        <v>165</v>
      </c>
      <c r="AU241" s="116" t="s">
        <v>77</v>
      </c>
      <c r="AV241" s="116" t="s">
        <v>77</v>
      </c>
      <c r="AW241" s="116" t="s">
        <v>127</v>
      </c>
      <c r="AX241" s="116" t="s">
        <v>9</v>
      </c>
      <c r="AY241" s="116" t="s">
        <v>156</v>
      </c>
    </row>
    <row r="242" spans="2:65" s="6" customFormat="1" ht="27" customHeight="1">
      <c r="B242" s="21"/>
      <c r="C242" s="104" t="s">
        <v>436</v>
      </c>
      <c r="D242" s="104" t="s">
        <v>157</v>
      </c>
      <c r="E242" s="105" t="s">
        <v>437</v>
      </c>
      <c r="F242" s="261" t="s">
        <v>438</v>
      </c>
      <c r="G242" s="262"/>
      <c r="H242" s="262"/>
      <c r="I242" s="262"/>
      <c r="J242" s="107" t="s">
        <v>173</v>
      </c>
      <c r="K242" s="108">
        <v>24</v>
      </c>
      <c r="L242" s="263"/>
      <c r="M242" s="262"/>
      <c r="N242" s="264">
        <f>ROUND($L$242*$K$242,0)</f>
        <v>0</v>
      </c>
      <c r="O242" s="262"/>
      <c r="P242" s="262"/>
      <c r="Q242" s="262"/>
      <c r="R242" s="106" t="s">
        <v>161</v>
      </c>
      <c r="S242" s="21"/>
      <c r="T242" s="109"/>
      <c r="U242" s="110" t="s">
        <v>42</v>
      </c>
      <c r="X242" s="111">
        <v>0</v>
      </c>
      <c r="Y242" s="111">
        <f>$X$242*$K$242</f>
        <v>0</v>
      </c>
      <c r="Z242" s="111">
        <v>0</v>
      </c>
      <c r="AA242" s="112">
        <f>$Z$242*$K$242</f>
        <v>0</v>
      </c>
      <c r="AR242" s="73" t="s">
        <v>249</v>
      </c>
      <c r="AT242" s="73" t="s">
        <v>157</v>
      </c>
      <c r="AU242" s="73" t="s">
        <v>77</v>
      </c>
      <c r="AY242" s="6" t="s">
        <v>156</v>
      </c>
      <c r="BE242" s="113">
        <f>IF($U$242="základní",$N$242,0)</f>
        <v>0</v>
      </c>
      <c r="BF242" s="113">
        <f>IF($U$242="snížená",$N$242,0)</f>
        <v>0</v>
      </c>
      <c r="BG242" s="113">
        <f>IF($U$242="zákl. přenesená",$N$242,0)</f>
        <v>0</v>
      </c>
      <c r="BH242" s="113">
        <f>IF($U$242="sníž. přenesená",$N$242,0)</f>
        <v>0</v>
      </c>
      <c r="BI242" s="113">
        <f>IF($U$242="nulová",$N$242,0)</f>
        <v>0</v>
      </c>
      <c r="BJ242" s="73" t="s">
        <v>77</v>
      </c>
      <c r="BK242" s="113">
        <f>ROUND($L$242*$K$242,0)</f>
        <v>0</v>
      </c>
      <c r="BL242" s="73" t="s">
        <v>249</v>
      </c>
      <c r="BM242" s="73" t="s">
        <v>439</v>
      </c>
    </row>
    <row r="243" spans="2:51" s="6" customFormat="1" ht="15.75" customHeight="1">
      <c r="B243" s="114"/>
      <c r="E243" s="115"/>
      <c r="F243" s="267" t="s">
        <v>278</v>
      </c>
      <c r="G243" s="268"/>
      <c r="H243" s="268"/>
      <c r="I243" s="268"/>
      <c r="K243" s="117">
        <v>24</v>
      </c>
      <c r="S243" s="114"/>
      <c r="T243" s="118"/>
      <c r="AA243" s="119"/>
      <c r="AT243" s="116" t="s">
        <v>165</v>
      </c>
      <c r="AU243" s="116" t="s">
        <v>77</v>
      </c>
      <c r="AV243" s="116" t="s">
        <v>77</v>
      </c>
      <c r="AW243" s="116" t="s">
        <v>127</v>
      </c>
      <c r="AX243" s="116" t="s">
        <v>9</v>
      </c>
      <c r="AY243" s="116" t="s">
        <v>156</v>
      </c>
    </row>
    <row r="244" spans="2:63" s="95" customFormat="1" ht="30.75" customHeight="1">
      <c r="B244" s="96"/>
      <c r="D244" s="103" t="s">
        <v>138</v>
      </c>
      <c r="N244" s="256">
        <f>$BK$244</f>
        <v>0</v>
      </c>
      <c r="O244" s="257"/>
      <c r="P244" s="257"/>
      <c r="Q244" s="257"/>
      <c r="S244" s="96"/>
      <c r="T244" s="99"/>
      <c r="W244" s="100">
        <f>SUM($W$245:$W$269)</f>
        <v>0</v>
      </c>
      <c r="Y244" s="100">
        <f>SUM($Y$245:$Y$269)</f>
        <v>0.06701593680000001</v>
      </c>
      <c r="AA244" s="101">
        <f>SUM($AA$245:$AA$269)</f>
        <v>0.083675</v>
      </c>
      <c r="AR244" s="98" t="s">
        <v>77</v>
      </c>
      <c r="AT244" s="98" t="s">
        <v>69</v>
      </c>
      <c r="AU244" s="98" t="s">
        <v>9</v>
      </c>
      <c r="AY244" s="98" t="s">
        <v>156</v>
      </c>
      <c r="BK244" s="102">
        <f>SUM($BK$245:$BK$269)</f>
        <v>0</v>
      </c>
    </row>
    <row r="245" spans="2:65" s="6" customFormat="1" ht="27" customHeight="1">
      <c r="B245" s="21"/>
      <c r="C245" s="104" t="s">
        <v>440</v>
      </c>
      <c r="D245" s="104" t="s">
        <v>157</v>
      </c>
      <c r="E245" s="105" t="s">
        <v>441</v>
      </c>
      <c r="F245" s="261" t="s">
        <v>442</v>
      </c>
      <c r="G245" s="262"/>
      <c r="H245" s="262"/>
      <c r="I245" s="262"/>
      <c r="J245" s="107" t="s">
        <v>197</v>
      </c>
      <c r="K245" s="108">
        <v>3</v>
      </c>
      <c r="L245" s="263"/>
      <c r="M245" s="262"/>
      <c r="N245" s="264">
        <f>ROUND($L$245*$K$245,0)</f>
        <v>0</v>
      </c>
      <c r="O245" s="262"/>
      <c r="P245" s="262"/>
      <c r="Q245" s="262"/>
      <c r="R245" s="106" t="s">
        <v>161</v>
      </c>
      <c r="S245" s="21"/>
      <c r="T245" s="109"/>
      <c r="U245" s="110" t="s">
        <v>42</v>
      </c>
      <c r="X245" s="111">
        <v>0</v>
      </c>
      <c r="Y245" s="111">
        <f>$X$245*$K$245</f>
        <v>0</v>
      </c>
      <c r="Z245" s="111">
        <v>0.00336</v>
      </c>
      <c r="AA245" s="112">
        <f>$Z$245*$K$245</f>
        <v>0.01008</v>
      </c>
      <c r="AR245" s="73" t="s">
        <v>249</v>
      </c>
      <c r="AT245" s="73" t="s">
        <v>157</v>
      </c>
      <c r="AU245" s="73" t="s">
        <v>77</v>
      </c>
      <c r="AY245" s="6" t="s">
        <v>156</v>
      </c>
      <c r="BE245" s="113">
        <f>IF($U$245="základní",$N$245,0)</f>
        <v>0</v>
      </c>
      <c r="BF245" s="113">
        <f>IF($U$245="snížená",$N$245,0)</f>
        <v>0</v>
      </c>
      <c r="BG245" s="113">
        <f>IF($U$245="zákl. přenesená",$N$245,0)</f>
        <v>0</v>
      </c>
      <c r="BH245" s="113">
        <f>IF($U$245="sníž. přenesená",$N$245,0)</f>
        <v>0</v>
      </c>
      <c r="BI245" s="113">
        <f>IF($U$245="nulová",$N$245,0)</f>
        <v>0</v>
      </c>
      <c r="BJ245" s="73" t="s">
        <v>77</v>
      </c>
      <c r="BK245" s="113">
        <f>ROUND($L$245*$K$245,0)</f>
        <v>0</v>
      </c>
      <c r="BL245" s="73" t="s">
        <v>249</v>
      </c>
      <c r="BM245" s="73" t="s">
        <v>443</v>
      </c>
    </row>
    <row r="246" spans="2:65" s="6" customFormat="1" ht="15.75" customHeight="1">
      <c r="B246" s="21"/>
      <c r="C246" s="107" t="s">
        <v>444</v>
      </c>
      <c r="D246" s="107" t="s">
        <v>157</v>
      </c>
      <c r="E246" s="105" t="s">
        <v>445</v>
      </c>
      <c r="F246" s="261" t="s">
        <v>446</v>
      </c>
      <c r="G246" s="262"/>
      <c r="H246" s="262"/>
      <c r="I246" s="262"/>
      <c r="J246" s="107" t="s">
        <v>197</v>
      </c>
      <c r="K246" s="108">
        <v>9.9</v>
      </c>
      <c r="L246" s="263"/>
      <c r="M246" s="262"/>
      <c r="N246" s="264">
        <f>ROUND($L$246*$K$246,0)</f>
        <v>0</v>
      </c>
      <c r="O246" s="262"/>
      <c r="P246" s="262"/>
      <c r="Q246" s="262"/>
      <c r="R246" s="106" t="s">
        <v>161</v>
      </c>
      <c r="S246" s="21"/>
      <c r="T246" s="109"/>
      <c r="U246" s="110" t="s">
        <v>42</v>
      </c>
      <c r="X246" s="111">
        <v>0</v>
      </c>
      <c r="Y246" s="111">
        <f>$X$246*$K$246</f>
        <v>0</v>
      </c>
      <c r="Z246" s="111">
        <v>0.00192</v>
      </c>
      <c r="AA246" s="112">
        <f>$Z$246*$K$246</f>
        <v>0.019008</v>
      </c>
      <c r="AR246" s="73" t="s">
        <v>249</v>
      </c>
      <c r="AT246" s="73" t="s">
        <v>157</v>
      </c>
      <c r="AU246" s="73" t="s">
        <v>77</v>
      </c>
      <c r="AY246" s="73" t="s">
        <v>156</v>
      </c>
      <c r="BE246" s="113">
        <f>IF($U$246="základní",$N$246,0)</f>
        <v>0</v>
      </c>
      <c r="BF246" s="113">
        <f>IF($U$246="snížená",$N$246,0)</f>
        <v>0</v>
      </c>
      <c r="BG246" s="113">
        <f>IF($U$246="zákl. přenesená",$N$246,0)</f>
        <v>0</v>
      </c>
      <c r="BH246" s="113">
        <f>IF($U$246="sníž. přenesená",$N$246,0)</f>
        <v>0</v>
      </c>
      <c r="BI246" s="113">
        <f>IF($U$246="nulová",$N$246,0)</f>
        <v>0</v>
      </c>
      <c r="BJ246" s="73" t="s">
        <v>77</v>
      </c>
      <c r="BK246" s="113">
        <f>ROUND($L$246*$K$246,0)</f>
        <v>0</v>
      </c>
      <c r="BL246" s="73" t="s">
        <v>249</v>
      </c>
      <c r="BM246" s="73" t="s">
        <v>447</v>
      </c>
    </row>
    <row r="247" spans="2:51" s="6" customFormat="1" ht="15.75" customHeight="1">
      <c r="B247" s="114"/>
      <c r="E247" s="115"/>
      <c r="F247" s="267" t="s">
        <v>448</v>
      </c>
      <c r="G247" s="268"/>
      <c r="H247" s="268"/>
      <c r="I247" s="268"/>
      <c r="K247" s="117">
        <v>9.9</v>
      </c>
      <c r="S247" s="114"/>
      <c r="T247" s="118"/>
      <c r="AA247" s="119"/>
      <c r="AT247" s="116" t="s">
        <v>165</v>
      </c>
      <c r="AU247" s="116" t="s">
        <v>77</v>
      </c>
      <c r="AV247" s="116" t="s">
        <v>77</v>
      </c>
      <c r="AW247" s="116" t="s">
        <v>127</v>
      </c>
      <c r="AX247" s="116" t="s">
        <v>70</v>
      </c>
      <c r="AY247" s="116" t="s">
        <v>156</v>
      </c>
    </row>
    <row r="248" spans="2:51" s="6" customFormat="1" ht="15.75" customHeight="1">
      <c r="B248" s="120"/>
      <c r="E248" s="121"/>
      <c r="F248" s="269" t="s">
        <v>261</v>
      </c>
      <c r="G248" s="270"/>
      <c r="H248" s="270"/>
      <c r="I248" s="270"/>
      <c r="K248" s="122">
        <v>9.9</v>
      </c>
      <c r="S248" s="120"/>
      <c r="T248" s="123"/>
      <c r="AA248" s="124"/>
      <c r="AT248" s="121" t="s">
        <v>165</v>
      </c>
      <c r="AU248" s="121" t="s">
        <v>77</v>
      </c>
      <c r="AV248" s="121" t="s">
        <v>80</v>
      </c>
      <c r="AW248" s="121" t="s">
        <v>127</v>
      </c>
      <c r="AX248" s="121" t="s">
        <v>9</v>
      </c>
      <c r="AY248" s="121" t="s">
        <v>156</v>
      </c>
    </row>
    <row r="249" spans="2:65" s="6" customFormat="1" ht="15.75" customHeight="1">
      <c r="B249" s="21"/>
      <c r="C249" s="104" t="s">
        <v>449</v>
      </c>
      <c r="D249" s="104" t="s">
        <v>157</v>
      </c>
      <c r="E249" s="105" t="s">
        <v>450</v>
      </c>
      <c r="F249" s="261" t="s">
        <v>451</v>
      </c>
      <c r="G249" s="262"/>
      <c r="H249" s="262"/>
      <c r="I249" s="262"/>
      <c r="J249" s="107" t="s">
        <v>197</v>
      </c>
      <c r="K249" s="108">
        <v>6.3</v>
      </c>
      <c r="L249" s="263"/>
      <c r="M249" s="262"/>
      <c r="N249" s="264">
        <f>ROUND($L$249*$K$249,0)</f>
        <v>0</v>
      </c>
      <c r="O249" s="262"/>
      <c r="P249" s="262"/>
      <c r="Q249" s="262"/>
      <c r="R249" s="106" t="s">
        <v>161</v>
      </c>
      <c r="S249" s="21"/>
      <c r="T249" s="109"/>
      <c r="U249" s="110" t="s">
        <v>42</v>
      </c>
      <c r="X249" s="111">
        <v>0</v>
      </c>
      <c r="Y249" s="111">
        <f>$X$249*$K$249</f>
        <v>0</v>
      </c>
      <c r="Z249" s="111">
        <v>0.00135</v>
      </c>
      <c r="AA249" s="112">
        <f>$Z$249*$K$249</f>
        <v>0.008505</v>
      </c>
      <c r="AR249" s="73" t="s">
        <v>249</v>
      </c>
      <c r="AT249" s="73" t="s">
        <v>157</v>
      </c>
      <c r="AU249" s="73" t="s">
        <v>77</v>
      </c>
      <c r="AY249" s="6" t="s">
        <v>156</v>
      </c>
      <c r="BE249" s="113">
        <f>IF($U$249="základní",$N$249,0)</f>
        <v>0</v>
      </c>
      <c r="BF249" s="113">
        <f>IF($U$249="snížená",$N$249,0)</f>
        <v>0</v>
      </c>
      <c r="BG249" s="113">
        <f>IF($U$249="zákl. přenesená",$N$249,0)</f>
        <v>0</v>
      </c>
      <c r="BH249" s="113">
        <f>IF($U$249="sníž. přenesená",$N$249,0)</f>
        <v>0</v>
      </c>
      <c r="BI249" s="113">
        <f>IF($U$249="nulová",$N$249,0)</f>
        <v>0</v>
      </c>
      <c r="BJ249" s="73" t="s">
        <v>77</v>
      </c>
      <c r="BK249" s="113">
        <f>ROUND($L$249*$K$249,0)</f>
        <v>0</v>
      </c>
      <c r="BL249" s="73" t="s">
        <v>249</v>
      </c>
      <c r="BM249" s="73" t="s">
        <v>452</v>
      </c>
    </row>
    <row r="250" spans="2:51" s="6" customFormat="1" ht="15.75" customHeight="1">
      <c r="B250" s="114"/>
      <c r="E250" s="115"/>
      <c r="F250" s="267" t="s">
        <v>453</v>
      </c>
      <c r="G250" s="268"/>
      <c r="H250" s="268"/>
      <c r="I250" s="268"/>
      <c r="K250" s="117">
        <v>6.3</v>
      </c>
      <c r="S250" s="114"/>
      <c r="T250" s="118"/>
      <c r="AA250" s="119"/>
      <c r="AT250" s="116" t="s">
        <v>165</v>
      </c>
      <c r="AU250" s="116" t="s">
        <v>77</v>
      </c>
      <c r="AV250" s="116" t="s">
        <v>77</v>
      </c>
      <c r="AW250" s="116" t="s">
        <v>127</v>
      </c>
      <c r="AX250" s="116" t="s">
        <v>9</v>
      </c>
      <c r="AY250" s="116" t="s">
        <v>156</v>
      </c>
    </row>
    <row r="251" spans="2:65" s="6" customFormat="1" ht="15.75" customHeight="1">
      <c r="B251" s="21"/>
      <c r="C251" s="104" t="s">
        <v>454</v>
      </c>
      <c r="D251" s="104" t="s">
        <v>157</v>
      </c>
      <c r="E251" s="105" t="s">
        <v>455</v>
      </c>
      <c r="F251" s="261" t="s">
        <v>456</v>
      </c>
      <c r="G251" s="262"/>
      <c r="H251" s="262"/>
      <c r="I251" s="262"/>
      <c r="J251" s="107" t="s">
        <v>197</v>
      </c>
      <c r="K251" s="108">
        <v>16.14</v>
      </c>
      <c r="L251" s="263"/>
      <c r="M251" s="262"/>
      <c r="N251" s="264">
        <f>ROUND($L$251*$K$251,0)</f>
        <v>0</v>
      </c>
      <c r="O251" s="262"/>
      <c r="P251" s="262"/>
      <c r="Q251" s="262"/>
      <c r="R251" s="106" t="s">
        <v>161</v>
      </c>
      <c r="S251" s="21"/>
      <c r="T251" s="109"/>
      <c r="U251" s="110" t="s">
        <v>42</v>
      </c>
      <c r="X251" s="111">
        <v>0</v>
      </c>
      <c r="Y251" s="111">
        <f>$X$251*$K$251</f>
        <v>0</v>
      </c>
      <c r="Z251" s="111">
        <v>0.0023</v>
      </c>
      <c r="AA251" s="112">
        <f>$Z$251*$K$251</f>
        <v>0.037122</v>
      </c>
      <c r="AR251" s="73" t="s">
        <v>249</v>
      </c>
      <c r="AT251" s="73" t="s">
        <v>157</v>
      </c>
      <c r="AU251" s="73" t="s">
        <v>77</v>
      </c>
      <c r="AY251" s="6" t="s">
        <v>156</v>
      </c>
      <c r="BE251" s="113">
        <f>IF($U$251="základní",$N$251,0)</f>
        <v>0</v>
      </c>
      <c r="BF251" s="113">
        <f>IF($U$251="snížená",$N$251,0)</f>
        <v>0</v>
      </c>
      <c r="BG251" s="113">
        <f>IF($U$251="zákl. přenesená",$N$251,0)</f>
        <v>0</v>
      </c>
      <c r="BH251" s="113">
        <f>IF($U$251="sníž. přenesená",$N$251,0)</f>
        <v>0</v>
      </c>
      <c r="BI251" s="113">
        <f>IF($U$251="nulová",$N$251,0)</f>
        <v>0</v>
      </c>
      <c r="BJ251" s="73" t="s">
        <v>77</v>
      </c>
      <c r="BK251" s="113">
        <f>ROUND($L$251*$K$251,0)</f>
        <v>0</v>
      </c>
      <c r="BL251" s="73" t="s">
        <v>249</v>
      </c>
      <c r="BM251" s="73" t="s">
        <v>457</v>
      </c>
    </row>
    <row r="252" spans="2:51" s="6" customFormat="1" ht="15.75" customHeight="1">
      <c r="B252" s="114"/>
      <c r="E252" s="115"/>
      <c r="F252" s="267" t="s">
        <v>458</v>
      </c>
      <c r="G252" s="268"/>
      <c r="H252" s="268"/>
      <c r="I252" s="268"/>
      <c r="K252" s="117">
        <v>16.14</v>
      </c>
      <c r="S252" s="114"/>
      <c r="T252" s="118"/>
      <c r="AA252" s="119"/>
      <c r="AT252" s="116" t="s">
        <v>165</v>
      </c>
      <c r="AU252" s="116" t="s">
        <v>77</v>
      </c>
      <c r="AV252" s="116" t="s">
        <v>77</v>
      </c>
      <c r="AW252" s="116" t="s">
        <v>127</v>
      </c>
      <c r="AX252" s="116" t="s">
        <v>9</v>
      </c>
      <c r="AY252" s="116" t="s">
        <v>156</v>
      </c>
    </row>
    <row r="253" spans="2:65" s="6" customFormat="1" ht="15.75" customHeight="1">
      <c r="B253" s="21"/>
      <c r="C253" s="104" t="s">
        <v>459</v>
      </c>
      <c r="D253" s="104" t="s">
        <v>157</v>
      </c>
      <c r="E253" s="105" t="s">
        <v>460</v>
      </c>
      <c r="F253" s="261" t="s">
        <v>461</v>
      </c>
      <c r="G253" s="262"/>
      <c r="H253" s="262"/>
      <c r="I253" s="262"/>
      <c r="J253" s="107" t="s">
        <v>291</v>
      </c>
      <c r="K253" s="108">
        <v>1</v>
      </c>
      <c r="L253" s="263"/>
      <c r="M253" s="262"/>
      <c r="N253" s="264">
        <f>ROUND($L$253*$K$253,0)</f>
        <v>0</v>
      </c>
      <c r="O253" s="262"/>
      <c r="P253" s="262"/>
      <c r="Q253" s="262"/>
      <c r="R253" s="106" t="s">
        <v>161</v>
      </c>
      <c r="S253" s="21"/>
      <c r="T253" s="109"/>
      <c r="U253" s="110" t="s">
        <v>42</v>
      </c>
      <c r="X253" s="111">
        <v>0</v>
      </c>
      <c r="Y253" s="111">
        <f>$X$253*$K$253</f>
        <v>0</v>
      </c>
      <c r="Z253" s="111">
        <v>0.00218</v>
      </c>
      <c r="AA253" s="112">
        <f>$Z$253*$K$253</f>
        <v>0.00218</v>
      </c>
      <c r="AR253" s="73" t="s">
        <v>249</v>
      </c>
      <c r="AT253" s="73" t="s">
        <v>157</v>
      </c>
      <c r="AU253" s="73" t="s">
        <v>77</v>
      </c>
      <c r="AY253" s="6" t="s">
        <v>156</v>
      </c>
      <c r="BE253" s="113">
        <f>IF($U$253="základní",$N$253,0)</f>
        <v>0</v>
      </c>
      <c r="BF253" s="113">
        <f>IF($U$253="snížená",$N$253,0)</f>
        <v>0</v>
      </c>
      <c r="BG253" s="113">
        <f>IF($U$253="zákl. přenesená",$N$253,0)</f>
        <v>0</v>
      </c>
      <c r="BH253" s="113">
        <f>IF($U$253="sníž. přenesená",$N$253,0)</f>
        <v>0</v>
      </c>
      <c r="BI253" s="113">
        <f>IF($U$253="nulová",$N$253,0)</f>
        <v>0</v>
      </c>
      <c r="BJ253" s="73" t="s">
        <v>77</v>
      </c>
      <c r="BK253" s="113">
        <f>ROUND($L$253*$K$253,0)</f>
        <v>0</v>
      </c>
      <c r="BL253" s="73" t="s">
        <v>249</v>
      </c>
      <c r="BM253" s="73" t="s">
        <v>462</v>
      </c>
    </row>
    <row r="254" spans="2:65" s="6" customFormat="1" ht="15.75" customHeight="1">
      <c r="B254" s="21"/>
      <c r="C254" s="107" t="s">
        <v>463</v>
      </c>
      <c r="D254" s="107" t="s">
        <v>157</v>
      </c>
      <c r="E254" s="105" t="s">
        <v>464</v>
      </c>
      <c r="F254" s="261" t="s">
        <v>465</v>
      </c>
      <c r="G254" s="262"/>
      <c r="H254" s="262"/>
      <c r="I254" s="262"/>
      <c r="J254" s="107" t="s">
        <v>197</v>
      </c>
      <c r="K254" s="108">
        <v>3</v>
      </c>
      <c r="L254" s="263"/>
      <c r="M254" s="262"/>
      <c r="N254" s="264">
        <f>ROUND($L$254*$K$254,0)</f>
        <v>0</v>
      </c>
      <c r="O254" s="262"/>
      <c r="P254" s="262"/>
      <c r="Q254" s="262"/>
      <c r="R254" s="106" t="s">
        <v>161</v>
      </c>
      <c r="S254" s="21"/>
      <c r="T254" s="109"/>
      <c r="U254" s="110" t="s">
        <v>42</v>
      </c>
      <c r="X254" s="111">
        <v>0</v>
      </c>
      <c r="Y254" s="111">
        <f>$X$254*$K$254</f>
        <v>0</v>
      </c>
      <c r="Z254" s="111">
        <v>0.00226</v>
      </c>
      <c r="AA254" s="112">
        <f>$Z$254*$K$254</f>
        <v>0.00678</v>
      </c>
      <c r="AR254" s="73" t="s">
        <v>249</v>
      </c>
      <c r="AT254" s="73" t="s">
        <v>157</v>
      </c>
      <c r="AU254" s="73" t="s">
        <v>77</v>
      </c>
      <c r="AY254" s="73" t="s">
        <v>156</v>
      </c>
      <c r="BE254" s="113">
        <f>IF($U$254="základní",$N$254,0)</f>
        <v>0</v>
      </c>
      <c r="BF254" s="113">
        <f>IF($U$254="snížená",$N$254,0)</f>
        <v>0</v>
      </c>
      <c r="BG254" s="113">
        <f>IF($U$254="zákl. přenesená",$N$254,0)</f>
        <v>0</v>
      </c>
      <c r="BH254" s="113">
        <f>IF($U$254="sníž. přenesená",$N$254,0)</f>
        <v>0</v>
      </c>
      <c r="BI254" s="113">
        <f>IF($U$254="nulová",$N$254,0)</f>
        <v>0</v>
      </c>
      <c r="BJ254" s="73" t="s">
        <v>77</v>
      </c>
      <c r="BK254" s="113">
        <f>ROUND($L$254*$K$254,0)</f>
        <v>0</v>
      </c>
      <c r="BL254" s="73" t="s">
        <v>249</v>
      </c>
      <c r="BM254" s="73" t="s">
        <v>466</v>
      </c>
    </row>
    <row r="255" spans="2:65" s="6" customFormat="1" ht="15.75" customHeight="1">
      <c r="B255" s="21"/>
      <c r="C255" s="107" t="s">
        <v>467</v>
      </c>
      <c r="D255" s="107" t="s">
        <v>157</v>
      </c>
      <c r="E255" s="105" t="s">
        <v>468</v>
      </c>
      <c r="F255" s="261" t="s">
        <v>469</v>
      </c>
      <c r="G255" s="262"/>
      <c r="H255" s="262"/>
      <c r="I255" s="262"/>
      <c r="J255" s="107" t="s">
        <v>197</v>
      </c>
      <c r="K255" s="108">
        <v>2.8</v>
      </c>
      <c r="L255" s="263"/>
      <c r="M255" s="262"/>
      <c r="N255" s="264">
        <f>ROUND($L$255*$K$255,0)</f>
        <v>0</v>
      </c>
      <c r="O255" s="262"/>
      <c r="P255" s="262"/>
      <c r="Q255" s="262"/>
      <c r="R255" s="106" t="s">
        <v>161</v>
      </c>
      <c r="S255" s="21"/>
      <c r="T255" s="109"/>
      <c r="U255" s="110" t="s">
        <v>42</v>
      </c>
      <c r="X255" s="111">
        <v>3.8975E-05</v>
      </c>
      <c r="Y255" s="111">
        <f>$X$255*$K$255</f>
        <v>0.00010913</v>
      </c>
      <c r="Z255" s="111">
        <v>0</v>
      </c>
      <c r="AA255" s="112">
        <f>$Z$255*$K$255</f>
        <v>0</v>
      </c>
      <c r="AR255" s="73" t="s">
        <v>249</v>
      </c>
      <c r="AT255" s="73" t="s">
        <v>157</v>
      </c>
      <c r="AU255" s="73" t="s">
        <v>77</v>
      </c>
      <c r="AY255" s="73" t="s">
        <v>156</v>
      </c>
      <c r="BE255" s="113">
        <f>IF($U$255="základní",$N$255,0)</f>
        <v>0</v>
      </c>
      <c r="BF255" s="113">
        <f>IF($U$255="snížená",$N$255,0)</f>
        <v>0</v>
      </c>
      <c r="BG255" s="113">
        <f>IF($U$255="zákl. přenesená",$N$255,0)</f>
        <v>0</v>
      </c>
      <c r="BH255" s="113">
        <f>IF($U$255="sníž. přenesená",$N$255,0)</f>
        <v>0</v>
      </c>
      <c r="BI255" s="113">
        <f>IF($U$255="nulová",$N$255,0)</f>
        <v>0</v>
      </c>
      <c r="BJ255" s="73" t="s">
        <v>77</v>
      </c>
      <c r="BK255" s="113">
        <f>ROUND($L$255*$K$255,0)</f>
        <v>0</v>
      </c>
      <c r="BL255" s="73" t="s">
        <v>249</v>
      </c>
      <c r="BM255" s="73" t="s">
        <v>470</v>
      </c>
    </row>
    <row r="256" spans="2:65" s="6" customFormat="1" ht="15.75" customHeight="1">
      <c r="B256" s="21"/>
      <c r="C256" s="107" t="s">
        <v>471</v>
      </c>
      <c r="D256" s="107" t="s">
        <v>157</v>
      </c>
      <c r="E256" s="105" t="s">
        <v>472</v>
      </c>
      <c r="F256" s="261" t="s">
        <v>473</v>
      </c>
      <c r="G256" s="262"/>
      <c r="H256" s="262"/>
      <c r="I256" s="262"/>
      <c r="J256" s="107" t="s">
        <v>197</v>
      </c>
      <c r="K256" s="108">
        <v>9.9</v>
      </c>
      <c r="L256" s="263"/>
      <c r="M256" s="262"/>
      <c r="N256" s="264">
        <f>ROUND($L$256*$K$256,0)</f>
        <v>0</v>
      </c>
      <c r="O256" s="262"/>
      <c r="P256" s="262"/>
      <c r="Q256" s="262"/>
      <c r="R256" s="106" t="s">
        <v>161</v>
      </c>
      <c r="S256" s="21"/>
      <c r="T256" s="109"/>
      <c r="U256" s="110" t="s">
        <v>42</v>
      </c>
      <c r="X256" s="111">
        <v>0.00164604</v>
      </c>
      <c r="Y256" s="111">
        <f>$X$256*$K$256</f>
        <v>0.016295796</v>
      </c>
      <c r="Z256" s="111">
        <v>0</v>
      </c>
      <c r="AA256" s="112">
        <f>$Z$256*$K$256</f>
        <v>0</v>
      </c>
      <c r="AR256" s="73" t="s">
        <v>249</v>
      </c>
      <c r="AT256" s="73" t="s">
        <v>157</v>
      </c>
      <c r="AU256" s="73" t="s">
        <v>77</v>
      </c>
      <c r="AY256" s="73" t="s">
        <v>156</v>
      </c>
      <c r="BE256" s="113">
        <f>IF($U$256="základní",$N$256,0)</f>
        <v>0</v>
      </c>
      <c r="BF256" s="113">
        <f>IF($U$256="snížená",$N$256,0)</f>
        <v>0</v>
      </c>
      <c r="BG256" s="113">
        <f>IF($U$256="zákl. přenesená",$N$256,0)</f>
        <v>0</v>
      </c>
      <c r="BH256" s="113">
        <f>IF($U$256="sníž. přenesená",$N$256,0)</f>
        <v>0</v>
      </c>
      <c r="BI256" s="113">
        <f>IF($U$256="nulová",$N$256,0)</f>
        <v>0</v>
      </c>
      <c r="BJ256" s="73" t="s">
        <v>77</v>
      </c>
      <c r="BK256" s="113">
        <f>ROUND($L$256*$K$256,0)</f>
        <v>0</v>
      </c>
      <c r="BL256" s="73" t="s">
        <v>249</v>
      </c>
      <c r="BM256" s="73" t="s">
        <v>474</v>
      </c>
    </row>
    <row r="257" spans="2:51" s="6" customFormat="1" ht="15.75" customHeight="1">
      <c r="B257" s="114"/>
      <c r="E257" s="115"/>
      <c r="F257" s="267" t="s">
        <v>448</v>
      </c>
      <c r="G257" s="268"/>
      <c r="H257" s="268"/>
      <c r="I257" s="268"/>
      <c r="K257" s="117">
        <v>9.9</v>
      </c>
      <c r="S257" s="114"/>
      <c r="T257" s="118"/>
      <c r="AA257" s="119"/>
      <c r="AT257" s="116" t="s">
        <v>165</v>
      </c>
      <c r="AU257" s="116" t="s">
        <v>77</v>
      </c>
      <c r="AV257" s="116" t="s">
        <v>77</v>
      </c>
      <c r="AW257" s="116" t="s">
        <v>127</v>
      </c>
      <c r="AX257" s="116" t="s">
        <v>70</v>
      </c>
      <c r="AY257" s="116" t="s">
        <v>156</v>
      </c>
    </row>
    <row r="258" spans="2:51" s="6" customFormat="1" ht="15.75" customHeight="1">
      <c r="B258" s="120"/>
      <c r="E258" s="121"/>
      <c r="F258" s="269" t="s">
        <v>261</v>
      </c>
      <c r="G258" s="270"/>
      <c r="H258" s="270"/>
      <c r="I258" s="270"/>
      <c r="K258" s="122">
        <v>9.9</v>
      </c>
      <c r="S258" s="120"/>
      <c r="T258" s="123"/>
      <c r="AA258" s="124"/>
      <c r="AT258" s="121" t="s">
        <v>165</v>
      </c>
      <c r="AU258" s="121" t="s">
        <v>77</v>
      </c>
      <c r="AV258" s="121" t="s">
        <v>80</v>
      </c>
      <c r="AW258" s="121" t="s">
        <v>127</v>
      </c>
      <c r="AX258" s="121" t="s">
        <v>9</v>
      </c>
      <c r="AY258" s="121" t="s">
        <v>156</v>
      </c>
    </row>
    <row r="259" spans="2:65" s="6" customFormat="1" ht="15.75" customHeight="1">
      <c r="B259" s="21"/>
      <c r="C259" s="104" t="s">
        <v>475</v>
      </c>
      <c r="D259" s="104" t="s">
        <v>157</v>
      </c>
      <c r="E259" s="105" t="s">
        <v>476</v>
      </c>
      <c r="F259" s="261" t="s">
        <v>477</v>
      </c>
      <c r="G259" s="262"/>
      <c r="H259" s="262"/>
      <c r="I259" s="262"/>
      <c r="J259" s="107" t="s">
        <v>197</v>
      </c>
      <c r="K259" s="108">
        <v>3</v>
      </c>
      <c r="L259" s="263"/>
      <c r="M259" s="262"/>
      <c r="N259" s="264">
        <f>ROUND($L$259*$K$259,0)</f>
        <v>0</v>
      </c>
      <c r="O259" s="262"/>
      <c r="P259" s="262"/>
      <c r="Q259" s="262"/>
      <c r="R259" s="106" t="s">
        <v>161</v>
      </c>
      <c r="S259" s="21"/>
      <c r="T259" s="109"/>
      <c r="U259" s="110" t="s">
        <v>42</v>
      </c>
      <c r="X259" s="111">
        <v>5.049E-05</v>
      </c>
      <c r="Y259" s="111">
        <f>$X$259*$K$259</f>
        <v>0.00015147</v>
      </c>
      <c r="Z259" s="111">
        <v>0</v>
      </c>
      <c r="AA259" s="112">
        <f>$Z$259*$K$259</f>
        <v>0</v>
      </c>
      <c r="AR259" s="73" t="s">
        <v>249</v>
      </c>
      <c r="AT259" s="73" t="s">
        <v>157</v>
      </c>
      <c r="AU259" s="73" t="s">
        <v>77</v>
      </c>
      <c r="AY259" s="6" t="s">
        <v>156</v>
      </c>
      <c r="BE259" s="113">
        <f>IF($U$259="základní",$N$259,0)</f>
        <v>0</v>
      </c>
      <c r="BF259" s="113">
        <f>IF($U$259="snížená",$N$259,0)</f>
        <v>0</v>
      </c>
      <c r="BG259" s="113">
        <f>IF($U$259="zákl. přenesená",$N$259,0)</f>
        <v>0</v>
      </c>
      <c r="BH259" s="113">
        <f>IF($U$259="sníž. přenesená",$N$259,0)</f>
        <v>0</v>
      </c>
      <c r="BI259" s="113">
        <f>IF($U$259="nulová",$N$259,0)</f>
        <v>0</v>
      </c>
      <c r="BJ259" s="73" t="s">
        <v>77</v>
      </c>
      <c r="BK259" s="113">
        <f>ROUND($L$259*$K$259,0)</f>
        <v>0</v>
      </c>
      <c r="BL259" s="73" t="s">
        <v>249</v>
      </c>
      <c r="BM259" s="73" t="s">
        <v>478</v>
      </c>
    </row>
    <row r="260" spans="2:65" s="6" customFormat="1" ht="15.75" customHeight="1">
      <c r="B260" s="21"/>
      <c r="C260" s="107" t="s">
        <v>479</v>
      </c>
      <c r="D260" s="107" t="s">
        <v>157</v>
      </c>
      <c r="E260" s="105" t="s">
        <v>480</v>
      </c>
      <c r="F260" s="261" t="s">
        <v>481</v>
      </c>
      <c r="G260" s="262"/>
      <c r="H260" s="262"/>
      <c r="I260" s="262"/>
      <c r="J260" s="107" t="s">
        <v>291</v>
      </c>
      <c r="K260" s="108">
        <v>2</v>
      </c>
      <c r="L260" s="263"/>
      <c r="M260" s="262"/>
      <c r="N260" s="264">
        <f>ROUND($L$260*$K$260,0)</f>
        <v>0</v>
      </c>
      <c r="O260" s="262"/>
      <c r="P260" s="262"/>
      <c r="Q260" s="262"/>
      <c r="R260" s="106" t="s">
        <v>161</v>
      </c>
      <c r="S260" s="21"/>
      <c r="T260" s="109"/>
      <c r="U260" s="110" t="s">
        <v>42</v>
      </c>
      <c r="X260" s="111">
        <v>1.2686E-05</v>
      </c>
      <c r="Y260" s="111">
        <f>$X$260*$K$260</f>
        <v>2.5372E-05</v>
      </c>
      <c r="Z260" s="111">
        <v>0</v>
      </c>
      <c r="AA260" s="112">
        <f>$Z$260*$K$260</f>
        <v>0</v>
      </c>
      <c r="AR260" s="73" t="s">
        <v>249</v>
      </c>
      <c r="AT260" s="73" t="s">
        <v>157</v>
      </c>
      <c r="AU260" s="73" t="s">
        <v>77</v>
      </c>
      <c r="AY260" s="73" t="s">
        <v>156</v>
      </c>
      <c r="BE260" s="113">
        <f>IF($U$260="základní",$N$260,0)</f>
        <v>0</v>
      </c>
      <c r="BF260" s="113">
        <f>IF($U$260="snížená",$N$260,0)</f>
        <v>0</v>
      </c>
      <c r="BG260" s="113">
        <f>IF($U$260="zákl. přenesená",$N$260,0)</f>
        <v>0</v>
      </c>
      <c r="BH260" s="113">
        <f>IF($U$260="sníž. přenesená",$N$260,0)</f>
        <v>0</v>
      </c>
      <c r="BI260" s="113">
        <f>IF($U$260="nulová",$N$260,0)</f>
        <v>0</v>
      </c>
      <c r="BJ260" s="73" t="s">
        <v>77</v>
      </c>
      <c r="BK260" s="113">
        <f>ROUND($L$260*$K$260,0)</f>
        <v>0</v>
      </c>
      <c r="BL260" s="73" t="s">
        <v>249</v>
      </c>
      <c r="BM260" s="73" t="s">
        <v>482</v>
      </c>
    </row>
    <row r="261" spans="2:65" s="6" customFormat="1" ht="15.75" customHeight="1">
      <c r="B261" s="21"/>
      <c r="C261" s="132" t="s">
        <v>483</v>
      </c>
      <c r="D261" s="132" t="s">
        <v>188</v>
      </c>
      <c r="E261" s="131" t="s">
        <v>484</v>
      </c>
      <c r="F261" s="271" t="s">
        <v>485</v>
      </c>
      <c r="G261" s="272"/>
      <c r="H261" s="272"/>
      <c r="I261" s="272"/>
      <c r="J261" s="132" t="s">
        <v>291</v>
      </c>
      <c r="K261" s="133">
        <v>2</v>
      </c>
      <c r="L261" s="273"/>
      <c r="M261" s="272"/>
      <c r="N261" s="274">
        <f>ROUND($L$261*$K$261,0)</f>
        <v>0</v>
      </c>
      <c r="O261" s="262"/>
      <c r="P261" s="262"/>
      <c r="Q261" s="262"/>
      <c r="R261" s="106" t="s">
        <v>161</v>
      </c>
      <c r="S261" s="21"/>
      <c r="T261" s="109"/>
      <c r="U261" s="110" t="s">
        <v>42</v>
      </c>
      <c r="X261" s="111">
        <v>0.0003</v>
      </c>
      <c r="Y261" s="111">
        <f>$X$261*$K$261</f>
        <v>0.0006</v>
      </c>
      <c r="Z261" s="111">
        <v>0</v>
      </c>
      <c r="AA261" s="112">
        <f>$Z$261*$K$261</f>
        <v>0</v>
      </c>
      <c r="AR261" s="73" t="s">
        <v>326</v>
      </c>
      <c r="AT261" s="73" t="s">
        <v>188</v>
      </c>
      <c r="AU261" s="73" t="s">
        <v>77</v>
      </c>
      <c r="AY261" s="73" t="s">
        <v>156</v>
      </c>
      <c r="BE261" s="113">
        <f>IF($U$261="základní",$N$261,0)</f>
        <v>0</v>
      </c>
      <c r="BF261" s="113">
        <f>IF($U$261="snížená",$N$261,0)</f>
        <v>0</v>
      </c>
      <c r="BG261" s="113">
        <f>IF($U$261="zákl. přenesená",$N$261,0)</f>
        <v>0</v>
      </c>
      <c r="BH261" s="113">
        <f>IF($U$261="sníž. přenesená",$N$261,0)</f>
        <v>0</v>
      </c>
      <c r="BI261" s="113">
        <f>IF($U$261="nulová",$N$261,0)</f>
        <v>0</v>
      </c>
      <c r="BJ261" s="73" t="s">
        <v>77</v>
      </c>
      <c r="BK261" s="113">
        <f>ROUND($L$261*$K$261,0)</f>
        <v>0</v>
      </c>
      <c r="BL261" s="73" t="s">
        <v>249</v>
      </c>
      <c r="BM261" s="73" t="s">
        <v>486</v>
      </c>
    </row>
    <row r="262" spans="2:65" s="6" customFormat="1" ht="15.75" customHeight="1">
      <c r="B262" s="21"/>
      <c r="C262" s="107" t="s">
        <v>487</v>
      </c>
      <c r="D262" s="107" t="s">
        <v>157</v>
      </c>
      <c r="E262" s="105" t="s">
        <v>488</v>
      </c>
      <c r="F262" s="261" t="s">
        <v>489</v>
      </c>
      <c r="G262" s="262"/>
      <c r="H262" s="262"/>
      <c r="I262" s="262"/>
      <c r="J262" s="107" t="s">
        <v>291</v>
      </c>
      <c r="K262" s="108">
        <v>1</v>
      </c>
      <c r="L262" s="263"/>
      <c r="M262" s="262"/>
      <c r="N262" s="264">
        <f>ROUND($L$262*$K$262,0)</f>
        <v>0</v>
      </c>
      <c r="O262" s="262"/>
      <c r="P262" s="262"/>
      <c r="Q262" s="262"/>
      <c r="R262" s="106" t="s">
        <v>161</v>
      </c>
      <c r="S262" s="21"/>
      <c r="T262" s="109"/>
      <c r="U262" s="110" t="s">
        <v>42</v>
      </c>
      <c r="X262" s="111">
        <v>8.334E-05</v>
      </c>
      <c r="Y262" s="111">
        <f>$X$262*$K$262</f>
        <v>8.334E-05</v>
      </c>
      <c r="Z262" s="111">
        <v>0</v>
      </c>
      <c r="AA262" s="112">
        <f>$Z$262*$K$262</f>
        <v>0</v>
      </c>
      <c r="AR262" s="73" t="s">
        <v>249</v>
      </c>
      <c r="AT262" s="73" t="s">
        <v>157</v>
      </c>
      <c r="AU262" s="73" t="s">
        <v>77</v>
      </c>
      <c r="AY262" s="73" t="s">
        <v>156</v>
      </c>
      <c r="BE262" s="113">
        <f>IF($U$262="základní",$N$262,0)</f>
        <v>0</v>
      </c>
      <c r="BF262" s="113">
        <f>IF($U$262="snížená",$N$262,0)</f>
        <v>0</v>
      </c>
      <c r="BG262" s="113">
        <f>IF($U$262="zákl. přenesená",$N$262,0)</f>
        <v>0</v>
      </c>
      <c r="BH262" s="113">
        <f>IF($U$262="sníž. přenesená",$N$262,0)</f>
        <v>0</v>
      </c>
      <c r="BI262" s="113">
        <f>IF($U$262="nulová",$N$262,0)</f>
        <v>0</v>
      </c>
      <c r="BJ262" s="73" t="s">
        <v>77</v>
      </c>
      <c r="BK262" s="113">
        <f>ROUND($L$262*$K$262,0)</f>
        <v>0</v>
      </c>
      <c r="BL262" s="73" t="s">
        <v>249</v>
      </c>
      <c r="BM262" s="73" t="s">
        <v>490</v>
      </c>
    </row>
    <row r="263" spans="2:65" s="6" customFormat="1" ht="27" customHeight="1">
      <c r="B263" s="21"/>
      <c r="C263" s="107" t="s">
        <v>491</v>
      </c>
      <c r="D263" s="107" t="s">
        <v>157</v>
      </c>
      <c r="E263" s="105" t="s">
        <v>492</v>
      </c>
      <c r="F263" s="261" t="s">
        <v>493</v>
      </c>
      <c r="G263" s="262"/>
      <c r="H263" s="262"/>
      <c r="I263" s="262"/>
      <c r="J263" s="107" t="s">
        <v>197</v>
      </c>
      <c r="K263" s="108">
        <v>6.3</v>
      </c>
      <c r="L263" s="263"/>
      <c r="M263" s="262"/>
      <c r="N263" s="264">
        <f>ROUND($L$263*$K$263,0)</f>
        <v>0</v>
      </c>
      <c r="O263" s="262"/>
      <c r="P263" s="262"/>
      <c r="Q263" s="262"/>
      <c r="R263" s="106" t="s">
        <v>161</v>
      </c>
      <c r="S263" s="21"/>
      <c r="T263" s="109"/>
      <c r="U263" s="110" t="s">
        <v>42</v>
      </c>
      <c r="X263" s="111">
        <v>0.00206777</v>
      </c>
      <c r="Y263" s="111">
        <f>$X$263*$K$263</f>
        <v>0.013026951</v>
      </c>
      <c r="Z263" s="111">
        <v>0</v>
      </c>
      <c r="AA263" s="112">
        <f>$Z$263*$K$263</f>
        <v>0</v>
      </c>
      <c r="AR263" s="73" t="s">
        <v>249</v>
      </c>
      <c r="AT263" s="73" t="s">
        <v>157</v>
      </c>
      <c r="AU263" s="73" t="s">
        <v>77</v>
      </c>
      <c r="AY263" s="73" t="s">
        <v>156</v>
      </c>
      <c r="BE263" s="113">
        <f>IF($U$263="základní",$N$263,0)</f>
        <v>0</v>
      </c>
      <c r="BF263" s="113">
        <f>IF($U$263="snížená",$N$263,0)</f>
        <v>0</v>
      </c>
      <c r="BG263" s="113">
        <f>IF($U$263="zákl. přenesená",$N$263,0)</f>
        <v>0</v>
      </c>
      <c r="BH263" s="113">
        <f>IF($U$263="sníž. přenesená",$N$263,0)</f>
        <v>0</v>
      </c>
      <c r="BI263" s="113">
        <f>IF($U$263="nulová",$N$263,0)</f>
        <v>0</v>
      </c>
      <c r="BJ263" s="73" t="s">
        <v>77</v>
      </c>
      <c r="BK263" s="113">
        <f>ROUND($L$263*$K$263,0)</f>
        <v>0</v>
      </c>
      <c r="BL263" s="73" t="s">
        <v>249</v>
      </c>
      <c r="BM263" s="73" t="s">
        <v>494</v>
      </c>
    </row>
    <row r="264" spans="2:51" s="6" customFormat="1" ht="15.75" customHeight="1">
      <c r="B264" s="114"/>
      <c r="E264" s="115"/>
      <c r="F264" s="267" t="s">
        <v>453</v>
      </c>
      <c r="G264" s="268"/>
      <c r="H264" s="268"/>
      <c r="I264" s="268"/>
      <c r="K264" s="117">
        <v>6.3</v>
      </c>
      <c r="S264" s="114"/>
      <c r="T264" s="118"/>
      <c r="AA264" s="119"/>
      <c r="AT264" s="116" t="s">
        <v>165</v>
      </c>
      <c r="AU264" s="116" t="s">
        <v>77</v>
      </c>
      <c r="AV264" s="116" t="s">
        <v>77</v>
      </c>
      <c r="AW264" s="116" t="s">
        <v>127</v>
      </c>
      <c r="AX264" s="116" t="s">
        <v>9</v>
      </c>
      <c r="AY264" s="116" t="s">
        <v>156</v>
      </c>
    </row>
    <row r="265" spans="2:65" s="6" customFormat="1" ht="27" customHeight="1">
      <c r="B265" s="21"/>
      <c r="C265" s="104" t="s">
        <v>495</v>
      </c>
      <c r="D265" s="104" t="s">
        <v>157</v>
      </c>
      <c r="E265" s="105" t="s">
        <v>496</v>
      </c>
      <c r="F265" s="261" t="s">
        <v>497</v>
      </c>
      <c r="G265" s="262"/>
      <c r="H265" s="262"/>
      <c r="I265" s="262"/>
      <c r="J265" s="107" t="s">
        <v>197</v>
      </c>
      <c r="K265" s="108">
        <v>1.5</v>
      </c>
      <c r="L265" s="263"/>
      <c r="M265" s="262"/>
      <c r="N265" s="264">
        <f>ROUND($L$265*$K$265,0)</f>
        <v>0</v>
      </c>
      <c r="O265" s="262"/>
      <c r="P265" s="262"/>
      <c r="Q265" s="262"/>
      <c r="R265" s="106" t="s">
        <v>161</v>
      </c>
      <c r="S265" s="21"/>
      <c r="T265" s="109"/>
      <c r="U265" s="110" t="s">
        <v>42</v>
      </c>
      <c r="X265" s="111">
        <v>0.0025777</v>
      </c>
      <c r="Y265" s="111">
        <f>$X$265*$K$265</f>
        <v>0.00386655</v>
      </c>
      <c r="Z265" s="111">
        <v>0</v>
      </c>
      <c r="AA265" s="112">
        <f>$Z$265*$K$265</f>
        <v>0</v>
      </c>
      <c r="AR265" s="73" t="s">
        <v>249</v>
      </c>
      <c r="AT265" s="73" t="s">
        <v>157</v>
      </c>
      <c r="AU265" s="73" t="s">
        <v>77</v>
      </c>
      <c r="AY265" s="6" t="s">
        <v>156</v>
      </c>
      <c r="BE265" s="113">
        <f>IF($U$265="základní",$N$265,0)</f>
        <v>0</v>
      </c>
      <c r="BF265" s="113">
        <f>IF($U$265="snížená",$N$265,0)</f>
        <v>0</v>
      </c>
      <c r="BG265" s="113">
        <f>IF($U$265="zákl. přenesená",$N$265,0)</f>
        <v>0</v>
      </c>
      <c r="BH265" s="113">
        <f>IF($U$265="sníž. přenesená",$N$265,0)</f>
        <v>0</v>
      </c>
      <c r="BI265" s="113">
        <f>IF($U$265="nulová",$N$265,0)</f>
        <v>0</v>
      </c>
      <c r="BJ265" s="73" t="s">
        <v>77</v>
      </c>
      <c r="BK265" s="113">
        <f>ROUND($L$265*$K$265,0)</f>
        <v>0</v>
      </c>
      <c r="BL265" s="73" t="s">
        <v>249</v>
      </c>
      <c r="BM265" s="73" t="s">
        <v>498</v>
      </c>
    </row>
    <row r="266" spans="2:51" s="6" customFormat="1" ht="15.75" customHeight="1">
      <c r="B266" s="114"/>
      <c r="E266" s="115"/>
      <c r="F266" s="267" t="s">
        <v>499</v>
      </c>
      <c r="G266" s="268"/>
      <c r="H266" s="268"/>
      <c r="I266" s="268"/>
      <c r="K266" s="117">
        <v>1.5</v>
      </c>
      <c r="S266" s="114"/>
      <c r="T266" s="118"/>
      <c r="AA266" s="119"/>
      <c r="AT266" s="116" t="s">
        <v>165</v>
      </c>
      <c r="AU266" s="116" t="s">
        <v>77</v>
      </c>
      <c r="AV266" s="116" t="s">
        <v>77</v>
      </c>
      <c r="AW266" s="116" t="s">
        <v>127</v>
      </c>
      <c r="AX266" s="116" t="s">
        <v>9</v>
      </c>
      <c r="AY266" s="116" t="s">
        <v>156</v>
      </c>
    </row>
    <row r="267" spans="2:65" s="6" customFormat="1" ht="15.75" customHeight="1">
      <c r="B267" s="21"/>
      <c r="C267" s="104" t="s">
        <v>500</v>
      </c>
      <c r="D267" s="104" t="s">
        <v>157</v>
      </c>
      <c r="E267" s="105" t="s">
        <v>501</v>
      </c>
      <c r="F267" s="261" t="s">
        <v>502</v>
      </c>
      <c r="G267" s="262"/>
      <c r="H267" s="262"/>
      <c r="I267" s="262"/>
      <c r="J267" s="107" t="s">
        <v>197</v>
      </c>
      <c r="K267" s="108">
        <v>16.14</v>
      </c>
      <c r="L267" s="263"/>
      <c r="M267" s="262"/>
      <c r="N267" s="264">
        <f>ROUND($L$267*$K$267,0)</f>
        <v>0</v>
      </c>
      <c r="O267" s="262"/>
      <c r="P267" s="262"/>
      <c r="Q267" s="262"/>
      <c r="R267" s="106" t="s">
        <v>161</v>
      </c>
      <c r="S267" s="21"/>
      <c r="T267" s="109"/>
      <c r="U267" s="110" t="s">
        <v>42</v>
      </c>
      <c r="X267" s="111">
        <v>0.00203577</v>
      </c>
      <c r="Y267" s="111">
        <f>$X$267*$K$267</f>
        <v>0.0328573278</v>
      </c>
      <c r="Z267" s="111">
        <v>0</v>
      </c>
      <c r="AA267" s="112">
        <f>$Z$267*$K$267</f>
        <v>0</v>
      </c>
      <c r="AR267" s="73" t="s">
        <v>249</v>
      </c>
      <c r="AT267" s="73" t="s">
        <v>157</v>
      </c>
      <c r="AU267" s="73" t="s">
        <v>77</v>
      </c>
      <c r="AY267" s="6" t="s">
        <v>156</v>
      </c>
      <c r="BE267" s="113">
        <f>IF($U$267="základní",$N$267,0)</f>
        <v>0</v>
      </c>
      <c r="BF267" s="113">
        <f>IF($U$267="snížená",$N$267,0)</f>
        <v>0</v>
      </c>
      <c r="BG267" s="113">
        <f>IF($U$267="zákl. přenesená",$N$267,0)</f>
        <v>0</v>
      </c>
      <c r="BH267" s="113">
        <f>IF($U$267="sníž. přenesená",$N$267,0)</f>
        <v>0</v>
      </c>
      <c r="BI267" s="113">
        <f>IF($U$267="nulová",$N$267,0)</f>
        <v>0</v>
      </c>
      <c r="BJ267" s="73" t="s">
        <v>77</v>
      </c>
      <c r="BK267" s="113">
        <f>ROUND($L$267*$K$267,0)</f>
        <v>0</v>
      </c>
      <c r="BL267" s="73" t="s">
        <v>249</v>
      </c>
      <c r="BM267" s="73" t="s">
        <v>503</v>
      </c>
    </row>
    <row r="268" spans="2:51" s="6" customFormat="1" ht="15.75" customHeight="1">
      <c r="B268" s="114"/>
      <c r="E268" s="115"/>
      <c r="F268" s="267" t="s">
        <v>458</v>
      </c>
      <c r="G268" s="268"/>
      <c r="H268" s="268"/>
      <c r="I268" s="268"/>
      <c r="K268" s="117">
        <v>16.14</v>
      </c>
      <c r="S268" s="114"/>
      <c r="T268" s="118"/>
      <c r="AA268" s="119"/>
      <c r="AT268" s="116" t="s">
        <v>165</v>
      </c>
      <c r="AU268" s="116" t="s">
        <v>77</v>
      </c>
      <c r="AV268" s="116" t="s">
        <v>77</v>
      </c>
      <c r="AW268" s="116" t="s">
        <v>127</v>
      </c>
      <c r="AX268" s="116" t="s">
        <v>9</v>
      </c>
      <c r="AY268" s="116" t="s">
        <v>156</v>
      </c>
    </row>
    <row r="269" spans="2:65" s="6" customFormat="1" ht="27" customHeight="1">
      <c r="B269" s="21"/>
      <c r="C269" s="104" t="s">
        <v>504</v>
      </c>
      <c r="D269" s="104" t="s">
        <v>157</v>
      </c>
      <c r="E269" s="105" t="s">
        <v>505</v>
      </c>
      <c r="F269" s="261" t="s">
        <v>506</v>
      </c>
      <c r="G269" s="262"/>
      <c r="H269" s="262"/>
      <c r="I269" s="262"/>
      <c r="J269" s="107" t="s">
        <v>168</v>
      </c>
      <c r="K269" s="108">
        <v>0.067</v>
      </c>
      <c r="L269" s="263"/>
      <c r="M269" s="262"/>
      <c r="N269" s="264">
        <f>ROUND($L$269*$K$269,0)</f>
        <v>0</v>
      </c>
      <c r="O269" s="262"/>
      <c r="P269" s="262"/>
      <c r="Q269" s="262"/>
      <c r="R269" s="106" t="s">
        <v>161</v>
      </c>
      <c r="S269" s="21"/>
      <c r="T269" s="109"/>
      <c r="U269" s="110" t="s">
        <v>42</v>
      </c>
      <c r="X269" s="111">
        <v>0</v>
      </c>
      <c r="Y269" s="111">
        <f>$X$269*$K$269</f>
        <v>0</v>
      </c>
      <c r="Z269" s="111">
        <v>0</v>
      </c>
      <c r="AA269" s="112">
        <f>$Z$269*$K$269</f>
        <v>0</v>
      </c>
      <c r="AR269" s="73" t="s">
        <v>249</v>
      </c>
      <c r="AT269" s="73" t="s">
        <v>157</v>
      </c>
      <c r="AU269" s="73" t="s">
        <v>77</v>
      </c>
      <c r="AY269" s="6" t="s">
        <v>156</v>
      </c>
      <c r="BE269" s="113">
        <f>IF($U$269="základní",$N$269,0)</f>
        <v>0</v>
      </c>
      <c r="BF269" s="113">
        <f>IF($U$269="snížená",$N$269,0)</f>
        <v>0</v>
      </c>
      <c r="BG269" s="113">
        <f>IF($U$269="zákl. přenesená",$N$269,0)</f>
        <v>0</v>
      </c>
      <c r="BH269" s="113">
        <f>IF($U$269="sníž. přenesená",$N$269,0)</f>
        <v>0</v>
      </c>
      <c r="BI269" s="113">
        <f>IF($U$269="nulová",$N$269,0)</f>
        <v>0</v>
      </c>
      <c r="BJ269" s="73" t="s">
        <v>77</v>
      </c>
      <c r="BK269" s="113">
        <f>ROUND($L$269*$K$269,0)</f>
        <v>0</v>
      </c>
      <c r="BL269" s="73" t="s">
        <v>249</v>
      </c>
      <c r="BM269" s="73" t="s">
        <v>507</v>
      </c>
    </row>
    <row r="270" spans="2:63" s="95" customFormat="1" ht="30.75" customHeight="1">
      <c r="B270" s="96"/>
      <c r="D270" s="103" t="s">
        <v>139</v>
      </c>
      <c r="N270" s="256">
        <f>$BK$270</f>
        <v>0</v>
      </c>
      <c r="O270" s="257"/>
      <c r="P270" s="257"/>
      <c r="Q270" s="257"/>
      <c r="S270" s="96"/>
      <c r="T270" s="99"/>
      <c r="W270" s="100">
        <f>SUM($W$271:$W$276)</f>
        <v>0</v>
      </c>
      <c r="Y270" s="100">
        <f>SUM($Y$271:$Y$276)</f>
        <v>0</v>
      </c>
      <c r="AA270" s="101">
        <f>SUM($AA$271:$AA$276)</f>
        <v>0.051000000000000004</v>
      </c>
      <c r="AR270" s="98" t="s">
        <v>77</v>
      </c>
      <c r="AT270" s="98" t="s">
        <v>69</v>
      </c>
      <c r="AU270" s="98" t="s">
        <v>9</v>
      </c>
      <c r="AY270" s="98" t="s">
        <v>156</v>
      </c>
      <c r="BK270" s="102">
        <f>SUM($BK$271:$BK$276)</f>
        <v>0</v>
      </c>
    </row>
    <row r="271" spans="2:65" s="6" customFormat="1" ht="27" customHeight="1">
      <c r="B271" s="21"/>
      <c r="C271" s="107" t="s">
        <v>508</v>
      </c>
      <c r="D271" s="107" t="s">
        <v>157</v>
      </c>
      <c r="E271" s="105" t="s">
        <v>509</v>
      </c>
      <c r="F271" s="261" t="s">
        <v>510</v>
      </c>
      <c r="G271" s="262"/>
      <c r="H271" s="262"/>
      <c r="I271" s="262"/>
      <c r="J271" s="107" t="s">
        <v>173</v>
      </c>
      <c r="K271" s="108">
        <v>7.055</v>
      </c>
      <c r="L271" s="263"/>
      <c r="M271" s="262"/>
      <c r="N271" s="264">
        <f>ROUND($L$271*$K$271,0)</f>
        <v>0</v>
      </c>
      <c r="O271" s="262"/>
      <c r="P271" s="262"/>
      <c r="Q271" s="262"/>
      <c r="R271" s="106"/>
      <c r="S271" s="21"/>
      <c r="T271" s="109"/>
      <c r="U271" s="110" t="s">
        <v>42</v>
      </c>
      <c r="X271" s="111">
        <v>0</v>
      </c>
      <c r="Y271" s="111">
        <f>$X$271*$K$271</f>
        <v>0</v>
      </c>
      <c r="Z271" s="111">
        <v>0</v>
      </c>
      <c r="AA271" s="112">
        <f>$Z$271*$K$271</f>
        <v>0</v>
      </c>
      <c r="AR271" s="73" t="s">
        <v>249</v>
      </c>
      <c r="AT271" s="73" t="s">
        <v>157</v>
      </c>
      <c r="AU271" s="73" t="s">
        <v>77</v>
      </c>
      <c r="AY271" s="73" t="s">
        <v>156</v>
      </c>
      <c r="BE271" s="113">
        <f>IF($U$271="základní",$N$271,0)</f>
        <v>0</v>
      </c>
      <c r="BF271" s="113">
        <f>IF($U$271="snížená",$N$271,0)</f>
        <v>0</v>
      </c>
      <c r="BG271" s="113">
        <f>IF($U$271="zákl. přenesená",$N$271,0)</f>
        <v>0</v>
      </c>
      <c r="BH271" s="113">
        <f>IF($U$271="sníž. přenesená",$N$271,0)</f>
        <v>0</v>
      </c>
      <c r="BI271" s="113">
        <f>IF($U$271="nulová",$N$271,0)</f>
        <v>0</v>
      </c>
      <c r="BJ271" s="73" t="s">
        <v>77</v>
      </c>
      <c r="BK271" s="113">
        <f>ROUND($L$271*$K$271,0)</f>
        <v>0</v>
      </c>
      <c r="BL271" s="73" t="s">
        <v>249</v>
      </c>
      <c r="BM271" s="73" t="s">
        <v>511</v>
      </c>
    </row>
    <row r="272" spans="2:51" s="6" customFormat="1" ht="15.75" customHeight="1">
      <c r="B272" s="114"/>
      <c r="E272" s="115"/>
      <c r="F272" s="267" t="s">
        <v>512</v>
      </c>
      <c r="G272" s="268"/>
      <c r="H272" s="268"/>
      <c r="I272" s="268"/>
      <c r="K272" s="117">
        <v>5.3</v>
      </c>
      <c r="S272" s="114"/>
      <c r="T272" s="118"/>
      <c r="AA272" s="119"/>
      <c r="AT272" s="116" t="s">
        <v>165</v>
      </c>
      <c r="AU272" s="116" t="s">
        <v>77</v>
      </c>
      <c r="AV272" s="116" t="s">
        <v>77</v>
      </c>
      <c r="AW272" s="116" t="s">
        <v>127</v>
      </c>
      <c r="AX272" s="116" t="s">
        <v>70</v>
      </c>
      <c r="AY272" s="116" t="s">
        <v>156</v>
      </c>
    </row>
    <row r="273" spans="2:51" s="6" customFormat="1" ht="15.75" customHeight="1">
      <c r="B273" s="114"/>
      <c r="E273" s="116"/>
      <c r="F273" s="267" t="s">
        <v>513</v>
      </c>
      <c r="G273" s="268"/>
      <c r="H273" s="268"/>
      <c r="I273" s="268"/>
      <c r="K273" s="117">
        <v>1.755</v>
      </c>
      <c r="S273" s="114"/>
      <c r="T273" s="118"/>
      <c r="AA273" s="119"/>
      <c r="AT273" s="116" t="s">
        <v>165</v>
      </c>
      <c r="AU273" s="116" t="s">
        <v>77</v>
      </c>
      <c r="AV273" s="116" t="s">
        <v>77</v>
      </c>
      <c r="AW273" s="116" t="s">
        <v>127</v>
      </c>
      <c r="AX273" s="116" t="s">
        <v>70</v>
      </c>
      <c r="AY273" s="116" t="s">
        <v>156</v>
      </c>
    </row>
    <row r="274" spans="2:51" s="6" customFormat="1" ht="15.75" customHeight="1">
      <c r="B274" s="120"/>
      <c r="E274" s="121"/>
      <c r="F274" s="269" t="s">
        <v>261</v>
      </c>
      <c r="G274" s="270"/>
      <c r="H274" s="270"/>
      <c r="I274" s="270"/>
      <c r="K274" s="122">
        <v>7.055</v>
      </c>
      <c r="S274" s="120"/>
      <c r="T274" s="123"/>
      <c r="AA274" s="124"/>
      <c r="AT274" s="121" t="s">
        <v>165</v>
      </c>
      <c r="AU274" s="121" t="s">
        <v>77</v>
      </c>
      <c r="AV274" s="121" t="s">
        <v>80</v>
      </c>
      <c r="AW274" s="121" t="s">
        <v>127</v>
      </c>
      <c r="AX274" s="121" t="s">
        <v>9</v>
      </c>
      <c r="AY274" s="121" t="s">
        <v>156</v>
      </c>
    </row>
    <row r="275" spans="2:65" s="6" customFormat="1" ht="27" customHeight="1">
      <c r="B275" s="21"/>
      <c r="C275" s="104" t="s">
        <v>514</v>
      </c>
      <c r="D275" s="104" t="s">
        <v>157</v>
      </c>
      <c r="E275" s="105" t="s">
        <v>515</v>
      </c>
      <c r="F275" s="261" t="s">
        <v>516</v>
      </c>
      <c r="G275" s="262"/>
      <c r="H275" s="262"/>
      <c r="I275" s="262"/>
      <c r="J275" s="107" t="s">
        <v>291</v>
      </c>
      <c r="K275" s="108">
        <v>3</v>
      </c>
      <c r="L275" s="263"/>
      <c r="M275" s="262"/>
      <c r="N275" s="264">
        <f>ROUND($L$275*$K$275,0)</f>
        <v>0</v>
      </c>
      <c r="O275" s="262"/>
      <c r="P275" s="262"/>
      <c r="Q275" s="262"/>
      <c r="R275" s="106" t="s">
        <v>161</v>
      </c>
      <c r="S275" s="21"/>
      <c r="T275" s="109"/>
      <c r="U275" s="110" t="s">
        <v>42</v>
      </c>
      <c r="X275" s="111">
        <v>0</v>
      </c>
      <c r="Y275" s="111">
        <f>$X$275*$K$275</f>
        <v>0</v>
      </c>
      <c r="Z275" s="111">
        <v>0.017</v>
      </c>
      <c r="AA275" s="112">
        <f>$Z$275*$K$275</f>
        <v>0.051000000000000004</v>
      </c>
      <c r="AR275" s="73" t="s">
        <v>249</v>
      </c>
      <c r="AT275" s="73" t="s">
        <v>157</v>
      </c>
      <c r="AU275" s="73" t="s">
        <v>77</v>
      </c>
      <c r="AY275" s="6" t="s">
        <v>156</v>
      </c>
      <c r="BE275" s="113">
        <f>IF($U$275="základní",$N$275,0)</f>
        <v>0</v>
      </c>
      <c r="BF275" s="113">
        <f>IF($U$275="snížená",$N$275,0)</f>
        <v>0</v>
      </c>
      <c r="BG275" s="113">
        <f>IF($U$275="zákl. přenesená",$N$275,0)</f>
        <v>0</v>
      </c>
      <c r="BH275" s="113">
        <f>IF($U$275="sníž. přenesená",$N$275,0)</f>
        <v>0</v>
      </c>
      <c r="BI275" s="113">
        <f>IF($U$275="nulová",$N$275,0)</f>
        <v>0</v>
      </c>
      <c r="BJ275" s="73" t="s">
        <v>77</v>
      </c>
      <c r="BK275" s="113">
        <f>ROUND($L$275*$K$275,0)</f>
        <v>0</v>
      </c>
      <c r="BL275" s="73" t="s">
        <v>249</v>
      </c>
      <c r="BM275" s="73" t="s">
        <v>517</v>
      </c>
    </row>
    <row r="276" spans="2:51" s="6" customFormat="1" ht="15.75" customHeight="1">
      <c r="B276" s="114"/>
      <c r="E276" s="115"/>
      <c r="F276" s="267" t="s">
        <v>80</v>
      </c>
      <c r="G276" s="268"/>
      <c r="H276" s="268"/>
      <c r="I276" s="268"/>
      <c r="K276" s="117">
        <v>3</v>
      </c>
      <c r="S276" s="114"/>
      <c r="T276" s="118"/>
      <c r="AA276" s="119"/>
      <c r="AT276" s="116" t="s">
        <v>165</v>
      </c>
      <c r="AU276" s="116" t="s">
        <v>77</v>
      </c>
      <c r="AV276" s="116" t="s">
        <v>77</v>
      </c>
      <c r="AW276" s="116" t="s">
        <v>127</v>
      </c>
      <c r="AX276" s="116" t="s">
        <v>9</v>
      </c>
      <c r="AY276" s="116" t="s">
        <v>156</v>
      </c>
    </row>
    <row r="277" spans="2:63" s="95" customFormat="1" ht="30.75" customHeight="1">
      <c r="B277" s="96"/>
      <c r="D277" s="103" t="s">
        <v>140</v>
      </c>
      <c r="N277" s="256">
        <f>$BK$277</f>
        <v>0</v>
      </c>
      <c r="O277" s="257"/>
      <c r="P277" s="257"/>
      <c r="Q277" s="257"/>
      <c r="S277" s="96"/>
      <c r="T277" s="99"/>
      <c r="W277" s="100">
        <f>SUM($W$278:$W$282)</f>
        <v>0</v>
      </c>
      <c r="Y277" s="100">
        <f>SUM($Y$278:$Y$282)</f>
        <v>0.01676343753</v>
      </c>
      <c r="AA277" s="101">
        <f>SUM($AA$278:$AA$282)</f>
        <v>0</v>
      </c>
      <c r="AR277" s="98" t="s">
        <v>77</v>
      </c>
      <c r="AT277" s="98" t="s">
        <v>69</v>
      </c>
      <c r="AU277" s="98" t="s">
        <v>9</v>
      </c>
      <c r="AY277" s="98" t="s">
        <v>156</v>
      </c>
      <c r="BK277" s="102">
        <f>SUM($BK$278:$BK$282)</f>
        <v>0</v>
      </c>
    </row>
    <row r="278" spans="2:65" s="6" customFormat="1" ht="39" customHeight="1">
      <c r="B278" s="21"/>
      <c r="C278" s="104" t="s">
        <v>518</v>
      </c>
      <c r="D278" s="104" t="s">
        <v>157</v>
      </c>
      <c r="E278" s="105" t="s">
        <v>519</v>
      </c>
      <c r="F278" s="261" t="s">
        <v>520</v>
      </c>
      <c r="G278" s="262"/>
      <c r="H278" s="262"/>
      <c r="I278" s="262"/>
      <c r="J278" s="107" t="s">
        <v>173</v>
      </c>
      <c r="K278" s="108">
        <v>28.217</v>
      </c>
      <c r="L278" s="263"/>
      <c r="M278" s="262"/>
      <c r="N278" s="264">
        <f>ROUND($L$278*$K$278,0)</f>
        <v>0</v>
      </c>
      <c r="O278" s="262"/>
      <c r="P278" s="262"/>
      <c r="Q278" s="262"/>
      <c r="R278" s="106" t="s">
        <v>161</v>
      </c>
      <c r="S278" s="21"/>
      <c r="T278" s="109"/>
      <c r="U278" s="110" t="s">
        <v>42</v>
      </c>
      <c r="X278" s="111">
        <v>0.00023657</v>
      </c>
      <c r="Y278" s="111">
        <f>$X$278*$K$278</f>
        <v>0.006675295689999999</v>
      </c>
      <c r="Z278" s="111">
        <v>0</v>
      </c>
      <c r="AA278" s="112">
        <f>$Z$278*$K$278</f>
        <v>0</v>
      </c>
      <c r="AR278" s="73" t="s">
        <v>249</v>
      </c>
      <c r="AT278" s="73" t="s">
        <v>157</v>
      </c>
      <c r="AU278" s="73" t="s">
        <v>77</v>
      </c>
      <c r="AY278" s="6" t="s">
        <v>156</v>
      </c>
      <c r="BE278" s="113">
        <f>IF($U$278="základní",$N$278,0)</f>
        <v>0</v>
      </c>
      <c r="BF278" s="113">
        <f>IF($U$278="snížená",$N$278,0)</f>
        <v>0</v>
      </c>
      <c r="BG278" s="113">
        <f>IF($U$278="zákl. přenesená",$N$278,0)</f>
        <v>0</v>
      </c>
      <c r="BH278" s="113">
        <f>IF($U$278="sníž. přenesená",$N$278,0)</f>
        <v>0</v>
      </c>
      <c r="BI278" s="113">
        <f>IF($U$278="nulová",$N$278,0)</f>
        <v>0</v>
      </c>
      <c r="BJ278" s="73" t="s">
        <v>77</v>
      </c>
      <c r="BK278" s="113">
        <f>ROUND($L$278*$K$278,0)</f>
        <v>0</v>
      </c>
      <c r="BL278" s="73" t="s">
        <v>249</v>
      </c>
      <c r="BM278" s="73" t="s">
        <v>521</v>
      </c>
    </row>
    <row r="279" spans="2:51" s="6" customFormat="1" ht="15.75" customHeight="1">
      <c r="B279" s="114"/>
      <c r="E279" s="115"/>
      <c r="F279" s="267" t="s">
        <v>522</v>
      </c>
      <c r="G279" s="268"/>
      <c r="H279" s="268"/>
      <c r="I279" s="268"/>
      <c r="K279" s="117">
        <v>28.217</v>
      </c>
      <c r="S279" s="114"/>
      <c r="T279" s="118"/>
      <c r="AA279" s="119"/>
      <c r="AT279" s="116" t="s">
        <v>165</v>
      </c>
      <c r="AU279" s="116" t="s">
        <v>77</v>
      </c>
      <c r="AV279" s="116" t="s">
        <v>77</v>
      </c>
      <c r="AW279" s="116" t="s">
        <v>127</v>
      </c>
      <c r="AX279" s="116" t="s">
        <v>70</v>
      </c>
      <c r="AY279" s="116" t="s">
        <v>156</v>
      </c>
    </row>
    <row r="280" spans="2:51" s="6" customFormat="1" ht="15.75" customHeight="1">
      <c r="B280" s="120"/>
      <c r="E280" s="121"/>
      <c r="F280" s="269" t="s">
        <v>361</v>
      </c>
      <c r="G280" s="270"/>
      <c r="H280" s="270"/>
      <c r="I280" s="270"/>
      <c r="K280" s="122">
        <v>28.217</v>
      </c>
      <c r="S280" s="120"/>
      <c r="T280" s="123"/>
      <c r="AA280" s="124"/>
      <c r="AT280" s="121" t="s">
        <v>165</v>
      </c>
      <c r="AU280" s="121" t="s">
        <v>77</v>
      </c>
      <c r="AV280" s="121" t="s">
        <v>80</v>
      </c>
      <c r="AW280" s="121" t="s">
        <v>127</v>
      </c>
      <c r="AX280" s="121" t="s">
        <v>70</v>
      </c>
      <c r="AY280" s="121" t="s">
        <v>156</v>
      </c>
    </row>
    <row r="281" spans="2:51" s="6" customFormat="1" ht="15.75" customHeight="1">
      <c r="B281" s="125"/>
      <c r="E281" s="126"/>
      <c r="F281" s="259" t="s">
        <v>186</v>
      </c>
      <c r="G281" s="260"/>
      <c r="H281" s="260"/>
      <c r="I281" s="260"/>
      <c r="K281" s="127">
        <v>28.217</v>
      </c>
      <c r="S281" s="125"/>
      <c r="T281" s="128"/>
      <c r="AA281" s="129"/>
      <c r="AT281" s="126" t="s">
        <v>165</v>
      </c>
      <c r="AU281" s="126" t="s">
        <v>77</v>
      </c>
      <c r="AV281" s="126" t="s">
        <v>162</v>
      </c>
      <c r="AW281" s="126" t="s">
        <v>127</v>
      </c>
      <c r="AX281" s="126" t="s">
        <v>9</v>
      </c>
      <c r="AY281" s="126" t="s">
        <v>156</v>
      </c>
    </row>
    <row r="282" spans="2:65" s="6" customFormat="1" ht="27" customHeight="1">
      <c r="B282" s="21"/>
      <c r="C282" s="104" t="s">
        <v>523</v>
      </c>
      <c r="D282" s="104" t="s">
        <v>157</v>
      </c>
      <c r="E282" s="105" t="s">
        <v>524</v>
      </c>
      <c r="F282" s="261" t="s">
        <v>525</v>
      </c>
      <c r="G282" s="262"/>
      <c r="H282" s="262"/>
      <c r="I282" s="262"/>
      <c r="J282" s="107" t="s">
        <v>173</v>
      </c>
      <c r="K282" s="108">
        <v>28.217</v>
      </c>
      <c r="L282" s="263"/>
      <c r="M282" s="262"/>
      <c r="N282" s="264">
        <f>ROUND($L$282*$K$282,0)</f>
        <v>0</v>
      </c>
      <c r="O282" s="262"/>
      <c r="P282" s="262"/>
      <c r="Q282" s="262"/>
      <c r="R282" s="106" t="s">
        <v>161</v>
      </c>
      <c r="S282" s="21"/>
      <c r="T282" s="109"/>
      <c r="U282" s="134" t="s">
        <v>42</v>
      </c>
      <c r="V282" s="135"/>
      <c r="W282" s="135"/>
      <c r="X282" s="136">
        <v>0.00035752</v>
      </c>
      <c r="Y282" s="136">
        <f>$X$282*$K$282</f>
        <v>0.01008814184</v>
      </c>
      <c r="Z282" s="136">
        <v>0</v>
      </c>
      <c r="AA282" s="137">
        <f>$Z$282*$K$282</f>
        <v>0</v>
      </c>
      <c r="AR282" s="73" t="s">
        <v>249</v>
      </c>
      <c r="AT282" s="73" t="s">
        <v>157</v>
      </c>
      <c r="AU282" s="73" t="s">
        <v>77</v>
      </c>
      <c r="AY282" s="6" t="s">
        <v>156</v>
      </c>
      <c r="BE282" s="113">
        <f>IF($U$282="základní",$N$282,0)</f>
        <v>0</v>
      </c>
      <c r="BF282" s="113">
        <f>IF($U$282="snížená",$N$282,0)</f>
        <v>0</v>
      </c>
      <c r="BG282" s="113">
        <f>IF($U$282="zákl. přenesená",$N$282,0)</f>
        <v>0</v>
      </c>
      <c r="BH282" s="113">
        <f>IF($U$282="sníž. přenesená",$N$282,0)</f>
        <v>0</v>
      </c>
      <c r="BI282" s="113">
        <f>IF($U$282="nulová",$N$282,0)</f>
        <v>0</v>
      </c>
      <c r="BJ282" s="73" t="s">
        <v>77</v>
      </c>
      <c r="BK282" s="113">
        <f>ROUND($L$282*$K$282,0)</f>
        <v>0</v>
      </c>
      <c r="BL282" s="73" t="s">
        <v>249</v>
      </c>
      <c r="BM282" s="73" t="s">
        <v>526</v>
      </c>
    </row>
    <row r="283" spans="2:19" s="6" customFormat="1" ht="7.5" customHeight="1">
      <c r="B283" s="35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21"/>
    </row>
    <row r="284" s="2" customFormat="1" ht="14.25" customHeight="1"/>
  </sheetData>
  <sheetProtection/>
  <mergeCells count="406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C71:R71"/>
    <mergeCell ref="F73:Q73"/>
    <mergeCell ref="F74:Q74"/>
    <mergeCell ref="M76:P76"/>
    <mergeCell ref="N57:Q57"/>
    <mergeCell ref="N58:Q58"/>
    <mergeCell ref="N59:Q59"/>
    <mergeCell ref="N60:Q60"/>
    <mergeCell ref="N61:Q61"/>
    <mergeCell ref="N62:Q62"/>
    <mergeCell ref="F81:I81"/>
    <mergeCell ref="L81:M81"/>
    <mergeCell ref="N81:Q81"/>
    <mergeCell ref="F85:I85"/>
    <mergeCell ref="L85:M85"/>
    <mergeCell ref="N85:Q85"/>
    <mergeCell ref="F86:I86"/>
    <mergeCell ref="F87:I87"/>
    <mergeCell ref="L87:M87"/>
    <mergeCell ref="N87:Q87"/>
    <mergeCell ref="F88:I88"/>
    <mergeCell ref="F89:I89"/>
    <mergeCell ref="L89:M89"/>
    <mergeCell ref="N89:Q89"/>
    <mergeCell ref="F90:I90"/>
    <mergeCell ref="F92:I92"/>
    <mergeCell ref="L92:M92"/>
    <mergeCell ref="N92:Q92"/>
    <mergeCell ref="F93:I93"/>
    <mergeCell ref="F94:I94"/>
    <mergeCell ref="F95:I95"/>
    <mergeCell ref="F96:I96"/>
    <mergeCell ref="F97:I97"/>
    <mergeCell ref="F98:I98"/>
    <mergeCell ref="F99:I99"/>
    <mergeCell ref="F100:I100"/>
    <mergeCell ref="F101:I101"/>
    <mergeCell ref="F102:I102"/>
    <mergeCell ref="L102:M102"/>
    <mergeCell ref="N102:Q102"/>
    <mergeCell ref="F103:I103"/>
    <mergeCell ref="F104:I104"/>
    <mergeCell ref="L104:M104"/>
    <mergeCell ref="N104:Q104"/>
    <mergeCell ref="F105:I105"/>
    <mergeCell ref="F106:I106"/>
    <mergeCell ref="F107:I107"/>
    <mergeCell ref="F108:I108"/>
    <mergeCell ref="L108:M108"/>
    <mergeCell ref="N108:Q108"/>
    <mergeCell ref="F109:I109"/>
    <mergeCell ref="F110:I110"/>
    <mergeCell ref="L110:M110"/>
    <mergeCell ref="N110:Q110"/>
    <mergeCell ref="F111:I111"/>
    <mergeCell ref="F112:I112"/>
    <mergeCell ref="F113:I113"/>
    <mergeCell ref="F114:I114"/>
    <mergeCell ref="L114:M114"/>
    <mergeCell ref="N114:Q114"/>
    <mergeCell ref="F115:I115"/>
    <mergeCell ref="F116:I116"/>
    <mergeCell ref="L116:M116"/>
    <mergeCell ref="N116:Q116"/>
    <mergeCell ref="F117:I117"/>
    <mergeCell ref="F118:I118"/>
    <mergeCell ref="F119:I119"/>
    <mergeCell ref="L119:M119"/>
    <mergeCell ref="N119:Q119"/>
    <mergeCell ref="F120:I120"/>
    <mergeCell ref="F121:I121"/>
    <mergeCell ref="L121:M121"/>
    <mergeCell ref="N121:Q121"/>
    <mergeCell ref="F122:I122"/>
    <mergeCell ref="F123:I123"/>
    <mergeCell ref="F124:I124"/>
    <mergeCell ref="F125:I125"/>
    <mergeCell ref="F126:I126"/>
    <mergeCell ref="F127:I127"/>
    <mergeCell ref="F128:I128"/>
    <mergeCell ref="F129:I129"/>
    <mergeCell ref="F130:I130"/>
    <mergeCell ref="L130:M130"/>
    <mergeCell ref="N130:Q130"/>
    <mergeCell ref="F131:I131"/>
    <mergeCell ref="F132:I132"/>
    <mergeCell ref="L132:M132"/>
    <mergeCell ref="N132:Q132"/>
    <mergeCell ref="F133:I133"/>
    <mergeCell ref="F134:I134"/>
    <mergeCell ref="L134:M134"/>
    <mergeCell ref="N134:Q134"/>
    <mergeCell ref="F135:I135"/>
    <mergeCell ref="F136:I136"/>
    <mergeCell ref="L136:M136"/>
    <mergeCell ref="N136:Q136"/>
    <mergeCell ref="F137:I137"/>
    <mergeCell ref="F138:I138"/>
    <mergeCell ref="L138:M138"/>
    <mergeCell ref="N138:Q138"/>
    <mergeCell ref="F139:I139"/>
    <mergeCell ref="F140:I140"/>
    <mergeCell ref="F141:I141"/>
    <mergeCell ref="F142:I142"/>
    <mergeCell ref="F143:I143"/>
    <mergeCell ref="L143:M143"/>
    <mergeCell ref="N143:Q143"/>
    <mergeCell ref="F144:I144"/>
    <mergeCell ref="F145:I145"/>
    <mergeCell ref="L145:M145"/>
    <mergeCell ref="N145:Q145"/>
    <mergeCell ref="F146:I146"/>
    <mergeCell ref="F147:I147"/>
    <mergeCell ref="F148:I148"/>
    <mergeCell ref="L148:M148"/>
    <mergeCell ref="N148:Q148"/>
    <mergeCell ref="F149:I149"/>
    <mergeCell ref="F150:I150"/>
    <mergeCell ref="L150:M150"/>
    <mergeCell ref="N150:Q150"/>
    <mergeCell ref="F151:I151"/>
    <mergeCell ref="F152:I152"/>
    <mergeCell ref="L152:M152"/>
    <mergeCell ref="N152:Q152"/>
    <mergeCell ref="F153:I153"/>
    <mergeCell ref="F154:I154"/>
    <mergeCell ref="F155:I155"/>
    <mergeCell ref="F156:I156"/>
    <mergeCell ref="L156:M156"/>
    <mergeCell ref="N156:Q156"/>
    <mergeCell ref="F157:I157"/>
    <mergeCell ref="F158:I158"/>
    <mergeCell ref="F159:I159"/>
    <mergeCell ref="F160:I160"/>
    <mergeCell ref="L160:M160"/>
    <mergeCell ref="N160:Q160"/>
    <mergeCell ref="F161:I161"/>
    <mergeCell ref="F162:I162"/>
    <mergeCell ref="F163:I163"/>
    <mergeCell ref="F164:I164"/>
    <mergeCell ref="L164:M164"/>
    <mergeCell ref="N164:Q164"/>
    <mergeCell ref="F165:I165"/>
    <mergeCell ref="F166:I166"/>
    <mergeCell ref="L166:M166"/>
    <mergeCell ref="N166:Q166"/>
    <mergeCell ref="F167:I167"/>
    <mergeCell ref="F169:I169"/>
    <mergeCell ref="L169:M169"/>
    <mergeCell ref="N169:Q169"/>
    <mergeCell ref="F170:I170"/>
    <mergeCell ref="F171:I171"/>
    <mergeCell ref="F172:I172"/>
    <mergeCell ref="F173:I173"/>
    <mergeCell ref="L173:M173"/>
    <mergeCell ref="N173:Q173"/>
    <mergeCell ref="F174:I174"/>
    <mergeCell ref="F175:I175"/>
    <mergeCell ref="L175:M175"/>
    <mergeCell ref="N175:Q175"/>
    <mergeCell ref="F176:I176"/>
    <mergeCell ref="F177:I177"/>
    <mergeCell ref="L177:M177"/>
    <mergeCell ref="N177:Q177"/>
    <mergeCell ref="F178:I178"/>
    <mergeCell ref="F179:I179"/>
    <mergeCell ref="L179:M179"/>
    <mergeCell ref="N179:Q179"/>
    <mergeCell ref="F180:I180"/>
    <mergeCell ref="F181:I181"/>
    <mergeCell ref="L181:M181"/>
    <mergeCell ref="N181:Q181"/>
    <mergeCell ref="F182:I182"/>
    <mergeCell ref="F183:I183"/>
    <mergeCell ref="F184:I184"/>
    <mergeCell ref="L184:M184"/>
    <mergeCell ref="N184:Q184"/>
    <mergeCell ref="F185:I185"/>
    <mergeCell ref="F186:I186"/>
    <mergeCell ref="L186:M186"/>
    <mergeCell ref="N186:Q186"/>
    <mergeCell ref="F187:I187"/>
    <mergeCell ref="F188:I188"/>
    <mergeCell ref="F189:I189"/>
    <mergeCell ref="F190:I190"/>
    <mergeCell ref="F191:I191"/>
    <mergeCell ref="F192:I192"/>
    <mergeCell ref="F193:I193"/>
    <mergeCell ref="F194:I194"/>
    <mergeCell ref="F195:I195"/>
    <mergeCell ref="L195:M195"/>
    <mergeCell ref="N195:Q195"/>
    <mergeCell ref="F196:I196"/>
    <mergeCell ref="F197:I197"/>
    <mergeCell ref="L197:M197"/>
    <mergeCell ref="N197:Q197"/>
    <mergeCell ref="F198:I198"/>
    <mergeCell ref="F200:I200"/>
    <mergeCell ref="L200:M200"/>
    <mergeCell ref="N200:Q200"/>
    <mergeCell ref="F201:I201"/>
    <mergeCell ref="F202:I202"/>
    <mergeCell ref="F203:I203"/>
    <mergeCell ref="F204:I204"/>
    <mergeCell ref="F205:I205"/>
    <mergeCell ref="F206:I206"/>
    <mergeCell ref="F207:I207"/>
    <mergeCell ref="F208:I208"/>
    <mergeCell ref="L208:M208"/>
    <mergeCell ref="N208:Q208"/>
    <mergeCell ref="F209:I209"/>
    <mergeCell ref="F210:I210"/>
    <mergeCell ref="L210:M210"/>
    <mergeCell ref="N210:Q210"/>
    <mergeCell ref="F211:I211"/>
    <mergeCell ref="F213:I213"/>
    <mergeCell ref="L213:M213"/>
    <mergeCell ref="N213:Q213"/>
    <mergeCell ref="F214:I214"/>
    <mergeCell ref="L214:M214"/>
    <mergeCell ref="N214:Q214"/>
    <mergeCell ref="N212:Q212"/>
    <mergeCell ref="F215:I215"/>
    <mergeCell ref="L215:M215"/>
    <mergeCell ref="N215:Q215"/>
    <mergeCell ref="F216:I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3:I223"/>
    <mergeCell ref="L223:M223"/>
    <mergeCell ref="N223:Q223"/>
    <mergeCell ref="N221:Q221"/>
    <mergeCell ref="N222:Q222"/>
    <mergeCell ref="F224:I224"/>
    <mergeCell ref="F225:I225"/>
    <mergeCell ref="F226:I226"/>
    <mergeCell ref="L226:M226"/>
    <mergeCell ref="N226:Q226"/>
    <mergeCell ref="F227:I227"/>
    <mergeCell ref="F228:I228"/>
    <mergeCell ref="F229:I229"/>
    <mergeCell ref="L229:M229"/>
    <mergeCell ref="N229:Q229"/>
    <mergeCell ref="F230:I230"/>
    <mergeCell ref="F231:I231"/>
    <mergeCell ref="F232:I232"/>
    <mergeCell ref="L232:M232"/>
    <mergeCell ref="N232:Q232"/>
    <mergeCell ref="F233:I233"/>
    <mergeCell ref="F234:I234"/>
    <mergeCell ref="F235:I235"/>
    <mergeCell ref="L235:M235"/>
    <mergeCell ref="N235:Q235"/>
    <mergeCell ref="F237:I237"/>
    <mergeCell ref="L237:M237"/>
    <mergeCell ref="N237:Q237"/>
    <mergeCell ref="F238:I238"/>
    <mergeCell ref="L238:M238"/>
    <mergeCell ref="N238:Q238"/>
    <mergeCell ref="F240:I240"/>
    <mergeCell ref="L240:M240"/>
    <mergeCell ref="N240:Q240"/>
    <mergeCell ref="F241:I241"/>
    <mergeCell ref="F242:I242"/>
    <mergeCell ref="L242:M242"/>
    <mergeCell ref="N242:Q242"/>
    <mergeCell ref="F243:I243"/>
    <mergeCell ref="F245:I245"/>
    <mergeCell ref="L245:M245"/>
    <mergeCell ref="N245:Q245"/>
    <mergeCell ref="F246:I246"/>
    <mergeCell ref="L246:M246"/>
    <mergeCell ref="N246:Q246"/>
    <mergeCell ref="F247:I247"/>
    <mergeCell ref="F248:I248"/>
    <mergeCell ref="F249:I249"/>
    <mergeCell ref="L249:M249"/>
    <mergeCell ref="N249:Q249"/>
    <mergeCell ref="F250:I250"/>
    <mergeCell ref="F251:I251"/>
    <mergeCell ref="L251:M251"/>
    <mergeCell ref="N251:Q251"/>
    <mergeCell ref="F252:I252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7:I257"/>
    <mergeCell ref="F258:I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64:I264"/>
    <mergeCell ref="F265:I265"/>
    <mergeCell ref="L265:M265"/>
    <mergeCell ref="N265:Q265"/>
    <mergeCell ref="F266:I266"/>
    <mergeCell ref="F267:I267"/>
    <mergeCell ref="L267:M267"/>
    <mergeCell ref="N267:Q267"/>
    <mergeCell ref="F268:I268"/>
    <mergeCell ref="F269:I269"/>
    <mergeCell ref="L269:M269"/>
    <mergeCell ref="N269:Q269"/>
    <mergeCell ref="F271:I271"/>
    <mergeCell ref="L271:M271"/>
    <mergeCell ref="N271:Q271"/>
    <mergeCell ref="F272:I272"/>
    <mergeCell ref="F273:I273"/>
    <mergeCell ref="F274:I274"/>
    <mergeCell ref="F275:I275"/>
    <mergeCell ref="L275:M275"/>
    <mergeCell ref="N275:Q275"/>
    <mergeCell ref="F276:I276"/>
    <mergeCell ref="F278:I278"/>
    <mergeCell ref="L278:M278"/>
    <mergeCell ref="N278:Q278"/>
    <mergeCell ref="F279:I279"/>
    <mergeCell ref="F280:I280"/>
    <mergeCell ref="H1:K1"/>
    <mergeCell ref="F281:I281"/>
    <mergeCell ref="F282:I282"/>
    <mergeCell ref="L282:M282"/>
    <mergeCell ref="N282:Q282"/>
    <mergeCell ref="N82:Q82"/>
    <mergeCell ref="N83:Q83"/>
    <mergeCell ref="N84:Q84"/>
    <mergeCell ref="N91:Q91"/>
    <mergeCell ref="N168:Q168"/>
    <mergeCell ref="S2:AC2"/>
    <mergeCell ref="N236:Q236"/>
    <mergeCell ref="N239:Q239"/>
    <mergeCell ref="N244:Q244"/>
    <mergeCell ref="N270:Q270"/>
    <mergeCell ref="N277:Q277"/>
    <mergeCell ref="N199:Q199"/>
    <mergeCell ref="M78:Q78"/>
    <mergeCell ref="N63:Q63"/>
    <mergeCell ref="N64:Q64"/>
  </mergeCells>
  <hyperlinks>
    <hyperlink ref="F1:G1" location="C2" tooltip="Krycí list soupisu" display="1) Krycí list soupisu"/>
    <hyperlink ref="H1:K1" location="C49" tooltip="Rekapitulace" display="2) Rekapitulace"/>
    <hyperlink ref="L1:M1" location="C81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47"/>
      <c r="B1" s="144"/>
      <c r="C1" s="144"/>
      <c r="D1" s="145" t="s">
        <v>1</v>
      </c>
      <c r="E1" s="144"/>
      <c r="F1" s="146" t="s">
        <v>863</v>
      </c>
      <c r="G1" s="146"/>
      <c r="H1" s="258" t="s">
        <v>864</v>
      </c>
      <c r="I1" s="258"/>
      <c r="J1" s="258"/>
      <c r="K1" s="258"/>
      <c r="L1" s="146" t="s">
        <v>865</v>
      </c>
      <c r="M1" s="146"/>
      <c r="N1" s="144"/>
      <c r="O1" s="145" t="s">
        <v>83</v>
      </c>
      <c r="P1" s="144"/>
      <c r="Q1" s="144"/>
      <c r="R1" s="144"/>
      <c r="S1" s="146" t="s">
        <v>866</v>
      </c>
      <c r="T1" s="146"/>
      <c r="U1" s="147"/>
      <c r="V1" s="14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248" t="s">
        <v>5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3" t="s">
        <v>6</v>
      </c>
      <c r="T2" s="224"/>
      <c r="U2" s="224"/>
      <c r="V2" s="224"/>
      <c r="W2" s="224"/>
      <c r="X2" s="224"/>
      <c r="Y2" s="224"/>
      <c r="Z2" s="224"/>
      <c r="AA2" s="224"/>
      <c r="AB2" s="224"/>
      <c r="AC2" s="224"/>
      <c r="AT2" s="2" t="s">
        <v>79</v>
      </c>
      <c r="AZ2" s="6" t="s">
        <v>84</v>
      </c>
      <c r="BA2" s="6" t="s">
        <v>85</v>
      </c>
      <c r="BB2" s="6" t="s">
        <v>86</v>
      </c>
      <c r="BC2" s="6" t="s">
        <v>527</v>
      </c>
      <c r="BD2" s="6" t="s">
        <v>77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</v>
      </c>
      <c r="AZ3" s="6" t="s">
        <v>88</v>
      </c>
      <c r="BA3" s="6" t="s">
        <v>89</v>
      </c>
      <c r="BB3" s="6" t="s">
        <v>86</v>
      </c>
      <c r="BC3" s="6" t="s">
        <v>528</v>
      </c>
      <c r="BD3" s="6" t="s">
        <v>77</v>
      </c>
    </row>
    <row r="4" spans="2:56" s="2" customFormat="1" ht="37.5" customHeight="1">
      <c r="B4" s="10"/>
      <c r="C4" s="238" t="s">
        <v>91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49"/>
      <c r="T4" s="12" t="s">
        <v>12</v>
      </c>
      <c r="AT4" s="2" t="s">
        <v>3</v>
      </c>
      <c r="AZ4" s="6" t="s">
        <v>92</v>
      </c>
      <c r="BA4" s="6" t="s">
        <v>93</v>
      </c>
      <c r="BB4" s="6" t="s">
        <v>86</v>
      </c>
      <c r="BC4" s="6" t="s">
        <v>529</v>
      </c>
      <c r="BD4" s="6" t="s">
        <v>77</v>
      </c>
    </row>
    <row r="5" spans="2:56" s="2" customFormat="1" ht="7.5" customHeight="1">
      <c r="B5" s="10"/>
      <c r="R5" s="11"/>
      <c r="AZ5" s="6" t="s">
        <v>95</v>
      </c>
      <c r="BA5" s="6" t="s">
        <v>96</v>
      </c>
      <c r="BB5" s="6" t="s">
        <v>86</v>
      </c>
      <c r="BC5" s="6" t="s">
        <v>530</v>
      </c>
      <c r="BD5" s="6" t="s">
        <v>77</v>
      </c>
    </row>
    <row r="6" spans="2:56" s="2" customFormat="1" ht="30.75" customHeight="1">
      <c r="B6" s="10"/>
      <c r="D6" s="17" t="s">
        <v>18</v>
      </c>
      <c r="F6" s="279" t="str">
        <f>'Rekapitulace stavby'!$K$6</f>
        <v>Zateplení domu v Revoluční ul. 72, Dvůr Králové n.L.</v>
      </c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11"/>
      <c r="AZ6" s="6" t="s">
        <v>98</v>
      </c>
      <c r="BA6" s="6" t="s">
        <v>99</v>
      </c>
      <c r="BB6" s="6" t="s">
        <v>86</v>
      </c>
      <c r="BC6" s="6" t="s">
        <v>531</v>
      </c>
      <c r="BD6" s="6" t="s">
        <v>77</v>
      </c>
    </row>
    <row r="7" spans="2:56" s="6" customFormat="1" ht="37.5" customHeight="1">
      <c r="B7" s="21"/>
      <c r="D7" s="41" t="s">
        <v>100</v>
      </c>
      <c r="F7" s="240" t="s">
        <v>532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4"/>
      <c r="AZ7" s="6" t="s">
        <v>102</v>
      </c>
      <c r="BA7" s="6" t="s">
        <v>103</v>
      </c>
      <c r="BB7" s="6" t="s">
        <v>86</v>
      </c>
      <c r="BC7" s="6" t="s">
        <v>533</v>
      </c>
      <c r="BD7" s="6" t="s">
        <v>77</v>
      </c>
    </row>
    <row r="8" spans="2:56" s="6" customFormat="1" ht="14.25" customHeight="1">
      <c r="B8" s="21"/>
      <c r="R8" s="24"/>
      <c r="AZ8" s="6" t="s">
        <v>105</v>
      </c>
      <c r="BA8" s="6" t="s">
        <v>106</v>
      </c>
      <c r="BB8" s="6" t="s">
        <v>86</v>
      </c>
      <c r="BC8" s="6" t="s">
        <v>534</v>
      </c>
      <c r="BD8" s="6" t="s">
        <v>77</v>
      </c>
    </row>
    <row r="9" spans="2:56" s="6" customFormat="1" ht="15" customHeight="1">
      <c r="B9" s="21"/>
      <c r="D9" s="17" t="s">
        <v>20</v>
      </c>
      <c r="F9" s="15"/>
      <c r="M9" s="17" t="s">
        <v>21</v>
      </c>
      <c r="O9" s="15"/>
      <c r="R9" s="24"/>
      <c r="AZ9" s="6" t="s">
        <v>108</v>
      </c>
      <c r="BA9" s="6" t="s">
        <v>109</v>
      </c>
      <c r="BB9" s="6" t="s">
        <v>86</v>
      </c>
      <c r="BC9" s="6" t="s">
        <v>535</v>
      </c>
      <c r="BD9" s="6" t="s">
        <v>77</v>
      </c>
    </row>
    <row r="10" spans="2:56" s="6" customFormat="1" ht="15" customHeight="1">
      <c r="B10" s="21"/>
      <c r="D10" s="17" t="s">
        <v>22</v>
      </c>
      <c r="F10" s="15" t="s">
        <v>23</v>
      </c>
      <c r="M10" s="17" t="s">
        <v>24</v>
      </c>
      <c r="O10" s="280" t="str">
        <f>'Rekapitulace stavby'!$AN$8</f>
        <v>03.04.2014</v>
      </c>
      <c r="P10" s="239"/>
      <c r="R10" s="24"/>
      <c r="AZ10" s="6" t="s">
        <v>111</v>
      </c>
      <c r="BA10" s="6" t="s">
        <v>112</v>
      </c>
      <c r="BB10" s="6" t="s">
        <v>86</v>
      </c>
      <c r="BC10" s="6" t="s">
        <v>536</v>
      </c>
      <c r="BD10" s="6" t="s">
        <v>77</v>
      </c>
    </row>
    <row r="11" spans="2:56" s="6" customFormat="1" ht="12" customHeight="1">
      <c r="B11" s="21"/>
      <c r="R11" s="24"/>
      <c r="AZ11" s="6" t="s">
        <v>114</v>
      </c>
      <c r="BA11" s="6" t="s">
        <v>537</v>
      </c>
      <c r="BB11" s="6" t="s">
        <v>86</v>
      </c>
      <c r="BC11" s="6" t="s">
        <v>538</v>
      </c>
      <c r="BD11" s="6" t="s">
        <v>77</v>
      </c>
    </row>
    <row r="12" spans="2:56" s="6" customFormat="1" ht="15" customHeight="1">
      <c r="B12" s="21"/>
      <c r="D12" s="17" t="s">
        <v>28</v>
      </c>
      <c r="M12" s="17" t="s">
        <v>29</v>
      </c>
      <c r="O12" s="241"/>
      <c r="P12" s="239"/>
      <c r="R12" s="24"/>
      <c r="AZ12" s="6" t="s">
        <v>539</v>
      </c>
      <c r="BA12" s="6" t="s">
        <v>540</v>
      </c>
      <c r="BB12" s="6" t="s">
        <v>86</v>
      </c>
      <c r="BC12" s="6" t="s">
        <v>541</v>
      </c>
      <c r="BD12" s="6" t="s">
        <v>77</v>
      </c>
    </row>
    <row r="13" spans="2:56" s="6" customFormat="1" ht="18.75" customHeight="1">
      <c r="B13" s="21"/>
      <c r="E13" s="15" t="s">
        <v>30</v>
      </c>
      <c r="M13" s="17" t="s">
        <v>31</v>
      </c>
      <c r="O13" s="241"/>
      <c r="P13" s="239"/>
      <c r="R13" s="24"/>
      <c r="AZ13" s="6" t="s">
        <v>542</v>
      </c>
      <c r="BA13" s="6" t="s">
        <v>543</v>
      </c>
      <c r="BB13" s="6" t="s">
        <v>86</v>
      </c>
      <c r="BC13" s="6" t="s">
        <v>544</v>
      </c>
      <c r="BD13" s="6" t="s">
        <v>77</v>
      </c>
    </row>
    <row r="14" spans="2:56" s="6" customFormat="1" ht="7.5" customHeight="1">
      <c r="B14" s="21"/>
      <c r="R14" s="24"/>
      <c r="AZ14" s="6" t="s">
        <v>545</v>
      </c>
      <c r="BA14" s="6" t="s">
        <v>115</v>
      </c>
      <c r="BB14" s="6" t="s">
        <v>86</v>
      </c>
      <c r="BC14" s="6" t="s">
        <v>546</v>
      </c>
      <c r="BD14" s="6" t="s">
        <v>77</v>
      </c>
    </row>
    <row r="15" spans="2:56" s="6" customFormat="1" ht="15" customHeight="1">
      <c r="B15" s="21"/>
      <c r="D15" s="17" t="s">
        <v>32</v>
      </c>
      <c r="M15" s="17" t="s">
        <v>29</v>
      </c>
      <c r="O15" s="241" t="str">
        <f>IF('Rekapitulace stavby'!$AN$13="","",'Rekapitulace stavby'!$AN$13)</f>
        <v>Vyplň údaj</v>
      </c>
      <c r="P15" s="239"/>
      <c r="R15" s="24"/>
      <c r="AZ15" s="6" t="s">
        <v>120</v>
      </c>
      <c r="BA15" s="6" t="s">
        <v>121</v>
      </c>
      <c r="BB15" s="6" t="s">
        <v>86</v>
      </c>
      <c r="BC15" s="6" t="s">
        <v>547</v>
      </c>
      <c r="BD15" s="6" t="s">
        <v>77</v>
      </c>
    </row>
    <row r="16" spans="2:18" s="6" customFormat="1" ht="18.75" customHeight="1">
      <c r="B16" s="21"/>
      <c r="E16" s="15" t="str">
        <f>IF('Rekapitulace stavby'!$E$14="","",'Rekapitulace stavby'!$E$14)</f>
        <v>Vyplň údaj</v>
      </c>
      <c r="M16" s="17" t="s">
        <v>31</v>
      </c>
      <c r="O16" s="241" t="str">
        <f>IF('Rekapitulace stavby'!$AN$14="","",'Rekapitulace stavby'!$AN$14)</f>
        <v>Vyplň údaj</v>
      </c>
      <c r="P16" s="239"/>
      <c r="R16" s="24"/>
    </row>
    <row r="17" spans="2:18" s="6" customFormat="1" ht="7.5" customHeight="1">
      <c r="B17" s="21"/>
      <c r="R17" s="24"/>
    </row>
    <row r="18" spans="2:18" s="6" customFormat="1" ht="15" customHeight="1">
      <c r="B18" s="21"/>
      <c r="D18" s="17" t="s">
        <v>34</v>
      </c>
      <c r="M18" s="17" t="s">
        <v>29</v>
      </c>
      <c r="O18" s="241"/>
      <c r="P18" s="239"/>
      <c r="R18" s="24"/>
    </row>
    <row r="19" spans="2:18" s="6" customFormat="1" ht="18.75" customHeight="1">
      <c r="B19" s="21"/>
      <c r="E19" s="15" t="s">
        <v>35</v>
      </c>
      <c r="M19" s="17" t="s">
        <v>31</v>
      </c>
      <c r="O19" s="241"/>
      <c r="P19" s="239"/>
      <c r="R19" s="24"/>
    </row>
    <row r="20" spans="2:18" s="6" customFormat="1" ht="7.5" customHeight="1">
      <c r="B20" s="21"/>
      <c r="R20" s="24"/>
    </row>
    <row r="21" spans="2:18" s="6" customFormat="1" ht="15" customHeight="1">
      <c r="B21" s="21"/>
      <c r="D21" s="17" t="s">
        <v>37</v>
      </c>
      <c r="R21" s="24"/>
    </row>
    <row r="22" spans="2:18" s="73" customFormat="1" ht="15.75" customHeight="1">
      <c r="B22" s="74"/>
      <c r="E22" s="253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R22" s="75"/>
    </row>
    <row r="23" spans="2:18" s="6" customFormat="1" ht="7.5" customHeight="1">
      <c r="B23" s="21"/>
      <c r="R23" s="24"/>
    </row>
    <row r="24" spans="2:18" s="6" customFormat="1" ht="7.5" customHeight="1">
      <c r="B24" s="21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R24" s="24"/>
    </row>
    <row r="25" spans="2:18" s="6" customFormat="1" ht="26.25" customHeight="1">
      <c r="B25" s="21"/>
      <c r="D25" s="76" t="s">
        <v>38</v>
      </c>
      <c r="M25" s="233">
        <f>ROUNDUP($N$85,0)</f>
        <v>0</v>
      </c>
      <c r="N25" s="239"/>
      <c r="O25" s="239"/>
      <c r="P25" s="239"/>
      <c r="R25" s="24"/>
    </row>
    <row r="26" spans="2:18" s="6" customFormat="1" ht="7.5" customHeight="1">
      <c r="B26" s="21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R26" s="24"/>
    </row>
    <row r="27" spans="2:18" s="6" customFormat="1" ht="15" customHeight="1">
      <c r="B27" s="21"/>
      <c r="D27" s="26" t="s">
        <v>39</v>
      </c>
      <c r="E27" s="26" t="s">
        <v>40</v>
      </c>
      <c r="F27" s="27">
        <v>0.21</v>
      </c>
      <c r="G27" s="77" t="s">
        <v>41</v>
      </c>
      <c r="H27" s="284">
        <f>SUM($BE$85:$BE$431)</f>
        <v>0</v>
      </c>
      <c r="I27" s="239"/>
      <c r="J27" s="239"/>
      <c r="M27" s="284">
        <f>SUM($BE$85:$BE$431)*$F$27</f>
        <v>0</v>
      </c>
      <c r="N27" s="239"/>
      <c r="O27" s="239"/>
      <c r="P27" s="239"/>
      <c r="R27" s="24"/>
    </row>
    <row r="28" spans="2:18" s="6" customFormat="1" ht="15" customHeight="1">
      <c r="B28" s="21"/>
      <c r="E28" s="26" t="s">
        <v>42</v>
      </c>
      <c r="F28" s="27">
        <v>0.15</v>
      </c>
      <c r="G28" s="77" t="s">
        <v>41</v>
      </c>
      <c r="H28" s="284">
        <f>SUM($BF$85:$BF$431)</f>
        <v>0</v>
      </c>
      <c r="I28" s="239"/>
      <c r="J28" s="239"/>
      <c r="M28" s="284">
        <f>SUM($BF$85:$BF$431)*$F$28</f>
        <v>0</v>
      </c>
      <c r="N28" s="239"/>
      <c r="O28" s="239"/>
      <c r="P28" s="239"/>
      <c r="R28" s="24"/>
    </row>
    <row r="29" spans="2:18" s="6" customFormat="1" ht="15" customHeight="1" hidden="1">
      <c r="B29" s="21"/>
      <c r="E29" s="26" t="s">
        <v>43</v>
      </c>
      <c r="F29" s="27">
        <v>0.21</v>
      </c>
      <c r="G29" s="77" t="s">
        <v>41</v>
      </c>
      <c r="H29" s="284">
        <f>SUM($BG$85:$BG$431)</f>
        <v>0</v>
      </c>
      <c r="I29" s="239"/>
      <c r="J29" s="239"/>
      <c r="M29" s="284">
        <v>0</v>
      </c>
      <c r="N29" s="239"/>
      <c r="O29" s="239"/>
      <c r="P29" s="239"/>
      <c r="R29" s="24"/>
    </row>
    <row r="30" spans="2:18" s="6" customFormat="1" ht="15" customHeight="1" hidden="1">
      <c r="B30" s="21"/>
      <c r="E30" s="26" t="s">
        <v>44</v>
      </c>
      <c r="F30" s="27">
        <v>0.15</v>
      </c>
      <c r="G30" s="77" t="s">
        <v>41</v>
      </c>
      <c r="H30" s="284">
        <f>SUM($BH$85:$BH$431)</f>
        <v>0</v>
      </c>
      <c r="I30" s="239"/>
      <c r="J30" s="239"/>
      <c r="M30" s="284">
        <v>0</v>
      </c>
      <c r="N30" s="239"/>
      <c r="O30" s="239"/>
      <c r="P30" s="239"/>
      <c r="R30" s="24"/>
    </row>
    <row r="31" spans="2:18" s="6" customFormat="1" ht="15" customHeight="1" hidden="1">
      <c r="B31" s="21"/>
      <c r="E31" s="26" t="s">
        <v>45</v>
      </c>
      <c r="F31" s="27">
        <v>0</v>
      </c>
      <c r="G31" s="77" t="s">
        <v>41</v>
      </c>
      <c r="H31" s="284">
        <f>SUM($BI$85:$BI$431)</f>
        <v>0</v>
      </c>
      <c r="I31" s="239"/>
      <c r="J31" s="239"/>
      <c r="M31" s="284">
        <v>0</v>
      </c>
      <c r="N31" s="239"/>
      <c r="O31" s="239"/>
      <c r="P31" s="239"/>
      <c r="R31" s="24"/>
    </row>
    <row r="32" spans="2:18" s="6" customFormat="1" ht="7.5" customHeight="1">
      <c r="B32" s="21"/>
      <c r="R32" s="24"/>
    </row>
    <row r="33" spans="2:18" s="6" customFormat="1" ht="26.25" customHeight="1">
      <c r="B33" s="21"/>
      <c r="C33" s="30"/>
      <c r="D33" s="31" t="s">
        <v>46</v>
      </c>
      <c r="E33" s="32"/>
      <c r="F33" s="32"/>
      <c r="G33" s="78" t="s">
        <v>47</v>
      </c>
      <c r="H33" s="33" t="s">
        <v>48</v>
      </c>
      <c r="I33" s="32"/>
      <c r="J33" s="32"/>
      <c r="K33" s="32"/>
      <c r="L33" s="236">
        <f>ROUNDUP(SUM($M$25:$M$31),0)</f>
        <v>0</v>
      </c>
      <c r="M33" s="230"/>
      <c r="N33" s="230"/>
      <c r="O33" s="230"/>
      <c r="P33" s="237"/>
      <c r="Q33" s="30"/>
      <c r="R33" s="34"/>
    </row>
    <row r="34" spans="2:18" s="6" customFormat="1" ht="1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7"/>
    </row>
    <row r="38" spans="2:18" s="6" customFormat="1" ht="7.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79"/>
    </row>
    <row r="39" spans="2:18" s="6" customFormat="1" ht="37.5" customHeight="1">
      <c r="B39" s="21"/>
      <c r="C39" s="238" t="s">
        <v>123</v>
      </c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85"/>
    </row>
    <row r="40" spans="2:18" s="6" customFormat="1" ht="7.5" customHeight="1">
      <c r="B40" s="21"/>
      <c r="R40" s="24"/>
    </row>
    <row r="41" spans="2:18" s="6" customFormat="1" ht="30.75" customHeight="1">
      <c r="B41" s="21"/>
      <c r="C41" s="17" t="s">
        <v>18</v>
      </c>
      <c r="F41" s="279" t="str">
        <f>$F$6</f>
        <v>Zateplení domu v Revoluční ul. 72, Dvůr Králové n.L.</v>
      </c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4"/>
    </row>
    <row r="42" spans="2:18" s="6" customFormat="1" ht="37.5" customHeight="1">
      <c r="B42" s="21"/>
      <c r="C42" s="41" t="s">
        <v>100</v>
      </c>
      <c r="F42" s="240" t="str">
        <f>$F$7</f>
        <v>2 - Zateplení domu v Revoluční ul. 72, Dvůr Králové n.L.- 2.etapa</v>
      </c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4"/>
    </row>
    <row r="43" spans="2:18" s="6" customFormat="1" ht="7.5" customHeight="1">
      <c r="B43" s="21"/>
      <c r="R43" s="24"/>
    </row>
    <row r="44" spans="2:18" s="6" customFormat="1" ht="18.75" customHeight="1">
      <c r="B44" s="21"/>
      <c r="C44" s="17" t="s">
        <v>22</v>
      </c>
      <c r="F44" s="15" t="str">
        <f>$F$10</f>
        <v>Dvůr Králové n.L.</v>
      </c>
      <c r="K44" s="17" t="s">
        <v>24</v>
      </c>
      <c r="M44" s="280" t="str">
        <f>IF($O$10="","",$O$10)</f>
        <v>03.04.2014</v>
      </c>
      <c r="N44" s="239"/>
      <c r="O44" s="239"/>
      <c r="P44" s="239"/>
      <c r="R44" s="24"/>
    </row>
    <row r="45" spans="2:18" s="6" customFormat="1" ht="7.5" customHeight="1">
      <c r="B45" s="21"/>
      <c r="R45" s="24"/>
    </row>
    <row r="46" spans="2:18" s="6" customFormat="1" ht="15.75" customHeight="1">
      <c r="B46" s="21"/>
      <c r="C46" s="17" t="s">
        <v>28</v>
      </c>
      <c r="F46" s="15" t="str">
        <f>$E$13</f>
        <v>Město Dvůr Králové n.L., Nám. TGM 38, D.K.n.L.</v>
      </c>
      <c r="K46" s="17" t="s">
        <v>34</v>
      </c>
      <c r="M46" s="241" t="str">
        <f>$E$19</f>
        <v>Projektis spol. s r.o., Legionářská 562, D.K.n.L.</v>
      </c>
      <c r="N46" s="239"/>
      <c r="O46" s="239"/>
      <c r="P46" s="239"/>
      <c r="Q46" s="239"/>
      <c r="R46" s="24"/>
    </row>
    <row r="47" spans="2:18" s="6" customFormat="1" ht="15" customHeight="1">
      <c r="B47" s="21"/>
      <c r="C47" s="17" t="s">
        <v>32</v>
      </c>
      <c r="F47" s="15" t="str">
        <f>IF($E$16="","",$E$16)</f>
        <v>Vyplň údaj</v>
      </c>
      <c r="R47" s="24"/>
    </row>
    <row r="48" spans="2:18" s="6" customFormat="1" ht="11.25" customHeight="1">
      <c r="B48" s="21"/>
      <c r="R48" s="24"/>
    </row>
    <row r="49" spans="2:18" s="6" customFormat="1" ht="30" customHeight="1">
      <c r="B49" s="21"/>
      <c r="C49" s="282" t="s">
        <v>124</v>
      </c>
      <c r="D49" s="283"/>
      <c r="E49" s="283"/>
      <c r="F49" s="283"/>
      <c r="G49" s="283"/>
      <c r="H49" s="30"/>
      <c r="I49" s="30"/>
      <c r="J49" s="30"/>
      <c r="K49" s="30"/>
      <c r="L49" s="30"/>
      <c r="M49" s="30"/>
      <c r="N49" s="282" t="s">
        <v>125</v>
      </c>
      <c r="O49" s="283"/>
      <c r="P49" s="283"/>
      <c r="Q49" s="283"/>
      <c r="R49" s="34"/>
    </row>
    <row r="50" spans="2:18" s="6" customFormat="1" ht="11.25" customHeight="1">
      <c r="B50" s="21"/>
      <c r="R50" s="24"/>
    </row>
    <row r="51" spans="2:47" s="6" customFormat="1" ht="30" customHeight="1">
      <c r="B51" s="21"/>
      <c r="C51" s="54" t="s">
        <v>126</v>
      </c>
      <c r="N51" s="233">
        <f>ROUNDUP($N$85,0)</f>
        <v>0</v>
      </c>
      <c r="O51" s="239"/>
      <c r="P51" s="239"/>
      <c r="Q51" s="239"/>
      <c r="R51" s="24"/>
      <c r="AU51" s="6" t="s">
        <v>127</v>
      </c>
    </row>
    <row r="52" spans="2:18" s="60" customFormat="1" ht="25.5" customHeight="1">
      <c r="B52" s="80"/>
      <c r="D52" s="81" t="s">
        <v>128</v>
      </c>
      <c r="N52" s="281">
        <f>ROUNDUP($N$86,0)</f>
        <v>0</v>
      </c>
      <c r="O52" s="278"/>
      <c r="P52" s="278"/>
      <c r="Q52" s="278"/>
      <c r="R52" s="82"/>
    </row>
    <row r="53" spans="2:18" s="83" customFormat="1" ht="21" customHeight="1">
      <c r="B53" s="84"/>
      <c r="D53" s="85" t="s">
        <v>129</v>
      </c>
      <c r="N53" s="277">
        <f>ROUNDUP($N$87,0)</f>
        <v>0</v>
      </c>
      <c r="O53" s="278"/>
      <c r="P53" s="278"/>
      <c r="Q53" s="278"/>
      <c r="R53" s="86"/>
    </row>
    <row r="54" spans="2:18" s="83" customFormat="1" ht="21" customHeight="1">
      <c r="B54" s="84"/>
      <c r="D54" s="85" t="s">
        <v>130</v>
      </c>
      <c r="N54" s="277">
        <f>ROUNDUP($N$92,0)</f>
        <v>0</v>
      </c>
      <c r="O54" s="278"/>
      <c r="P54" s="278"/>
      <c r="Q54" s="278"/>
      <c r="R54" s="86"/>
    </row>
    <row r="55" spans="2:18" s="83" customFormat="1" ht="21" customHeight="1">
      <c r="B55" s="84"/>
      <c r="D55" s="85" t="s">
        <v>131</v>
      </c>
      <c r="N55" s="277">
        <f>ROUNDUP($N$215,0)</f>
        <v>0</v>
      </c>
      <c r="O55" s="278"/>
      <c r="P55" s="278"/>
      <c r="Q55" s="278"/>
      <c r="R55" s="86"/>
    </row>
    <row r="56" spans="2:18" s="83" customFormat="1" ht="21" customHeight="1">
      <c r="B56" s="84"/>
      <c r="D56" s="85" t="s">
        <v>132</v>
      </c>
      <c r="N56" s="277">
        <f>ROUNDUP($N$266,0)</f>
        <v>0</v>
      </c>
      <c r="O56" s="278"/>
      <c r="P56" s="278"/>
      <c r="Q56" s="278"/>
      <c r="R56" s="86"/>
    </row>
    <row r="57" spans="2:18" s="83" customFormat="1" ht="21" customHeight="1">
      <c r="B57" s="84"/>
      <c r="D57" s="85" t="s">
        <v>133</v>
      </c>
      <c r="N57" s="277">
        <f>ROUNDUP($N$281,0)</f>
        <v>0</v>
      </c>
      <c r="O57" s="278"/>
      <c r="P57" s="278"/>
      <c r="Q57" s="278"/>
      <c r="R57" s="86"/>
    </row>
    <row r="58" spans="2:18" s="60" customFormat="1" ht="25.5" customHeight="1">
      <c r="B58" s="80"/>
      <c r="D58" s="81" t="s">
        <v>134</v>
      </c>
      <c r="N58" s="281">
        <f>ROUNDUP($N$290,0)</f>
        <v>0</v>
      </c>
      <c r="O58" s="278"/>
      <c r="P58" s="278"/>
      <c r="Q58" s="278"/>
      <c r="R58" s="82"/>
    </row>
    <row r="59" spans="2:18" s="83" customFormat="1" ht="21" customHeight="1">
      <c r="B59" s="84"/>
      <c r="D59" s="85" t="s">
        <v>548</v>
      </c>
      <c r="N59" s="277">
        <f>ROUNDUP($N$291,0)</f>
        <v>0</v>
      </c>
      <c r="O59" s="278"/>
      <c r="P59" s="278"/>
      <c r="Q59" s="278"/>
      <c r="R59" s="86"/>
    </row>
    <row r="60" spans="2:18" s="83" customFormat="1" ht="21" customHeight="1">
      <c r="B60" s="84"/>
      <c r="D60" s="85" t="s">
        <v>135</v>
      </c>
      <c r="N60" s="277">
        <f>ROUNDUP($N$309,0)</f>
        <v>0</v>
      </c>
      <c r="O60" s="278"/>
      <c r="P60" s="278"/>
      <c r="Q60" s="278"/>
      <c r="R60" s="86"/>
    </row>
    <row r="61" spans="2:18" s="83" customFormat="1" ht="21" customHeight="1">
      <c r="B61" s="84"/>
      <c r="D61" s="85" t="s">
        <v>549</v>
      </c>
      <c r="N61" s="277">
        <f>ROUNDUP($N$319,0)</f>
        <v>0</v>
      </c>
      <c r="O61" s="278"/>
      <c r="P61" s="278"/>
      <c r="Q61" s="278"/>
      <c r="R61" s="86"/>
    </row>
    <row r="62" spans="2:18" s="83" customFormat="1" ht="21" customHeight="1">
      <c r="B62" s="84"/>
      <c r="D62" s="85" t="s">
        <v>138</v>
      </c>
      <c r="N62" s="277">
        <f>ROUNDUP($N$324,0)</f>
        <v>0</v>
      </c>
      <c r="O62" s="278"/>
      <c r="P62" s="278"/>
      <c r="Q62" s="278"/>
      <c r="R62" s="86"/>
    </row>
    <row r="63" spans="2:18" s="83" customFormat="1" ht="21" customHeight="1">
      <c r="B63" s="84"/>
      <c r="D63" s="85" t="s">
        <v>550</v>
      </c>
      <c r="N63" s="277">
        <f>ROUNDUP($N$354,0)</f>
        <v>0</v>
      </c>
      <c r="O63" s="278"/>
      <c r="P63" s="278"/>
      <c r="Q63" s="278"/>
      <c r="R63" s="86"/>
    </row>
    <row r="64" spans="2:18" s="83" customFormat="1" ht="21" customHeight="1">
      <c r="B64" s="84"/>
      <c r="D64" s="85" t="s">
        <v>139</v>
      </c>
      <c r="N64" s="277">
        <f>ROUNDUP($N$359,0)</f>
        <v>0</v>
      </c>
      <c r="O64" s="278"/>
      <c r="P64" s="278"/>
      <c r="Q64" s="278"/>
      <c r="R64" s="86"/>
    </row>
    <row r="65" spans="2:18" s="83" customFormat="1" ht="21" customHeight="1">
      <c r="B65" s="84"/>
      <c r="D65" s="85" t="s">
        <v>551</v>
      </c>
      <c r="N65" s="277">
        <f>ROUNDUP($N$378,0)</f>
        <v>0</v>
      </c>
      <c r="O65" s="278"/>
      <c r="P65" s="278"/>
      <c r="Q65" s="278"/>
      <c r="R65" s="86"/>
    </row>
    <row r="66" spans="2:18" s="83" customFormat="1" ht="21" customHeight="1">
      <c r="B66" s="84"/>
      <c r="D66" s="85" t="s">
        <v>552</v>
      </c>
      <c r="N66" s="277">
        <f>ROUNDUP($N$384,0)</f>
        <v>0</v>
      </c>
      <c r="O66" s="278"/>
      <c r="P66" s="278"/>
      <c r="Q66" s="278"/>
      <c r="R66" s="86"/>
    </row>
    <row r="67" spans="2:18" s="83" customFormat="1" ht="21" customHeight="1">
      <c r="B67" s="84"/>
      <c r="D67" s="85" t="s">
        <v>140</v>
      </c>
      <c r="N67" s="277">
        <f>ROUNDUP($N$388,0)</f>
        <v>0</v>
      </c>
      <c r="O67" s="278"/>
      <c r="P67" s="278"/>
      <c r="Q67" s="278"/>
      <c r="R67" s="86"/>
    </row>
    <row r="68" spans="2:18" s="6" customFormat="1" ht="22.5" customHeight="1">
      <c r="B68" s="21"/>
      <c r="R68" s="24"/>
    </row>
    <row r="69" spans="2:18" s="6" customFormat="1" ht="7.5" customHeight="1"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7"/>
    </row>
    <row r="73" spans="2:19" s="6" customFormat="1" ht="7.5" customHeight="1"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21"/>
    </row>
    <row r="74" spans="2:19" s="6" customFormat="1" ht="37.5" customHeight="1">
      <c r="B74" s="21"/>
      <c r="C74" s="238" t="s">
        <v>141</v>
      </c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1"/>
    </row>
    <row r="75" spans="2:19" s="6" customFormat="1" ht="7.5" customHeight="1">
      <c r="B75" s="21"/>
      <c r="S75" s="21"/>
    </row>
    <row r="76" spans="2:19" s="6" customFormat="1" ht="30.75" customHeight="1">
      <c r="B76" s="21"/>
      <c r="C76" s="17" t="s">
        <v>18</v>
      </c>
      <c r="F76" s="279" t="str">
        <f>$F$6</f>
        <v>Zateplení domu v Revoluční ul. 72, Dvůr Králové n.L.</v>
      </c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S76" s="21"/>
    </row>
    <row r="77" spans="2:19" s="6" customFormat="1" ht="37.5" customHeight="1">
      <c r="B77" s="21"/>
      <c r="C77" s="41" t="s">
        <v>100</v>
      </c>
      <c r="F77" s="240" t="str">
        <f>$F$7</f>
        <v>2 - Zateplení domu v Revoluční ul. 72, Dvůr Králové n.L.- 2.etapa</v>
      </c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S77" s="21"/>
    </row>
    <row r="78" spans="2:19" s="6" customFormat="1" ht="7.5" customHeight="1">
      <c r="B78" s="21"/>
      <c r="S78" s="21"/>
    </row>
    <row r="79" spans="2:19" s="6" customFormat="1" ht="18.75" customHeight="1">
      <c r="B79" s="21"/>
      <c r="C79" s="17" t="s">
        <v>22</v>
      </c>
      <c r="F79" s="15" t="str">
        <f>$F$10</f>
        <v>Dvůr Králové n.L.</v>
      </c>
      <c r="K79" s="17" t="s">
        <v>24</v>
      </c>
      <c r="M79" s="280" t="str">
        <f>IF($O$10="","",$O$10)</f>
        <v>03.04.2014</v>
      </c>
      <c r="N79" s="239"/>
      <c r="O79" s="239"/>
      <c r="P79" s="239"/>
      <c r="S79" s="21"/>
    </row>
    <row r="80" spans="2:19" s="6" customFormat="1" ht="7.5" customHeight="1">
      <c r="B80" s="21"/>
      <c r="S80" s="21"/>
    </row>
    <row r="81" spans="2:19" s="6" customFormat="1" ht="15.75" customHeight="1">
      <c r="B81" s="21"/>
      <c r="C81" s="17" t="s">
        <v>28</v>
      </c>
      <c r="F81" s="15" t="str">
        <f>$E$13</f>
        <v>Město Dvůr Králové n.L., Nám. TGM 38, D.K.n.L.</v>
      </c>
      <c r="K81" s="17" t="s">
        <v>34</v>
      </c>
      <c r="M81" s="241" t="str">
        <f>$E$19</f>
        <v>Projektis spol. s r.o., Legionářská 562, D.K.n.L.</v>
      </c>
      <c r="N81" s="239"/>
      <c r="O81" s="239"/>
      <c r="P81" s="239"/>
      <c r="Q81" s="239"/>
      <c r="S81" s="21"/>
    </row>
    <row r="82" spans="2:19" s="6" customFormat="1" ht="15" customHeight="1">
      <c r="B82" s="21"/>
      <c r="C82" s="17" t="s">
        <v>32</v>
      </c>
      <c r="F82" s="15" t="str">
        <f>IF($E$16="","",$E$16)</f>
        <v>Vyplň údaj</v>
      </c>
      <c r="S82" s="21"/>
    </row>
    <row r="83" spans="2:19" s="6" customFormat="1" ht="11.25" customHeight="1">
      <c r="B83" s="21"/>
      <c r="S83" s="21"/>
    </row>
    <row r="84" spans="2:27" s="87" customFormat="1" ht="30" customHeight="1">
      <c r="B84" s="88"/>
      <c r="C84" s="89" t="s">
        <v>142</v>
      </c>
      <c r="D84" s="90" t="s">
        <v>55</v>
      </c>
      <c r="E84" s="90" t="s">
        <v>51</v>
      </c>
      <c r="F84" s="275" t="s">
        <v>143</v>
      </c>
      <c r="G84" s="276"/>
      <c r="H84" s="276"/>
      <c r="I84" s="276"/>
      <c r="J84" s="90" t="s">
        <v>144</v>
      </c>
      <c r="K84" s="90" t="s">
        <v>145</v>
      </c>
      <c r="L84" s="275" t="s">
        <v>146</v>
      </c>
      <c r="M84" s="276"/>
      <c r="N84" s="275" t="s">
        <v>147</v>
      </c>
      <c r="O84" s="276"/>
      <c r="P84" s="276"/>
      <c r="Q84" s="276"/>
      <c r="R84" s="91" t="s">
        <v>148</v>
      </c>
      <c r="S84" s="88"/>
      <c r="T84" s="49" t="s">
        <v>149</v>
      </c>
      <c r="U84" s="50" t="s">
        <v>39</v>
      </c>
      <c r="V84" s="50" t="s">
        <v>150</v>
      </c>
      <c r="W84" s="50" t="s">
        <v>151</v>
      </c>
      <c r="X84" s="50" t="s">
        <v>152</v>
      </c>
      <c r="Y84" s="50" t="s">
        <v>153</v>
      </c>
      <c r="Z84" s="50" t="s">
        <v>154</v>
      </c>
      <c r="AA84" s="51" t="s">
        <v>155</v>
      </c>
    </row>
    <row r="85" spans="2:63" s="6" customFormat="1" ht="30" customHeight="1">
      <c r="B85" s="21"/>
      <c r="C85" s="54" t="s">
        <v>126</v>
      </c>
      <c r="N85" s="265">
        <f>$BK$85</f>
        <v>0</v>
      </c>
      <c r="O85" s="239"/>
      <c r="P85" s="239"/>
      <c r="Q85" s="239"/>
      <c r="S85" s="21"/>
      <c r="T85" s="53"/>
      <c r="U85" s="45"/>
      <c r="V85" s="45"/>
      <c r="W85" s="92">
        <f>$W$86+$W$290</f>
        <v>0</v>
      </c>
      <c r="X85" s="45"/>
      <c r="Y85" s="92">
        <f>$Y$86+$Y$290</f>
        <v>12.436123551613003</v>
      </c>
      <c r="Z85" s="45"/>
      <c r="AA85" s="93">
        <f>$AA$86+$AA$290</f>
        <v>16.5871071</v>
      </c>
      <c r="AT85" s="6" t="s">
        <v>69</v>
      </c>
      <c r="AU85" s="6" t="s">
        <v>127</v>
      </c>
      <c r="BK85" s="94">
        <f>$BK$86+$BK$290</f>
        <v>0</v>
      </c>
    </row>
    <row r="86" spans="2:63" s="95" customFormat="1" ht="37.5" customHeight="1">
      <c r="B86" s="96"/>
      <c r="D86" s="97" t="s">
        <v>128</v>
      </c>
      <c r="N86" s="266">
        <f>$BK$86</f>
        <v>0</v>
      </c>
      <c r="O86" s="257"/>
      <c r="P86" s="257"/>
      <c r="Q86" s="257"/>
      <c r="S86" s="96"/>
      <c r="T86" s="99"/>
      <c r="W86" s="100">
        <f>$W$87+$W$92+$W$215+$W$266+$W$281</f>
        <v>0</v>
      </c>
      <c r="Y86" s="100">
        <f>$Y$87+$Y$92+$Y$215+$Y$266+$Y$281</f>
        <v>12.167227877580002</v>
      </c>
      <c r="AA86" s="101">
        <f>$AA$87+$AA$92+$AA$215+$AA$266+$AA$281</f>
        <v>16.04014</v>
      </c>
      <c r="AR86" s="98" t="s">
        <v>9</v>
      </c>
      <c r="AT86" s="98" t="s">
        <v>69</v>
      </c>
      <c r="AU86" s="98" t="s">
        <v>70</v>
      </c>
      <c r="AY86" s="98" t="s">
        <v>156</v>
      </c>
      <c r="BK86" s="102">
        <f>$BK$87+$BK$92+$BK$215+$BK$266+$BK$281</f>
        <v>0</v>
      </c>
    </row>
    <row r="87" spans="2:63" s="95" customFormat="1" ht="21" customHeight="1">
      <c r="B87" s="96"/>
      <c r="D87" s="103" t="s">
        <v>129</v>
      </c>
      <c r="N87" s="256">
        <f>$BK$87</f>
        <v>0</v>
      </c>
      <c r="O87" s="257"/>
      <c r="P87" s="257"/>
      <c r="Q87" s="257"/>
      <c r="S87" s="96"/>
      <c r="T87" s="99"/>
      <c r="W87" s="100">
        <f>SUM($W$88:$W$91)</f>
        <v>0</v>
      </c>
      <c r="Y87" s="100">
        <f>SUM($Y$88:$Y$91)</f>
        <v>7.15058393</v>
      </c>
      <c r="AA87" s="101">
        <f>SUM($AA$88:$AA$91)</f>
        <v>0</v>
      </c>
      <c r="AR87" s="98" t="s">
        <v>9</v>
      </c>
      <c r="AT87" s="98" t="s">
        <v>69</v>
      </c>
      <c r="AU87" s="98" t="s">
        <v>9</v>
      </c>
      <c r="AY87" s="98" t="s">
        <v>156</v>
      </c>
      <c r="BK87" s="102">
        <f>SUM($BK$88:$BK$91)</f>
        <v>0</v>
      </c>
    </row>
    <row r="88" spans="2:65" s="6" customFormat="1" ht="27" customHeight="1">
      <c r="B88" s="21"/>
      <c r="C88" s="104" t="s">
        <v>9</v>
      </c>
      <c r="D88" s="104" t="s">
        <v>157</v>
      </c>
      <c r="E88" s="105" t="s">
        <v>166</v>
      </c>
      <c r="F88" s="261" t="s">
        <v>167</v>
      </c>
      <c r="G88" s="262"/>
      <c r="H88" s="262"/>
      <c r="I88" s="262"/>
      <c r="J88" s="107" t="s">
        <v>168</v>
      </c>
      <c r="K88" s="108">
        <v>0.263</v>
      </c>
      <c r="L88" s="263"/>
      <c r="M88" s="262"/>
      <c r="N88" s="264">
        <f>ROUND($L$88*$K$88,0)</f>
        <v>0</v>
      </c>
      <c r="O88" s="262"/>
      <c r="P88" s="262"/>
      <c r="Q88" s="262"/>
      <c r="R88" s="106" t="s">
        <v>161</v>
      </c>
      <c r="S88" s="21"/>
      <c r="T88" s="109"/>
      <c r="U88" s="110" t="s">
        <v>42</v>
      </c>
      <c r="X88" s="111">
        <v>1.09</v>
      </c>
      <c r="Y88" s="111">
        <f>$X$88*$K$88</f>
        <v>0.28667000000000004</v>
      </c>
      <c r="Z88" s="111">
        <v>0</v>
      </c>
      <c r="AA88" s="112">
        <f>$Z$88*$K$88</f>
        <v>0</v>
      </c>
      <c r="AR88" s="73" t="s">
        <v>162</v>
      </c>
      <c r="AT88" s="73" t="s">
        <v>157</v>
      </c>
      <c r="AU88" s="73" t="s">
        <v>77</v>
      </c>
      <c r="AY88" s="6" t="s">
        <v>156</v>
      </c>
      <c r="BE88" s="113">
        <f>IF($U$88="základní",$N$88,0)</f>
        <v>0</v>
      </c>
      <c r="BF88" s="113">
        <f>IF($U$88="snížená",$N$88,0)</f>
        <v>0</v>
      </c>
      <c r="BG88" s="113">
        <f>IF($U$88="zákl. přenesená",$N$88,0)</f>
        <v>0</v>
      </c>
      <c r="BH88" s="113">
        <f>IF($U$88="sníž. přenesená",$N$88,0)</f>
        <v>0</v>
      </c>
      <c r="BI88" s="113">
        <f>IF($U$88="nulová",$N$88,0)</f>
        <v>0</v>
      </c>
      <c r="BJ88" s="73" t="s">
        <v>77</v>
      </c>
      <c r="BK88" s="113">
        <f>ROUND($L$88*$K$88,0)</f>
        <v>0</v>
      </c>
      <c r="BL88" s="73" t="s">
        <v>162</v>
      </c>
      <c r="BM88" s="73" t="s">
        <v>169</v>
      </c>
    </row>
    <row r="89" spans="2:51" s="6" customFormat="1" ht="15.75" customHeight="1">
      <c r="B89" s="114"/>
      <c r="E89" s="115"/>
      <c r="F89" s="267" t="s">
        <v>553</v>
      </c>
      <c r="G89" s="268"/>
      <c r="H89" s="268"/>
      <c r="I89" s="268"/>
      <c r="K89" s="117">
        <v>0.263</v>
      </c>
      <c r="S89" s="114"/>
      <c r="T89" s="118"/>
      <c r="AA89" s="119"/>
      <c r="AT89" s="116" t="s">
        <v>165</v>
      </c>
      <c r="AU89" s="116" t="s">
        <v>77</v>
      </c>
      <c r="AV89" s="116" t="s">
        <v>77</v>
      </c>
      <c r="AW89" s="116" t="s">
        <v>127</v>
      </c>
      <c r="AX89" s="116" t="s">
        <v>9</v>
      </c>
      <c r="AY89" s="116" t="s">
        <v>156</v>
      </c>
    </row>
    <row r="90" spans="2:65" s="6" customFormat="1" ht="27" customHeight="1">
      <c r="B90" s="21"/>
      <c r="C90" s="104" t="s">
        <v>77</v>
      </c>
      <c r="D90" s="104" t="s">
        <v>157</v>
      </c>
      <c r="E90" s="105" t="s">
        <v>171</v>
      </c>
      <c r="F90" s="261" t="s">
        <v>172</v>
      </c>
      <c r="G90" s="262"/>
      <c r="H90" s="262"/>
      <c r="I90" s="262"/>
      <c r="J90" s="107" t="s">
        <v>173</v>
      </c>
      <c r="K90" s="108">
        <v>240.249</v>
      </c>
      <c r="L90" s="263"/>
      <c r="M90" s="262"/>
      <c r="N90" s="264">
        <f>ROUND($L$90*$K$90,0)</f>
        <v>0</v>
      </c>
      <c r="O90" s="262"/>
      <c r="P90" s="262"/>
      <c r="Q90" s="262"/>
      <c r="R90" s="106" t="s">
        <v>161</v>
      </c>
      <c r="S90" s="21"/>
      <c r="T90" s="109"/>
      <c r="U90" s="110" t="s">
        <v>42</v>
      </c>
      <c r="X90" s="111">
        <v>0.02857</v>
      </c>
      <c r="Y90" s="111">
        <f>$X$90*$K$90</f>
        <v>6.86391393</v>
      </c>
      <c r="Z90" s="111">
        <v>0</v>
      </c>
      <c r="AA90" s="112">
        <f>$Z$90*$K$90</f>
        <v>0</v>
      </c>
      <c r="AR90" s="73" t="s">
        <v>162</v>
      </c>
      <c r="AT90" s="73" t="s">
        <v>157</v>
      </c>
      <c r="AU90" s="73" t="s">
        <v>77</v>
      </c>
      <c r="AY90" s="6" t="s">
        <v>156</v>
      </c>
      <c r="BE90" s="113">
        <f>IF($U$90="základní",$N$90,0)</f>
        <v>0</v>
      </c>
      <c r="BF90" s="113">
        <f>IF($U$90="snížená",$N$90,0)</f>
        <v>0</v>
      </c>
      <c r="BG90" s="113">
        <f>IF($U$90="zákl. přenesená",$N$90,0)</f>
        <v>0</v>
      </c>
      <c r="BH90" s="113">
        <f>IF($U$90="sníž. přenesená",$N$90,0)</f>
        <v>0</v>
      </c>
      <c r="BI90" s="113">
        <f>IF($U$90="nulová",$N$90,0)</f>
        <v>0</v>
      </c>
      <c r="BJ90" s="73" t="s">
        <v>77</v>
      </c>
      <c r="BK90" s="113">
        <f>ROUND($L$90*$K$90,0)</f>
        <v>0</v>
      </c>
      <c r="BL90" s="73" t="s">
        <v>162</v>
      </c>
      <c r="BM90" s="73" t="s">
        <v>174</v>
      </c>
    </row>
    <row r="91" spans="2:51" s="6" customFormat="1" ht="15.75" customHeight="1">
      <c r="B91" s="114"/>
      <c r="E91" s="115"/>
      <c r="F91" s="267" t="s">
        <v>84</v>
      </c>
      <c r="G91" s="268"/>
      <c r="H91" s="268"/>
      <c r="I91" s="268"/>
      <c r="K91" s="117">
        <v>240.249</v>
      </c>
      <c r="S91" s="114"/>
      <c r="T91" s="118"/>
      <c r="AA91" s="119"/>
      <c r="AT91" s="116" t="s">
        <v>165</v>
      </c>
      <c r="AU91" s="116" t="s">
        <v>77</v>
      </c>
      <c r="AV91" s="116" t="s">
        <v>77</v>
      </c>
      <c r="AW91" s="116" t="s">
        <v>127</v>
      </c>
      <c r="AX91" s="116" t="s">
        <v>9</v>
      </c>
      <c r="AY91" s="116" t="s">
        <v>156</v>
      </c>
    </row>
    <row r="92" spans="2:63" s="95" customFormat="1" ht="30.75" customHeight="1">
      <c r="B92" s="96"/>
      <c r="D92" s="103" t="s">
        <v>130</v>
      </c>
      <c r="N92" s="256">
        <f>$BK$92</f>
        <v>0</v>
      </c>
      <c r="O92" s="257"/>
      <c r="P92" s="257"/>
      <c r="Q92" s="257"/>
      <c r="S92" s="96"/>
      <c r="T92" s="99"/>
      <c r="W92" s="100">
        <f>SUM($W$93:$W$214)</f>
        <v>0</v>
      </c>
      <c r="Y92" s="100">
        <f>SUM($Y$93:$Y$214)</f>
        <v>4.971643947580002</v>
      </c>
      <c r="AA92" s="101">
        <f>SUM($AA$93:$AA$214)</f>
        <v>0</v>
      </c>
      <c r="AR92" s="98" t="s">
        <v>9</v>
      </c>
      <c r="AT92" s="98" t="s">
        <v>69</v>
      </c>
      <c r="AU92" s="98" t="s">
        <v>9</v>
      </c>
      <c r="AY92" s="98" t="s">
        <v>156</v>
      </c>
      <c r="BK92" s="102">
        <f>SUM($BK$93:$BK$214)</f>
        <v>0</v>
      </c>
    </row>
    <row r="93" spans="2:65" s="6" customFormat="1" ht="27" customHeight="1">
      <c r="B93" s="21"/>
      <c r="C93" s="104" t="s">
        <v>80</v>
      </c>
      <c r="D93" s="104" t="s">
        <v>157</v>
      </c>
      <c r="E93" s="105" t="s">
        <v>554</v>
      </c>
      <c r="F93" s="261" t="s">
        <v>555</v>
      </c>
      <c r="G93" s="262"/>
      <c r="H93" s="262"/>
      <c r="I93" s="262"/>
      <c r="J93" s="107" t="s">
        <v>173</v>
      </c>
      <c r="K93" s="108">
        <v>5.325</v>
      </c>
      <c r="L93" s="263"/>
      <c r="M93" s="262"/>
      <c r="N93" s="264">
        <f>ROUND($L$93*$K$93,0)</f>
        <v>0</v>
      </c>
      <c r="O93" s="262"/>
      <c r="P93" s="262"/>
      <c r="Q93" s="262"/>
      <c r="R93" s="106" t="s">
        <v>161</v>
      </c>
      <c r="S93" s="21"/>
      <c r="T93" s="109"/>
      <c r="U93" s="110" t="s">
        <v>42</v>
      </c>
      <c r="X93" s="111">
        <v>0.02636</v>
      </c>
      <c r="Y93" s="111">
        <f>$X$93*$K$93</f>
        <v>0.14036700000000002</v>
      </c>
      <c r="Z93" s="111">
        <v>0</v>
      </c>
      <c r="AA93" s="112">
        <f>$Z$93*$K$93</f>
        <v>0</v>
      </c>
      <c r="AR93" s="73" t="s">
        <v>162</v>
      </c>
      <c r="AT93" s="73" t="s">
        <v>157</v>
      </c>
      <c r="AU93" s="73" t="s">
        <v>77</v>
      </c>
      <c r="AY93" s="6" t="s">
        <v>156</v>
      </c>
      <c r="BE93" s="113">
        <f>IF($U$93="základní",$N$93,0)</f>
        <v>0</v>
      </c>
      <c r="BF93" s="113">
        <f>IF($U$93="snížená",$N$93,0)</f>
        <v>0</v>
      </c>
      <c r="BG93" s="113">
        <f>IF($U$93="zákl. přenesená",$N$93,0)</f>
        <v>0</v>
      </c>
      <c r="BH93" s="113">
        <f>IF($U$93="sníž. přenesená",$N$93,0)</f>
        <v>0</v>
      </c>
      <c r="BI93" s="113">
        <f>IF($U$93="nulová",$N$93,0)</f>
        <v>0</v>
      </c>
      <c r="BJ93" s="73" t="s">
        <v>77</v>
      </c>
      <c r="BK93" s="113">
        <f>ROUND($L$93*$K$93,0)</f>
        <v>0</v>
      </c>
      <c r="BL93" s="73" t="s">
        <v>162</v>
      </c>
      <c r="BM93" s="73" t="s">
        <v>556</v>
      </c>
    </row>
    <row r="94" spans="2:51" s="6" customFormat="1" ht="15.75" customHeight="1">
      <c r="B94" s="114"/>
      <c r="E94" s="115"/>
      <c r="F94" s="267" t="s">
        <v>114</v>
      </c>
      <c r="G94" s="268"/>
      <c r="H94" s="268"/>
      <c r="I94" s="268"/>
      <c r="K94" s="117">
        <v>5.325</v>
      </c>
      <c r="S94" s="114"/>
      <c r="T94" s="118"/>
      <c r="AA94" s="119"/>
      <c r="AT94" s="116" t="s">
        <v>165</v>
      </c>
      <c r="AU94" s="116" t="s">
        <v>77</v>
      </c>
      <c r="AV94" s="116" t="s">
        <v>77</v>
      </c>
      <c r="AW94" s="116" t="s">
        <v>127</v>
      </c>
      <c r="AX94" s="116" t="s">
        <v>9</v>
      </c>
      <c r="AY94" s="116" t="s">
        <v>156</v>
      </c>
    </row>
    <row r="95" spans="2:65" s="6" customFormat="1" ht="27" customHeight="1">
      <c r="B95" s="21"/>
      <c r="C95" s="104" t="s">
        <v>162</v>
      </c>
      <c r="D95" s="104" t="s">
        <v>157</v>
      </c>
      <c r="E95" s="105" t="s">
        <v>557</v>
      </c>
      <c r="F95" s="261" t="s">
        <v>558</v>
      </c>
      <c r="G95" s="262"/>
      <c r="H95" s="262"/>
      <c r="I95" s="262"/>
      <c r="J95" s="107" t="s">
        <v>173</v>
      </c>
      <c r="K95" s="108">
        <v>5.325</v>
      </c>
      <c r="L95" s="263"/>
      <c r="M95" s="262"/>
      <c r="N95" s="264">
        <f>ROUND($L$95*$K$95,0)</f>
        <v>0</v>
      </c>
      <c r="O95" s="262"/>
      <c r="P95" s="262"/>
      <c r="Q95" s="262"/>
      <c r="R95" s="106" t="s">
        <v>161</v>
      </c>
      <c r="S95" s="21"/>
      <c r="T95" s="109"/>
      <c r="U95" s="110" t="s">
        <v>42</v>
      </c>
      <c r="X95" s="111">
        <v>0.0006</v>
      </c>
      <c r="Y95" s="111">
        <f>$X$95*$K$95</f>
        <v>0.003195</v>
      </c>
      <c r="Z95" s="111">
        <v>0</v>
      </c>
      <c r="AA95" s="112">
        <f>$Z$95*$K$95</f>
        <v>0</v>
      </c>
      <c r="AR95" s="73" t="s">
        <v>162</v>
      </c>
      <c r="AT95" s="73" t="s">
        <v>157</v>
      </c>
      <c r="AU95" s="73" t="s">
        <v>77</v>
      </c>
      <c r="AY95" s="6" t="s">
        <v>156</v>
      </c>
      <c r="BE95" s="113">
        <f>IF($U$95="základní",$N$95,0)</f>
        <v>0</v>
      </c>
      <c r="BF95" s="113">
        <f>IF($U$95="snížená",$N$95,0)</f>
        <v>0</v>
      </c>
      <c r="BG95" s="113">
        <f>IF($U$95="zákl. přenesená",$N$95,0)</f>
        <v>0</v>
      </c>
      <c r="BH95" s="113">
        <f>IF($U$95="sníž. přenesená",$N$95,0)</f>
        <v>0</v>
      </c>
      <c r="BI95" s="113">
        <f>IF($U$95="nulová",$N$95,0)</f>
        <v>0</v>
      </c>
      <c r="BJ95" s="73" t="s">
        <v>77</v>
      </c>
      <c r="BK95" s="113">
        <f>ROUND($L$95*$K$95,0)</f>
        <v>0</v>
      </c>
      <c r="BL95" s="73" t="s">
        <v>162</v>
      </c>
      <c r="BM95" s="73" t="s">
        <v>559</v>
      </c>
    </row>
    <row r="96" spans="2:51" s="6" customFormat="1" ht="15.75" customHeight="1">
      <c r="B96" s="114"/>
      <c r="E96" s="115"/>
      <c r="F96" s="267" t="s">
        <v>114</v>
      </c>
      <c r="G96" s="268"/>
      <c r="H96" s="268"/>
      <c r="I96" s="268"/>
      <c r="K96" s="117">
        <v>5.325</v>
      </c>
      <c r="S96" s="114"/>
      <c r="T96" s="118"/>
      <c r="AA96" s="119"/>
      <c r="AT96" s="116" t="s">
        <v>165</v>
      </c>
      <c r="AU96" s="116" t="s">
        <v>77</v>
      </c>
      <c r="AV96" s="116" t="s">
        <v>77</v>
      </c>
      <c r="AW96" s="116" t="s">
        <v>127</v>
      </c>
      <c r="AX96" s="116" t="s">
        <v>9</v>
      </c>
      <c r="AY96" s="116" t="s">
        <v>156</v>
      </c>
    </row>
    <row r="97" spans="2:65" s="6" customFormat="1" ht="27" customHeight="1">
      <c r="B97" s="21"/>
      <c r="C97" s="104" t="s">
        <v>187</v>
      </c>
      <c r="D97" s="104" t="s">
        <v>157</v>
      </c>
      <c r="E97" s="105" t="s">
        <v>175</v>
      </c>
      <c r="F97" s="261" t="s">
        <v>176</v>
      </c>
      <c r="G97" s="262"/>
      <c r="H97" s="262"/>
      <c r="I97" s="262"/>
      <c r="J97" s="107" t="s">
        <v>173</v>
      </c>
      <c r="K97" s="108">
        <v>186.493</v>
      </c>
      <c r="L97" s="263"/>
      <c r="M97" s="262"/>
      <c r="N97" s="264">
        <f>ROUND($L$97*$K$97,0)</f>
        <v>0</v>
      </c>
      <c r="O97" s="262"/>
      <c r="P97" s="262"/>
      <c r="Q97" s="262"/>
      <c r="R97" s="106" t="s">
        <v>161</v>
      </c>
      <c r="S97" s="21"/>
      <c r="T97" s="109"/>
      <c r="U97" s="110" t="s">
        <v>42</v>
      </c>
      <c r="X97" s="111">
        <v>0.00831256</v>
      </c>
      <c r="Y97" s="111">
        <f>$X$97*$K$97</f>
        <v>1.5502342520799999</v>
      </c>
      <c r="Z97" s="111">
        <v>0</v>
      </c>
      <c r="AA97" s="112">
        <f>$Z$97*$K$97</f>
        <v>0</v>
      </c>
      <c r="AR97" s="73" t="s">
        <v>162</v>
      </c>
      <c r="AT97" s="73" t="s">
        <v>157</v>
      </c>
      <c r="AU97" s="73" t="s">
        <v>77</v>
      </c>
      <c r="AY97" s="6" t="s">
        <v>156</v>
      </c>
      <c r="BE97" s="113">
        <f>IF($U$97="základní",$N$97,0)</f>
        <v>0</v>
      </c>
      <c r="BF97" s="113">
        <f>IF($U$97="snížená",$N$97,0)</f>
        <v>0</v>
      </c>
      <c r="BG97" s="113">
        <f>IF($U$97="zákl. přenesená",$N$97,0)</f>
        <v>0</v>
      </c>
      <c r="BH97" s="113">
        <f>IF($U$97="sníž. přenesená",$N$97,0)</f>
        <v>0</v>
      </c>
      <c r="BI97" s="113">
        <f>IF($U$97="nulová",$N$97,0)</f>
        <v>0</v>
      </c>
      <c r="BJ97" s="73" t="s">
        <v>77</v>
      </c>
      <c r="BK97" s="113">
        <f>ROUND($L$97*$K$97,0)</f>
        <v>0</v>
      </c>
      <c r="BL97" s="73" t="s">
        <v>162</v>
      </c>
      <c r="BM97" s="73" t="s">
        <v>177</v>
      </c>
    </row>
    <row r="98" spans="2:51" s="6" customFormat="1" ht="15.75" customHeight="1">
      <c r="B98" s="114"/>
      <c r="E98" s="115"/>
      <c r="F98" s="267" t="s">
        <v>560</v>
      </c>
      <c r="G98" s="268"/>
      <c r="H98" s="268"/>
      <c r="I98" s="268"/>
      <c r="K98" s="117">
        <v>108.54</v>
      </c>
      <c r="S98" s="114"/>
      <c r="T98" s="118"/>
      <c r="AA98" s="119"/>
      <c r="AT98" s="116" t="s">
        <v>165</v>
      </c>
      <c r="AU98" s="116" t="s">
        <v>77</v>
      </c>
      <c r="AV98" s="116" t="s">
        <v>77</v>
      </c>
      <c r="AW98" s="116" t="s">
        <v>127</v>
      </c>
      <c r="AX98" s="116" t="s">
        <v>70</v>
      </c>
      <c r="AY98" s="116" t="s">
        <v>156</v>
      </c>
    </row>
    <row r="99" spans="2:51" s="6" customFormat="1" ht="15.75" customHeight="1">
      <c r="B99" s="114"/>
      <c r="E99" s="116"/>
      <c r="F99" s="267" t="s">
        <v>561</v>
      </c>
      <c r="G99" s="268"/>
      <c r="H99" s="268"/>
      <c r="I99" s="268"/>
      <c r="K99" s="117">
        <v>-19.544</v>
      </c>
      <c r="S99" s="114"/>
      <c r="T99" s="118"/>
      <c r="AA99" s="119"/>
      <c r="AT99" s="116" t="s">
        <v>165</v>
      </c>
      <c r="AU99" s="116" t="s">
        <v>77</v>
      </c>
      <c r="AV99" s="116" t="s">
        <v>77</v>
      </c>
      <c r="AW99" s="116" t="s">
        <v>127</v>
      </c>
      <c r="AX99" s="116" t="s">
        <v>70</v>
      </c>
      <c r="AY99" s="116" t="s">
        <v>156</v>
      </c>
    </row>
    <row r="100" spans="2:51" s="6" customFormat="1" ht="27" customHeight="1">
      <c r="B100" s="114"/>
      <c r="E100" s="116"/>
      <c r="F100" s="267" t="s">
        <v>562</v>
      </c>
      <c r="G100" s="268"/>
      <c r="H100" s="268"/>
      <c r="I100" s="268"/>
      <c r="K100" s="117">
        <v>-9.239</v>
      </c>
      <c r="S100" s="114"/>
      <c r="T100" s="118"/>
      <c r="AA100" s="119"/>
      <c r="AT100" s="116" t="s">
        <v>165</v>
      </c>
      <c r="AU100" s="116" t="s">
        <v>77</v>
      </c>
      <c r="AV100" s="116" t="s">
        <v>77</v>
      </c>
      <c r="AW100" s="116" t="s">
        <v>127</v>
      </c>
      <c r="AX100" s="116" t="s">
        <v>70</v>
      </c>
      <c r="AY100" s="116" t="s">
        <v>156</v>
      </c>
    </row>
    <row r="101" spans="2:51" s="6" customFormat="1" ht="15.75" customHeight="1">
      <c r="B101" s="120"/>
      <c r="E101" s="121"/>
      <c r="F101" s="269" t="s">
        <v>185</v>
      </c>
      <c r="G101" s="270"/>
      <c r="H101" s="270"/>
      <c r="I101" s="270"/>
      <c r="K101" s="122">
        <v>79.757</v>
      </c>
      <c r="S101" s="120"/>
      <c r="T101" s="123"/>
      <c r="AA101" s="124"/>
      <c r="AT101" s="121" t="s">
        <v>165</v>
      </c>
      <c r="AU101" s="121" t="s">
        <v>77</v>
      </c>
      <c r="AV101" s="121" t="s">
        <v>80</v>
      </c>
      <c r="AW101" s="121" t="s">
        <v>127</v>
      </c>
      <c r="AX101" s="121" t="s">
        <v>70</v>
      </c>
      <c r="AY101" s="121" t="s">
        <v>156</v>
      </c>
    </row>
    <row r="102" spans="2:51" s="6" customFormat="1" ht="15.75" customHeight="1">
      <c r="B102" s="114"/>
      <c r="E102" s="116"/>
      <c r="F102" s="267" t="s">
        <v>563</v>
      </c>
      <c r="G102" s="268"/>
      <c r="H102" s="268"/>
      <c r="I102" s="268"/>
      <c r="K102" s="117">
        <v>26.238</v>
      </c>
      <c r="S102" s="114"/>
      <c r="T102" s="118"/>
      <c r="AA102" s="119"/>
      <c r="AT102" s="116" t="s">
        <v>165</v>
      </c>
      <c r="AU102" s="116" t="s">
        <v>77</v>
      </c>
      <c r="AV102" s="116" t="s">
        <v>77</v>
      </c>
      <c r="AW102" s="116" t="s">
        <v>127</v>
      </c>
      <c r="AX102" s="116" t="s">
        <v>70</v>
      </c>
      <c r="AY102" s="116" t="s">
        <v>156</v>
      </c>
    </row>
    <row r="103" spans="2:51" s="6" customFormat="1" ht="15.75" customHeight="1">
      <c r="B103" s="114"/>
      <c r="E103" s="116"/>
      <c r="F103" s="267" t="s">
        <v>564</v>
      </c>
      <c r="G103" s="268"/>
      <c r="H103" s="268"/>
      <c r="I103" s="268"/>
      <c r="K103" s="117">
        <v>-7.47</v>
      </c>
      <c r="S103" s="114"/>
      <c r="T103" s="118"/>
      <c r="AA103" s="119"/>
      <c r="AT103" s="116" t="s">
        <v>165</v>
      </c>
      <c r="AU103" s="116" t="s">
        <v>77</v>
      </c>
      <c r="AV103" s="116" t="s">
        <v>77</v>
      </c>
      <c r="AW103" s="116" t="s">
        <v>127</v>
      </c>
      <c r="AX103" s="116" t="s">
        <v>70</v>
      </c>
      <c r="AY103" s="116" t="s">
        <v>156</v>
      </c>
    </row>
    <row r="104" spans="2:51" s="6" customFormat="1" ht="15.75" customHeight="1">
      <c r="B104" s="120"/>
      <c r="E104" s="121"/>
      <c r="F104" s="269" t="s">
        <v>565</v>
      </c>
      <c r="G104" s="270"/>
      <c r="H104" s="270"/>
      <c r="I104" s="270"/>
      <c r="K104" s="122">
        <v>18.768</v>
      </c>
      <c r="S104" s="120"/>
      <c r="T104" s="123"/>
      <c r="AA104" s="124"/>
      <c r="AT104" s="121" t="s">
        <v>165</v>
      </c>
      <c r="AU104" s="121" t="s">
        <v>77</v>
      </c>
      <c r="AV104" s="121" t="s">
        <v>80</v>
      </c>
      <c r="AW104" s="121" t="s">
        <v>127</v>
      </c>
      <c r="AX104" s="121" t="s">
        <v>70</v>
      </c>
      <c r="AY104" s="121" t="s">
        <v>156</v>
      </c>
    </row>
    <row r="105" spans="2:51" s="6" customFormat="1" ht="15.75" customHeight="1">
      <c r="B105" s="114"/>
      <c r="E105" s="116"/>
      <c r="F105" s="267" t="s">
        <v>566</v>
      </c>
      <c r="G105" s="268"/>
      <c r="H105" s="268"/>
      <c r="I105" s="268"/>
      <c r="K105" s="117">
        <v>103.723</v>
      </c>
      <c r="S105" s="114"/>
      <c r="T105" s="118"/>
      <c r="AA105" s="119"/>
      <c r="AT105" s="116" t="s">
        <v>165</v>
      </c>
      <c r="AU105" s="116" t="s">
        <v>77</v>
      </c>
      <c r="AV105" s="116" t="s">
        <v>77</v>
      </c>
      <c r="AW105" s="116" t="s">
        <v>127</v>
      </c>
      <c r="AX105" s="116" t="s">
        <v>70</v>
      </c>
      <c r="AY105" s="116" t="s">
        <v>156</v>
      </c>
    </row>
    <row r="106" spans="2:51" s="6" customFormat="1" ht="15.75" customHeight="1">
      <c r="B106" s="114"/>
      <c r="E106" s="116"/>
      <c r="F106" s="267" t="s">
        <v>567</v>
      </c>
      <c r="G106" s="268"/>
      <c r="H106" s="268"/>
      <c r="I106" s="268"/>
      <c r="K106" s="117">
        <v>-7.569</v>
      </c>
      <c r="S106" s="114"/>
      <c r="T106" s="118"/>
      <c r="AA106" s="119"/>
      <c r="AT106" s="116" t="s">
        <v>165</v>
      </c>
      <c r="AU106" s="116" t="s">
        <v>77</v>
      </c>
      <c r="AV106" s="116" t="s">
        <v>77</v>
      </c>
      <c r="AW106" s="116" t="s">
        <v>127</v>
      </c>
      <c r="AX106" s="116" t="s">
        <v>70</v>
      </c>
      <c r="AY106" s="116" t="s">
        <v>156</v>
      </c>
    </row>
    <row r="107" spans="2:51" s="6" customFormat="1" ht="27" customHeight="1">
      <c r="B107" s="114"/>
      <c r="E107" s="116"/>
      <c r="F107" s="267" t="s">
        <v>568</v>
      </c>
      <c r="G107" s="268"/>
      <c r="H107" s="268"/>
      <c r="I107" s="268"/>
      <c r="K107" s="117">
        <v>-20.371</v>
      </c>
      <c r="S107" s="114"/>
      <c r="T107" s="118"/>
      <c r="AA107" s="119"/>
      <c r="AT107" s="116" t="s">
        <v>165</v>
      </c>
      <c r="AU107" s="116" t="s">
        <v>77</v>
      </c>
      <c r="AV107" s="116" t="s">
        <v>77</v>
      </c>
      <c r="AW107" s="116" t="s">
        <v>127</v>
      </c>
      <c r="AX107" s="116" t="s">
        <v>70</v>
      </c>
      <c r="AY107" s="116" t="s">
        <v>156</v>
      </c>
    </row>
    <row r="108" spans="2:51" s="6" customFormat="1" ht="27" customHeight="1">
      <c r="B108" s="114"/>
      <c r="E108" s="116"/>
      <c r="F108" s="267" t="s">
        <v>569</v>
      </c>
      <c r="G108" s="268"/>
      <c r="H108" s="268"/>
      <c r="I108" s="268"/>
      <c r="K108" s="117">
        <v>-20.117</v>
      </c>
      <c r="S108" s="114"/>
      <c r="T108" s="118"/>
      <c r="AA108" s="119"/>
      <c r="AT108" s="116" t="s">
        <v>165</v>
      </c>
      <c r="AU108" s="116" t="s">
        <v>77</v>
      </c>
      <c r="AV108" s="116" t="s">
        <v>77</v>
      </c>
      <c r="AW108" s="116" t="s">
        <v>127</v>
      </c>
      <c r="AX108" s="116" t="s">
        <v>70</v>
      </c>
      <c r="AY108" s="116" t="s">
        <v>156</v>
      </c>
    </row>
    <row r="109" spans="2:51" s="6" customFormat="1" ht="15.75" customHeight="1">
      <c r="B109" s="114"/>
      <c r="E109" s="116"/>
      <c r="F109" s="267" t="s">
        <v>570</v>
      </c>
      <c r="G109" s="268"/>
      <c r="H109" s="268"/>
      <c r="I109" s="268"/>
      <c r="K109" s="117">
        <v>-0.613</v>
      </c>
      <c r="S109" s="114"/>
      <c r="T109" s="118"/>
      <c r="AA109" s="119"/>
      <c r="AT109" s="116" t="s">
        <v>165</v>
      </c>
      <c r="AU109" s="116" t="s">
        <v>77</v>
      </c>
      <c r="AV109" s="116" t="s">
        <v>77</v>
      </c>
      <c r="AW109" s="116" t="s">
        <v>127</v>
      </c>
      <c r="AX109" s="116" t="s">
        <v>70</v>
      </c>
      <c r="AY109" s="116" t="s">
        <v>156</v>
      </c>
    </row>
    <row r="110" spans="2:51" s="6" customFormat="1" ht="15.75" customHeight="1">
      <c r="B110" s="120"/>
      <c r="E110" s="121"/>
      <c r="F110" s="269" t="s">
        <v>571</v>
      </c>
      <c r="G110" s="270"/>
      <c r="H110" s="270"/>
      <c r="I110" s="270"/>
      <c r="K110" s="122">
        <v>55.053</v>
      </c>
      <c r="S110" s="120"/>
      <c r="T110" s="123"/>
      <c r="AA110" s="124"/>
      <c r="AT110" s="121" t="s">
        <v>165</v>
      </c>
      <c r="AU110" s="121" t="s">
        <v>77</v>
      </c>
      <c r="AV110" s="121" t="s">
        <v>80</v>
      </c>
      <c r="AW110" s="121" t="s">
        <v>127</v>
      </c>
      <c r="AX110" s="121" t="s">
        <v>70</v>
      </c>
      <c r="AY110" s="121" t="s">
        <v>156</v>
      </c>
    </row>
    <row r="111" spans="2:51" s="6" customFormat="1" ht="15.75" customHeight="1">
      <c r="B111" s="114"/>
      <c r="E111" s="116"/>
      <c r="F111" s="267" t="s">
        <v>572</v>
      </c>
      <c r="G111" s="268"/>
      <c r="H111" s="268"/>
      <c r="I111" s="268"/>
      <c r="K111" s="117">
        <v>57.021</v>
      </c>
      <c r="S111" s="114"/>
      <c r="T111" s="118"/>
      <c r="AA111" s="119"/>
      <c r="AT111" s="116" t="s">
        <v>165</v>
      </c>
      <c r="AU111" s="116" t="s">
        <v>77</v>
      </c>
      <c r="AV111" s="116" t="s">
        <v>77</v>
      </c>
      <c r="AW111" s="116" t="s">
        <v>127</v>
      </c>
      <c r="AX111" s="116" t="s">
        <v>70</v>
      </c>
      <c r="AY111" s="116" t="s">
        <v>156</v>
      </c>
    </row>
    <row r="112" spans="2:51" s="6" customFormat="1" ht="15.75" customHeight="1">
      <c r="B112" s="114"/>
      <c r="E112" s="116"/>
      <c r="F112" s="267" t="s">
        <v>573</v>
      </c>
      <c r="G112" s="268"/>
      <c r="H112" s="268"/>
      <c r="I112" s="268"/>
      <c r="K112" s="117">
        <v>-7.86</v>
      </c>
      <c r="S112" s="114"/>
      <c r="T112" s="118"/>
      <c r="AA112" s="119"/>
      <c r="AT112" s="116" t="s">
        <v>165</v>
      </c>
      <c r="AU112" s="116" t="s">
        <v>77</v>
      </c>
      <c r="AV112" s="116" t="s">
        <v>77</v>
      </c>
      <c r="AW112" s="116" t="s">
        <v>127</v>
      </c>
      <c r="AX112" s="116" t="s">
        <v>70</v>
      </c>
      <c r="AY112" s="116" t="s">
        <v>156</v>
      </c>
    </row>
    <row r="113" spans="2:51" s="6" customFormat="1" ht="15.75" customHeight="1">
      <c r="B113" s="114"/>
      <c r="E113" s="116"/>
      <c r="F113" s="267" t="s">
        <v>574</v>
      </c>
      <c r="G113" s="268"/>
      <c r="H113" s="268"/>
      <c r="I113" s="268"/>
      <c r="K113" s="117">
        <v>-15.516</v>
      </c>
      <c r="S113" s="114"/>
      <c r="T113" s="118"/>
      <c r="AA113" s="119"/>
      <c r="AT113" s="116" t="s">
        <v>165</v>
      </c>
      <c r="AU113" s="116" t="s">
        <v>77</v>
      </c>
      <c r="AV113" s="116" t="s">
        <v>77</v>
      </c>
      <c r="AW113" s="116" t="s">
        <v>127</v>
      </c>
      <c r="AX113" s="116" t="s">
        <v>70</v>
      </c>
      <c r="AY113" s="116" t="s">
        <v>156</v>
      </c>
    </row>
    <row r="114" spans="2:51" s="6" customFormat="1" ht="15.75" customHeight="1">
      <c r="B114" s="114"/>
      <c r="E114" s="116"/>
      <c r="F114" s="267" t="s">
        <v>575</v>
      </c>
      <c r="G114" s="268"/>
      <c r="H114" s="268"/>
      <c r="I114" s="268"/>
      <c r="K114" s="117">
        <v>-0.73</v>
      </c>
      <c r="S114" s="114"/>
      <c r="T114" s="118"/>
      <c r="AA114" s="119"/>
      <c r="AT114" s="116" t="s">
        <v>165</v>
      </c>
      <c r="AU114" s="116" t="s">
        <v>77</v>
      </c>
      <c r="AV114" s="116" t="s">
        <v>77</v>
      </c>
      <c r="AW114" s="116" t="s">
        <v>127</v>
      </c>
      <c r="AX114" s="116" t="s">
        <v>70</v>
      </c>
      <c r="AY114" s="116" t="s">
        <v>156</v>
      </c>
    </row>
    <row r="115" spans="2:51" s="6" customFormat="1" ht="15.75" customHeight="1">
      <c r="B115" s="120"/>
      <c r="E115" s="121"/>
      <c r="F115" s="269" t="s">
        <v>576</v>
      </c>
      <c r="G115" s="270"/>
      <c r="H115" s="270"/>
      <c r="I115" s="270"/>
      <c r="K115" s="122">
        <v>32.915</v>
      </c>
      <c r="S115" s="120"/>
      <c r="T115" s="123"/>
      <c r="AA115" s="124"/>
      <c r="AT115" s="121" t="s">
        <v>165</v>
      </c>
      <c r="AU115" s="121" t="s">
        <v>77</v>
      </c>
      <c r="AV115" s="121" t="s">
        <v>80</v>
      </c>
      <c r="AW115" s="121" t="s">
        <v>127</v>
      </c>
      <c r="AX115" s="121" t="s">
        <v>70</v>
      </c>
      <c r="AY115" s="121" t="s">
        <v>156</v>
      </c>
    </row>
    <row r="116" spans="2:51" s="6" customFormat="1" ht="15.75" customHeight="1">
      <c r="B116" s="125"/>
      <c r="E116" s="126" t="s">
        <v>88</v>
      </c>
      <c r="F116" s="259" t="s">
        <v>186</v>
      </c>
      <c r="G116" s="260"/>
      <c r="H116" s="260"/>
      <c r="I116" s="260"/>
      <c r="K116" s="127">
        <v>186.493</v>
      </c>
      <c r="S116" s="125"/>
      <c r="T116" s="128"/>
      <c r="AA116" s="129"/>
      <c r="AT116" s="126" t="s">
        <v>165</v>
      </c>
      <c r="AU116" s="126" t="s">
        <v>77</v>
      </c>
      <c r="AV116" s="126" t="s">
        <v>162</v>
      </c>
      <c r="AW116" s="126" t="s">
        <v>127</v>
      </c>
      <c r="AX116" s="126" t="s">
        <v>9</v>
      </c>
      <c r="AY116" s="126" t="s">
        <v>156</v>
      </c>
    </row>
    <row r="117" spans="2:65" s="6" customFormat="1" ht="27" customHeight="1">
      <c r="B117" s="21"/>
      <c r="C117" s="130" t="s">
        <v>194</v>
      </c>
      <c r="D117" s="130" t="s">
        <v>188</v>
      </c>
      <c r="E117" s="131" t="s">
        <v>189</v>
      </c>
      <c r="F117" s="271" t="s">
        <v>190</v>
      </c>
      <c r="G117" s="272"/>
      <c r="H117" s="272"/>
      <c r="I117" s="272"/>
      <c r="J117" s="132" t="s">
        <v>173</v>
      </c>
      <c r="K117" s="133">
        <v>195.818</v>
      </c>
      <c r="L117" s="273"/>
      <c r="M117" s="272"/>
      <c r="N117" s="274">
        <f>ROUND($L$117*$K$117,0)</f>
        <v>0</v>
      </c>
      <c r="O117" s="262"/>
      <c r="P117" s="262"/>
      <c r="Q117" s="262"/>
      <c r="R117" s="106" t="s">
        <v>161</v>
      </c>
      <c r="S117" s="21"/>
      <c r="T117" s="109"/>
      <c r="U117" s="110" t="s">
        <v>42</v>
      </c>
      <c r="X117" s="111">
        <v>0.00204</v>
      </c>
      <c r="Y117" s="111">
        <f>$X$117*$K$117</f>
        <v>0.39946872000000005</v>
      </c>
      <c r="Z117" s="111">
        <v>0</v>
      </c>
      <c r="AA117" s="112">
        <f>$Z$117*$K$117</f>
        <v>0</v>
      </c>
      <c r="AR117" s="73" t="s">
        <v>191</v>
      </c>
      <c r="AT117" s="73" t="s">
        <v>188</v>
      </c>
      <c r="AU117" s="73" t="s">
        <v>77</v>
      </c>
      <c r="AY117" s="6" t="s">
        <v>156</v>
      </c>
      <c r="BE117" s="113">
        <f>IF($U$117="základní",$N$117,0)</f>
        <v>0</v>
      </c>
      <c r="BF117" s="113">
        <f>IF($U$117="snížená",$N$117,0)</f>
        <v>0</v>
      </c>
      <c r="BG117" s="113">
        <f>IF($U$117="zákl. přenesená",$N$117,0)</f>
        <v>0</v>
      </c>
      <c r="BH117" s="113">
        <f>IF($U$117="sníž. přenesená",$N$117,0)</f>
        <v>0</v>
      </c>
      <c r="BI117" s="113">
        <f>IF($U$117="nulová",$N$117,0)</f>
        <v>0</v>
      </c>
      <c r="BJ117" s="73" t="s">
        <v>77</v>
      </c>
      <c r="BK117" s="113">
        <f>ROUND($L$117*$K$117,0)</f>
        <v>0</v>
      </c>
      <c r="BL117" s="73" t="s">
        <v>162</v>
      </c>
      <c r="BM117" s="73" t="s">
        <v>192</v>
      </c>
    </row>
    <row r="118" spans="2:51" s="6" customFormat="1" ht="15.75" customHeight="1">
      <c r="B118" s="114"/>
      <c r="E118" s="115"/>
      <c r="F118" s="267" t="s">
        <v>193</v>
      </c>
      <c r="G118" s="268"/>
      <c r="H118" s="268"/>
      <c r="I118" s="268"/>
      <c r="K118" s="117">
        <v>195.818</v>
      </c>
      <c r="S118" s="114"/>
      <c r="T118" s="118"/>
      <c r="AA118" s="119"/>
      <c r="AT118" s="116" t="s">
        <v>165</v>
      </c>
      <c r="AU118" s="116" t="s">
        <v>77</v>
      </c>
      <c r="AV118" s="116" t="s">
        <v>77</v>
      </c>
      <c r="AW118" s="116" t="s">
        <v>127</v>
      </c>
      <c r="AX118" s="116" t="s">
        <v>9</v>
      </c>
      <c r="AY118" s="116" t="s">
        <v>156</v>
      </c>
    </row>
    <row r="119" spans="2:65" s="6" customFormat="1" ht="27" customHeight="1">
      <c r="B119" s="21"/>
      <c r="C119" s="104" t="s">
        <v>200</v>
      </c>
      <c r="D119" s="104" t="s">
        <v>157</v>
      </c>
      <c r="E119" s="105" t="s">
        <v>195</v>
      </c>
      <c r="F119" s="261" t="s">
        <v>196</v>
      </c>
      <c r="G119" s="262"/>
      <c r="H119" s="262"/>
      <c r="I119" s="262"/>
      <c r="J119" s="107" t="s">
        <v>197</v>
      </c>
      <c r="K119" s="108">
        <v>133.71</v>
      </c>
      <c r="L119" s="263"/>
      <c r="M119" s="262"/>
      <c r="N119" s="264">
        <f>ROUND($L$119*$K$119,0)</f>
        <v>0</v>
      </c>
      <c r="O119" s="262"/>
      <c r="P119" s="262"/>
      <c r="Q119" s="262"/>
      <c r="R119" s="106" t="s">
        <v>161</v>
      </c>
      <c r="S119" s="21"/>
      <c r="T119" s="109"/>
      <c r="U119" s="110" t="s">
        <v>42</v>
      </c>
      <c r="X119" s="111">
        <v>0.0033115</v>
      </c>
      <c r="Y119" s="111">
        <f>$X$119*$K$119</f>
        <v>0.4427806650000001</v>
      </c>
      <c r="Z119" s="111">
        <v>0</v>
      </c>
      <c r="AA119" s="112">
        <f>$Z$119*$K$119</f>
        <v>0</v>
      </c>
      <c r="AR119" s="73" t="s">
        <v>162</v>
      </c>
      <c r="AT119" s="73" t="s">
        <v>157</v>
      </c>
      <c r="AU119" s="73" t="s">
        <v>77</v>
      </c>
      <c r="AY119" s="6" t="s">
        <v>156</v>
      </c>
      <c r="BE119" s="113">
        <f>IF($U$119="základní",$N$119,0)</f>
        <v>0</v>
      </c>
      <c r="BF119" s="113">
        <f>IF($U$119="snížená",$N$119,0)</f>
        <v>0</v>
      </c>
      <c r="BG119" s="113">
        <f>IF($U$119="zákl. přenesená",$N$119,0)</f>
        <v>0</v>
      </c>
      <c r="BH119" s="113">
        <f>IF($U$119="sníž. přenesená",$N$119,0)</f>
        <v>0</v>
      </c>
      <c r="BI119" s="113">
        <f>IF($U$119="nulová",$N$119,0)</f>
        <v>0</v>
      </c>
      <c r="BJ119" s="73" t="s">
        <v>77</v>
      </c>
      <c r="BK119" s="113">
        <f>ROUND($L$119*$K$119,0)</f>
        <v>0</v>
      </c>
      <c r="BL119" s="73" t="s">
        <v>162</v>
      </c>
      <c r="BM119" s="73" t="s">
        <v>198</v>
      </c>
    </row>
    <row r="120" spans="2:51" s="6" customFormat="1" ht="15.75" customHeight="1">
      <c r="B120" s="114"/>
      <c r="E120" s="115"/>
      <c r="F120" s="267" t="s">
        <v>577</v>
      </c>
      <c r="G120" s="268"/>
      <c r="H120" s="268"/>
      <c r="I120" s="268"/>
      <c r="K120" s="117">
        <v>50.48</v>
      </c>
      <c r="S120" s="114"/>
      <c r="T120" s="118"/>
      <c r="AA120" s="119"/>
      <c r="AT120" s="116" t="s">
        <v>165</v>
      </c>
      <c r="AU120" s="116" t="s">
        <v>77</v>
      </c>
      <c r="AV120" s="116" t="s">
        <v>77</v>
      </c>
      <c r="AW120" s="116" t="s">
        <v>127</v>
      </c>
      <c r="AX120" s="116" t="s">
        <v>70</v>
      </c>
      <c r="AY120" s="116" t="s">
        <v>156</v>
      </c>
    </row>
    <row r="121" spans="2:51" s="6" customFormat="1" ht="15.75" customHeight="1">
      <c r="B121" s="114"/>
      <c r="E121" s="116"/>
      <c r="F121" s="267" t="s">
        <v>578</v>
      </c>
      <c r="G121" s="268"/>
      <c r="H121" s="268"/>
      <c r="I121" s="268"/>
      <c r="K121" s="117">
        <v>3.2</v>
      </c>
      <c r="S121" s="114"/>
      <c r="T121" s="118"/>
      <c r="AA121" s="119"/>
      <c r="AT121" s="116" t="s">
        <v>165</v>
      </c>
      <c r="AU121" s="116" t="s">
        <v>77</v>
      </c>
      <c r="AV121" s="116" t="s">
        <v>77</v>
      </c>
      <c r="AW121" s="116" t="s">
        <v>127</v>
      </c>
      <c r="AX121" s="116" t="s">
        <v>70</v>
      </c>
      <c r="AY121" s="116" t="s">
        <v>156</v>
      </c>
    </row>
    <row r="122" spans="2:51" s="6" customFormat="1" ht="15.75" customHeight="1">
      <c r="B122" s="120"/>
      <c r="E122" s="121"/>
      <c r="F122" s="269" t="s">
        <v>185</v>
      </c>
      <c r="G122" s="270"/>
      <c r="H122" s="270"/>
      <c r="I122" s="270"/>
      <c r="K122" s="122">
        <v>53.68</v>
      </c>
      <c r="S122" s="120"/>
      <c r="T122" s="123"/>
      <c r="AA122" s="124"/>
      <c r="AT122" s="121" t="s">
        <v>165</v>
      </c>
      <c r="AU122" s="121" t="s">
        <v>77</v>
      </c>
      <c r="AV122" s="121" t="s">
        <v>80</v>
      </c>
      <c r="AW122" s="121" t="s">
        <v>127</v>
      </c>
      <c r="AX122" s="121" t="s">
        <v>70</v>
      </c>
      <c r="AY122" s="121" t="s">
        <v>156</v>
      </c>
    </row>
    <row r="123" spans="2:51" s="6" customFormat="1" ht="15.75" customHeight="1">
      <c r="B123" s="114"/>
      <c r="E123" s="116"/>
      <c r="F123" s="267" t="s">
        <v>579</v>
      </c>
      <c r="G123" s="268"/>
      <c r="H123" s="268"/>
      <c r="I123" s="268"/>
      <c r="K123" s="117">
        <v>4.64</v>
      </c>
      <c r="S123" s="114"/>
      <c r="T123" s="118"/>
      <c r="AA123" s="119"/>
      <c r="AT123" s="116" t="s">
        <v>165</v>
      </c>
      <c r="AU123" s="116" t="s">
        <v>77</v>
      </c>
      <c r="AV123" s="116" t="s">
        <v>77</v>
      </c>
      <c r="AW123" s="116" t="s">
        <v>127</v>
      </c>
      <c r="AX123" s="116" t="s">
        <v>70</v>
      </c>
      <c r="AY123" s="116" t="s">
        <v>156</v>
      </c>
    </row>
    <row r="124" spans="2:51" s="6" customFormat="1" ht="15.75" customHeight="1">
      <c r="B124" s="114"/>
      <c r="E124" s="116"/>
      <c r="F124" s="267" t="s">
        <v>580</v>
      </c>
      <c r="G124" s="268"/>
      <c r="H124" s="268"/>
      <c r="I124" s="268"/>
      <c r="K124" s="117">
        <v>6.44</v>
      </c>
      <c r="S124" s="114"/>
      <c r="T124" s="118"/>
      <c r="AA124" s="119"/>
      <c r="AT124" s="116" t="s">
        <v>165</v>
      </c>
      <c r="AU124" s="116" t="s">
        <v>77</v>
      </c>
      <c r="AV124" s="116" t="s">
        <v>77</v>
      </c>
      <c r="AW124" s="116" t="s">
        <v>127</v>
      </c>
      <c r="AX124" s="116" t="s">
        <v>70</v>
      </c>
      <c r="AY124" s="116" t="s">
        <v>156</v>
      </c>
    </row>
    <row r="125" spans="2:51" s="6" customFormat="1" ht="27" customHeight="1">
      <c r="B125" s="114"/>
      <c r="E125" s="116"/>
      <c r="F125" s="267" t="s">
        <v>581</v>
      </c>
      <c r="G125" s="268"/>
      <c r="H125" s="268"/>
      <c r="I125" s="268"/>
      <c r="K125" s="117">
        <v>46.54</v>
      </c>
      <c r="S125" s="114"/>
      <c r="T125" s="118"/>
      <c r="AA125" s="119"/>
      <c r="AT125" s="116" t="s">
        <v>165</v>
      </c>
      <c r="AU125" s="116" t="s">
        <v>77</v>
      </c>
      <c r="AV125" s="116" t="s">
        <v>77</v>
      </c>
      <c r="AW125" s="116" t="s">
        <v>127</v>
      </c>
      <c r="AX125" s="116" t="s">
        <v>70</v>
      </c>
      <c r="AY125" s="116" t="s">
        <v>156</v>
      </c>
    </row>
    <row r="126" spans="2:51" s="6" customFormat="1" ht="15.75" customHeight="1">
      <c r="B126" s="114"/>
      <c r="E126" s="116"/>
      <c r="F126" s="267" t="s">
        <v>582</v>
      </c>
      <c r="G126" s="268"/>
      <c r="H126" s="268"/>
      <c r="I126" s="268"/>
      <c r="K126" s="117">
        <v>4.41</v>
      </c>
      <c r="S126" s="114"/>
      <c r="T126" s="118"/>
      <c r="AA126" s="119"/>
      <c r="AT126" s="116" t="s">
        <v>165</v>
      </c>
      <c r="AU126" s="116" t="s">
        <v>77</v>
      </c>
      <c r="AV126" s="116" t="s">
        <v>77</v>
      </c>
      <c r="AW126" s="116" t="s">
        <v>127</v>
      </c>
      <c r="AX126" s="116" t="s">
        <v>70</v>
      </c>
      <c r="AY126" s="116" t="s">
        <v>156</v>
      </c>
    </row>
    <row r="127" spans="2:51" s="6" customFormat="1" ht="15.75" customHeight="1">
      <c r="B127" s="120"/>
      <c r="E127" s="121"/>
      <c r="F127" s="269" t="s">
        <v>571</v>
      </c>
      <c r="G127" s="270"/>
      <c r="H127" s="270"/>
      <c r="I127" s="270"/>
      <c r="K127" s="122">
        <v>62.03</v>
      </c>
      <c r="S127" s="120"/>
      <c r="T127" s="123"/>
      <c r="AA127" s="124"/>
      <c r="AT127" s="121" t="s">
        <v>165</v>
      </c>
      <c r="AU127" s="121" t="s">
        <v>77</v>
      </c>
      <c r="AV127" s="121" t="s">
        <v>80</v>
      </c>
      <c r="AW127" s="121" t="s">
        <v>127</v>
      </c>
      <c r="AX127" s="121" t="s">
        <v>70</v>
      </c>
      <c r="AY127" s="121" t="s">
        <v>156</v>
      </c>
    </row>
    <row r="128" spans="2:51" s="6" customFormat="1" ht="15.75" customHeight="1">
      <c r="B128" s="114"/>
      <c r="E128" s="116"/>
      <c r="F128" s="267" t="s">
        <v>583</v>
      </c>
      <c r="G128" s="268"/>
      <c r="H128" s="268"/>
      <c r="I128" s="268"/>
      <c r="K128" s="117">
        <v>18</v>
      </c>
      <c r="S128" s="114"/>
      <c r="T128" s="118"/>
      <c r="AA128" s="119"/>
      <c r="AT128" s="116" t="s">
        <v>165</v>
      </c>
      <c r="AU128" s="116" t="s">
        <v>77</v>
      </c>
      <c r="AV128" s="116" t="s">
        <v>77</v>
      </c>
      <c r="AW128" s="116" t="s">
        <v>127</v>
      </c>
      <c r="AX128" s="116" t="s">
        <v>70</v>
      </c>
      <c r="AY128" s="116" t="s">
        <v>156</v>
      </c>
    </row>
    <row r="129" spans="2:51" s="6" customFormat="1" ht="15.75" customHeight="1">
      <c r="B129" s="120"/>
      <c r="E129" s="121"/>
      <c r="F129" s="269" t="s">
        <v>576</v>
      </c>
      <c r="G129" s="270"/>
      <c r="H129" s="270"/>
      <c r="I129" s="270"/>
      <c r="K129" s="122">
        <v>18</v>
      </c>
      <c r="S129" s="120"/>
      <c r="T129" s="123"/>
      <c r="AA129" s="124"/>
      <c r="AT129" s="121" t="s">
        <v>165</v>
      </c>
      <c r="AU129" s="121" t="s">
        <v>77</v>
      </c>
      <c r="AV129" s="121" t="s">
        <v>80</v>
      </c>
      <c r="AW129" s="121" t="s">
        <v>127</v>
      </c>
      <c r="AX129" s="121" t="s">
        <v>70</v>
      </c>
      <c r="AY129" s="121" t="s">
        <v>156</v>
      </c>
    </row>
    <row r="130" spans="2:51" s="6" customFormat="1" ht="15.75" customHeight="1">
      <c r="B130" s="125"/>
      <c r="E130" s="126" t="s">
        <v>95</v>
      </c>
      <c r="F130" s="259" t="s">
        <v>186</v>
      </c>
      <c r="G130" s="260"/>
      <c r="H130" s="260"/>
      <c r="I130" s="260"/>
      <c r="K130" s="127">
        <v>133.71</v>
      </c>
      <c r="S130" s="125"/>
      <c r="T130" s="128"/>
      <c r="AA130" s="129"/>
      <c r="AT130" s="126" t="s">
        <v>165</v>
      </c>
      <c r="AU130" s="126" t="s">
        <v>77</v>
      </c>
      <c r="AV130" s="126" t="s">
        <v>162</v>
      </c>
      <c r="AW130" s="126" t="s">
        <v>127</v>
      </c>
      <c r="AX130" s="126" t="s">
        <v>9</v>
      </c>
      <c r="AY130" s="126" t="s">
        <v>156</v>
      </c>
    </row>
    <row r="131" spans="2:65" s="6" customFormat="1" ht="27" customHeight="1">
      <c r="B131" s="21"/>
      <c r="C131" s="130" t="s">
        <v>191</v>
      </c>
      <c r="D131" s="130" t="s">
        <v>188</v>
      </c>
      <c r="E131" s="131" t="s">
        <v>201</v>
      </c>
      <c r="F131" s="271" t="s">
        <v>202</v>
      </c>
      <c r="G131" s="272"/>
      <c r="H131" s="272"/>
      <c r="I131" s="272"/>
      <c r="J131" s="132" t="s">
        <v>173</v>
      </c>
      <c r="K131" s="133">
        <v>42.119</v>
      </c>
      <c r="L131" s="273"/>
      <c r="M131" s="272"/>
      <c r="N131" s="274">
        <f>ROUND($L$131*$K$131,0)</f>
        <v>0</v>
      </c>
      <c r="O131" s="262"/>
      <c r="P131" s="262"/>
      <c r="Q131" s="262"/>
      <c r="R131" s="106" t="s">
        <v>161</v>
      </c>
      <c r="S131" s="21"/>
      <c r="T131" s="109"/>
      <c r="U131" s="110" t="s">
        <v>42</v>
      </c>
      <c r="X131" s="111">
        <v>0.00068</v>
      </c>
      <c r="Y131" s="111">
        <f>$X$131*$K$131</f>
        <v>0.02864092</v>
      </c>
      <c r="Z131" s="111">
        <v>0</v>
      </c>
      <c r="AA131" s="112">
        <f>$Z$131*$K$131</f>
        <v>0</v>
      </c>
      <c r="AR131" s="73" t="s">
        <v>191</v>
      </c>
      <c r="AT131" s="73" t="s">
        <v>188</v>
      </c>
      <c r="AU131" s="73" t="s">
        <v>77</v>
      </c>
      <c r="AY131" s="6" t="s">
        <v>156</v>
      </c>
      <c r="BE131" s="113">
        <f>IF($U$131="základní",$N$131,0)</f>
        <v>0</v>
      </c>
      <c r="BF131" s="113">
        <f>IF($U$131="snížená",$N$131,0)</f>
        <v>0</v>
      </c>
      <c r="BG131" s="113">
        <f>IF($U$131="zákl. přenesená",$N$131,0)</f>
        <v>0</v>
      </c>
      <c r="BH131" s="113">
        <f>IF($U$131="sníž. přenesená",$N$131,0)</f>
        <v>0</v>
      </c>
      <c r="BI131" s="113">
        <f>IF($U$131="nulová",$N$131,0)</f>
        <v>0</v>
      </c>
      <c r="BJ131" s="73" t="s">
        <v>77</v>
      </c>
      <c r="BK131" s="113">
        <f>ROUND($L$131*$K$131,0)</f>
        <v>0</v>
      </c>
      <c r="BL131" s="73" t="s">
        <v>162</v>
      </c>
      <c r="BM131" s="73" t="s">
        <v>203</v>
      </c>
    </row>
    <row r="132" spans="2:51" s="6" customFormat="1" ht="15.75" customHeight="1">
      <c r="B132" s="114"/>
      <c r="E132" s="115"/>
      <c r="F132" s="267" t="s">
        <v>204</v>
      </c>
      <c r="G132" s="268"/>
      <c r="H132" s="268"/>
      <c r="I132" s="268"/>
      <c r="K132" s="117">
        <v>42.119</v>
      </c>
      <c r="S132" s="114"/>
      <c r="T132" s="118"/>
      <c r="AA132" s="119"/>
      <c r="AT132" s="116" t="s">
        <v>165</v>
      </c>
      <c r="AU132" s="116" t="s">
        <v>77</v>
      </c>
      <c r="AV132" s="116" t="s">
        <v>77</v>
      </c>
      <c r="AW132" s="116" t="s">
        <v>127</v>
      </c>
      <c r="AX132" s="116" t="s">
        <v>9</v>
      </c>
      <c r="AY132" s="116" t="s">
        <v>156</v>
      </c>
    </row>
    <row r="133" spans="2:65" s="6" customFormat="1" ht="27" customHeight="1">
      <c r="B133" s="21"/>
      <c r="C133" s="104" t="s">
        <v>209</v>
      </c>
      <c r="D133" s="104" t="s">
        <v>157</v>
      </c>
      <c r="E133" s="105" t="s">
        <v>205</v>
      </c>
      <c r="F133" s="261" t="s">
        <v>206</v>
      </c>
      <c r="G133" s="262"/>
      <c r="H133" s="262"/>
      <c r="I133" s="262"/>
      <c r="J133" s="107" t="s">
        <v>173</v>
      </c>
      <c r="K133" s="108">
        <v>53.685</v>
      </c>
      <c r="L133" s="263"/>
      <c r="M133" s="262"/>
      <c r="N133" s="264">
        <f>ROUND($L$133*$K$133,0)</f>
        <v>0</v>
      </c>
      <c r="O133" s="262"/>
      <c r="P133" s="262"/>
      <c r="Q133" s="262"/>
      <c r="R133" s="106" t="s">
        <v>161</v>
      </c>
      <c r="S133" s="21"/>
      <c r="T133" s="109"/>
      <c r="U133" s="110" t="s">
        <v>42</v>
      </c>
      <c r="X133" s="111">
        <v>0.00937336</v>
      </c>
      <c r="Y133" s="111">
        <f>$X$133*$K$133</f>
        <v>0.5032088316000001</v>
      </c>
      <c r="Z133" s="111">
        <v>0</v>
      </c>
      <c r="AA133" s="112">
        <f>$Z$133*$K$133</f>
        <v>0</v>
      </c>
      <c r="AR133" s="73" t="s">
        <v>162</v>
      </c>
      <c r="AT133" s="73" t="s">
        <v>157</v>
      </c>
      <c r="AU133" s="73" t="s">
        <v>77</v>
      </c>
      <c r="AY133" s="6" t="s">
        <v>156</v>
      </c>
      <c r="BE133" s="113">
        <f>IF($U$133="základní",$N$133,0)</f>
        <v>0</v>
      </c>
      <c r="BF133" s="113">
        <f>IF($U$133="snížená",$N$133,0)</f>
        <v>0</v>
      </c>
      <c r="BG133" s="113">
        <f>IF($U$133="zákl. přenesená",$N$133,0)</f>
        <v>0</v>
      </c>
      <c r="BH133" s="113">
        <f>IF($U$133="sníž. přenesená",$N$133,0)</f>
        <v>0</v>
      </c>
      <c r="BI133" s="113">
        <f>IF($U$133="nulová",$N$133,0)</f>
        <v>0</v>
      </c>
      <c r="BJ133" s="73" t="s">
        <v>77</v>
      </c>
      <c r="BK133" s="113">
        <f>ROUND($L$133*$K$133,0)</f>
        <v>0</v>
      </c>
      <c r="BL133" s="73" t="s">
        <v>162</v>
      </c>
      <c r="BM133" s="73" t="s">
        <v>207</v>
      </c>
    </row>
    <row r="134" spans="2:51" s="6" customFormat="1" ht="27" customHeight="1">
      <c r="B134" s="114"/>
      <c r="E134" s="115"/>
      <c r="F134" s="267" t="s">
        <v>584</v>
      </c>
      <c r="G134" s="268"/>
      <c r="H134" s="268"/>
      <c r="I134" s="268"/>
      <c r="K134" s="117">
        <v>9.239</v>
      </c>
      <c r="S134" s="114"/>
      <c r="T134" s="118"/>
      <c r="AA134" s="119"/>
      <c r="AT134" s="116" t="s">
        <v>165</v>
      </c>
      <c r="AU134" s="116" t="s">
        <v>77</v>
      </c>
      <c r="AV134" s="116" t="s">
        <v>77</v>
      </c>
      <c r="AW134" s="116" t="s">
        <v>127</v>
      </c>
      <c r="AX134" s="116" t="s">
        <v>70</v>
      </c>
      <c r="AY134" s="116" t="s">
        <v>156</v>
      </c>
    </row>
    <row r="135" spans="2:51" s="6" customFormat="1" ht="15.75" customHeight="1">
      <c r="B135" s="120"/>
      <c r="E135" s="121"/>
      <c r="F135" s="269" t="s">
        <v>185</v>
      </c>
      <c r="G135" s="270"/>
      <c r="H135" s="270"/>
      <c r="I135" s="270"/>
      <c r="K135" s="122">
        <v>9.239</v>
      </c>
      <c r="S135" s="120"/>
      <c r="T135" s="123"/>
      <c r="AA135" s="124"/>
      <c r="AT135" s="121" t="s">
        <v>165</v>
      </c>
      <c r="AU135" s="121" t="s">
        <v>77</v>
      </c>
      <c r="AV135" s="121" t="s">
        <v>80</v>
      </c>
      <c r="AW135" s="121" t="s">
        <v>127</v>
      </c>
      <c r="AX135" s="121" t="s">
        <v>70</v>
      </c>
      <c r="AY135" s="121" t="s">
        <v>156</v>
      </c>
    </row>
    <row r="136" spans="2:51" s="6" customFormat="1" ht="15.75" customHeight="1">
      <c r="B136" s="114"/>
      <c r="E136" s="116"/>
      <c r="F136" s="267" t="s">
        <v>585</v>
      </c>
      <c r="G136" s="268"/>
      <c r="H136" s="268"/>
      <c r="I136" s="268"/>
      <c r="K136" s="117">
        <v>7.47</v>
      </c>
      <c r="S136" s="114"/>
      <c r="T136" s="118"/>
      <c r="AA136" s="119"/>
      <c r="AT136" s="116" t="s">
        <v>165</v>
      </c>
      <c r="AU136" s="116" t="s">
        <v>77</v>
      </c>
      <c r="AV136" s="116" t="s">
        <v>77</v>
      </c>
      <c r="AW136" s="116" t="s">
        <v>127</v>
      </c>
      <c r="AX136" s="116" t="s">
        <v>70</v>
      </c>
      <c r="AY136" s="116" t="s">
        <v>156</v>
      </c>
    </row>
    <row r="137" spans="2:51" s="6" customFormat="1" ht="15.75" customHeight="1">
      <c r="B137" s="120"/>
      <c r="E137" s="121"/>
      <c r="F137" s="269" t="s">
        <v>565</v>
      </c>
      <c r="G137" s="270"/>
      <c r="H137" s="270"/>
      <c r="I137" s="270"/>
      <c r="K137" s="122">
        <v>7.47</v>
      </c>
      <c r="S137" s="120"/>
      <c r="T137" s="123"/>
      <c r="AA137" s="124"/>
      <c r="AT137" s="121" t="s">
        <v>165</v>
      </c>
      <c r="AU137" s="121" t="s">
        <v>77</v>
      </c>
      <c r="AV137" s="121" t="s">
        <v>80</v>
      </c>
      <c r="AW137" s="121" t="s">
        <v>127</v>
      </c>
      <c r="AX137" s="121" t="s">
        <v>70</v>
      </c>
      <c r="AY137" s="121" t="s">
        <v>156</v>
      </c>
    </row>
    <row r="138" spans="2:51" s="6" customFormat="1" ht="27" customHeight="1">
      <c r="B138" s="114"/>
      <c r="E138" s="116"/>
      <c r="F138" s="267" t="s">
        <v>586</v>
      </c>
      <c r="G138" s="268"/>
      <c r="H138" s="268"/>
      <c r="I138" s="268"/>
      <c r="K138" s="117">
        <v>20.117</v>
      </c>
      <c r="S138" s="114"/>
      <c r="T138" s="118"/>
      <c r="AA138" s="119"/>
      <c r="AT138" s="116" t="s">
        <v>165</v>
      </c>
      <c r="AU138" s="116" t="s">
        <v>77</v>
      </c>
      <c r="AV138" s="116" t="s">
        <v>77</v>
      </c>
      <c r="AW138" s="116" t="s">
        <v>127</v>
      </c>
      <c r="AX138" s="116" t="s">
        <v>70</v>
      </c>
      <c r="AY138" s="116" t="s">
        <v>156</v>
      </c>
    </row>
    <row r="139" spans="2:51" s="6" customFormat="1" ht="15.75" customHeight="1">
      <c r="B139" s="114"/>
      <c r="E139" s="116"/>
      <c r="F139" s="267" t="s">
        <v>587</v>
      </c>
      <c r="G139" s="268"/>
      <c r="H139" s="268"/>
      <c r="I139" s="268"/>
      <c r="K139" s="117">
        <v>0.613</v>
      </c>
      <c r="S139" s="114"/>
      <c r="T139" s="118"/>
      <c r="AA139" s="119"/>
      <c r="AT139" s="116" t="s">
        <v>165</v>
      </c>
      <c r="AU139" s="116" t="s">
        <v>77</v>
      </c>
      <c r="AV139" s="116" t="s">
        <v>77</v>
      </c>
      <c r="AW139" s="116" t="s">
        <v>127</v>
      </c>
      <c r="AX139" s="116" t="s">
        <v>70</v>
      </c>
      <c r="AY139" s="116" t="s">
        <v>156</v>
      </c>
    </row>
    <row r="140" spans="2:51" s="6" customFormat="1" ht="15.75" customHeight="1">
      <c r="B140" s="120"/>
      <c r="E140" s="121"/>
      <c r="F140" s="269" t="s">
        <v>571</v>
      </c>
      <c r="G140" s="270"/>
      <c r="H140" s="270"/>
      <c r="I140" s="270"/>
      <c r="K140" s="122">
        <v>20.73</v>
      </c>
      <c r="S140" s="120"/>
      <c r="T140" s="123"/>
      <c r="AA140" s="124"/>
      <c r="AT140" s="121" t="s">
        <v>165</v>
      </c>
      <c r="AU140" s="121" t="s">
        <v>77</v>
      </c>
      <c r="AV140" s="121" t="s">
        <v>80</v>
      </c>
      <c r="AW140" s="121" t="s">
        <v>127</v>
      </c>
      <c r="AX140" s="121" t="s">
        <v>70</v>
      </c>
      <c r="AY140" s="121" t="s">
        <v>156</v>
      </c>
    </row>
    <row r="141" spans="2:51" s="6" customFormat="1" ht="15.75" customHeight="1">
      <c r="B141" s="114"/>
      <c r="E141" s="116"/>
      <c r="F141" s="267" t="s">
        <v>588</v>
      </c>
      <c r="G141" s="268"/>
      <c r="H141" s="268"/>
      <c r="I141" s="268"/>
      <c r="K141" s="117">
        <v>15.516</v>
      </c>
      <c r="S141" s="114"/>
      <c r="T141" s="118"/>
      <c r="AA141" s="119"/>
      <c r="AT141" s="116" t="s">
        <v>165</v>
      </c>
      <c r="AU141" s="116" t="s">
        <v>77</v>
      </c>
      <c r="AV141" s="116" t="s">
        <v>77</v>
      </c>
      <c r="AW141" s="116" t="s">
        <v>127</v>
      </c>
      <c r="AX141" s="116" t="s">
        <v>70</v>
      </c>
      <c r="AY141" s="116" t="s">
        <v>156</v>
      </c>
    </row>
    <row r="142" spans="2:51" s="6" customFormat="1" ht="15.75" customHeight="1">
      <c r="B142" s="114"/>
      <c r="E142" s="116"/>
      <c r="F142" s="267" t="s">
        <v>589</v>
      </c>
      <c r="G142" s="268"/>
      <c r="H142" s="268"/>
      <c r="I142" s="268"/>
      <c r="K142" s="117">
        <v>0.73</v>
      </c>
      <c r="S142" s="114"/>
      <c r="T142" s="118"/>
      <c r="AA142" s="119"/>
      <c r="AT142" s="116" t="s">
        <v>165</v>
      </c>
      <c r="AU142" s="116" t="s">
        <v>77</v>
      </c>
      <c r="AV142" s="116" t="s">
        <v>77</v>
      </c>
      <c r="AW142" s="116" t="s">
        <v>127</v>
      </c>
      <c r="AX142" s="116" t="s">
        <v>70</v>
      </c>
      <c r="AY142" s="116" t="s">
        <v>156</v>
      </c>
    </row>
    <row r="143" spans="2:51" s="6" customFormat="1" ht="15.75" customHeight="1">
      <c r="B143" s="120"/>
      <c r="E143" s="121"/>
      <c r="F143" s="269" t="s">
        <v>576</v>
      </c>
      <c r="G143" s="270"/>
      <c r="H143" s="270"/>
      <c r="I143" s="270"/>
      <c r="K143" s="122">
        <v>16.246</v>
      </c>
      <c r="S143" s="120"/>
      <c r="T143" s="123"/>
      <c r="AA143" s="124"/>
      <c r="AT143" s="121" t="s">
        <v>165</v>
      </c>
      <c r="AU143" s="121" t="s">
        <v>77</v>
      </c>
      <c r="AV143" s="121" t="s">
        <v>80</v>
      </c>
      <c r="AW143" s="121" t="s">
        <v>127</v>
      </c>
      <c r="AX143" s="121" t="s">
        <v>70</v>
      </c>
      <c r="AY143" s="121" t="s">
        <v>156</v>
      </c>
    </row>
    <row r="144" spans="2:51" s="6" customFormat="1" ht="15.75" customHeight="1">
      <c r="B144" s="125"/>
      <c r="E144" s="126" t="s">
        <v>92</v>
      </c>
      <c r="F144" s="259" t="s">
        <v>186</v>
      </c>
      <c r="G144" s="260"/>
      <c r="H144" s="260"/>
      <c r="I144" s="260"/>
      <c r="K144" s="127">
        <v>53.685</v>
      </c>
      <c r="S144" s="125"/>
      <c r="T144" s="128"/>
      <c r="AA144" s="129"/>
      <c r="AT144" s="126" t="s">
        <v>165</v>
      </c>
      <c r="AU144" s="126" t="s">
        <v>77</v>
      </c>
      <c r="AV144" s="126" t="s">
        <v>162</v>
      </c>
      <c r="AW144" s="126" t="s">
        <v>127</v>
      </c>
      <c r="AX144" s="126" t="s">
        <v>9</v>
      </c>
      <c r="AY144" s="126" t="s">
        <v>156</v>
      </c>
    </row>
    <row r="145" spans="2:65" s="6" customFormat="1" ht="27" customHeight="1">
      <c r="B145" s="21"/>
      <c r="C145" s="130" t="s">
        <v>26</v>
      </c>
      <c r="D145" s="130" t="s">
        <v>188</v>
      </c>
      <c r="E145" s="131" t="s">
        <v>210</v>
      </c>
      <c r="F145" s="271" t="s">
        <v>211</v>
      </c>
      <c r="G145" s="272"/>
      <c r="H145" s="272"/>
      <c r="I145" s="272"/>
      <c r="J145" s="132" t="s">
        <v>173</v>
      </c>
      <c r="K145" s="133">
        <v>56.369</v>
      </c>
      <c r="L145" s="273"/>
      <c r="M145" s="272"/>
      <c r="N145" s="274">
        <f>ROUND($L$145*$K$145,0)</f>
        <v>0</v>
      </c>
      <c r="O145" s="262"/>
      <c r="P145" s="262"/>
      <c r="Q145" s="262"/>
      <c r="R145" s="106" t="s">
        <v>161</v>
      </c>
      <c r="S145" s="21"/>
      <c r="T145" s="109"/>
      <c r="U145" s="110" t="s">
        <v>42</v>
      </c>
      <c r="X145" s="111">
        <v>0.015</v>
      </c>
      <c r="Y145" s="111">
        <f>$X$145*$K$145</f>
        <v>0.8455349999999999</v>
      </c>
      <c r="Z145" s="111">
        <v>0</v>
      </c>
      <c r="AA145" s="112">
        <f>$Z$145*$K$145</f>
        <v>0</v>
      </c>
      <c r="AR145" s="73" t="s">
        <v>191</v>
      </c>
      <c r="AT145" s="73" t="s">
        <v>188</v>
      </c>
      <c r="AU145" s="73" t="s">
        <v>77</v>
      </c>
      <c r="AY145" s="6" t="s">
        <v>156</v>
      </c>
      <c r="BE145" s="113">
        <f>IF($U$145="základní",$N$145,0)</f>
        <v>0</v>
      </c>
      <c r="BF145" s="113">
        <f>IF($U$145="snížená",$N$145,0)</f>
        <v>0</v>
      </c>
      <c r="BG145" s="113">
        <f>IF($U$145="zákl. přenesená",$N$145,0)</f>
        <v>0</v>
      </c>
      <c r="BH145" s="113">
        <f>IF($U$145="sníž. přenesená",$N$145,0)</f>
        <v>0</v>
      </c>
      <c r="BI145" s="113">
        <f>IF($U$145="nulová",$N$145,0)</f>
        <v>0</v>
      </c>
      <c r="BJ145" s="73" t="s">
        <v>77</v>
      </c>
      <c r="BK145" s="113">
        <f>ROUND($L$145*$K$145,0)</f>
        <v>0</v>
      </c>
      <c r="BL145" s="73" t="s">
        <v>162</v>
      </c>
      <c r="BM145" s="73" t="s">
        <v>212</v>
      </c>
    </row>
    <row r="146" spans="2:51" s="6" customFormat="1" ht="15.75" customHeight="1">
      <c r="B146" s="114"/>
      <c r="E146" s="115"/>
      <c r="F146" s="267" t="s">
        <v>213</v>
      </c>
      <c r="G146" s="268"/>
      <c r="H146" s="268"/>
      <c r="I146" s="268"/>
      <c r="K146" s="117">
        <v>56.369</v>
      </c>
      <c r="S146" s="114"/>
      <c r="T146" s="118"/>
      <c r="AA146" s="119"/>
      <c r="AT146" s="116" t="s">
        <v>165</v>
      </c>
      <c r="AU146" s="116" t="s">
        <v>77</v>
      </c>
      <c r="AV146" s="116" t="s">
        <v>77</v>
      </c>
      <c r="AW146" s="116" t="s">
        <v>127</v>
      </c>
      <c r="AX146" s="116" t="s">
        <v>9</v>
      </c>
      <c r="AY146" s="116" t="s">
        <v>156</v>
      </c>
    </row>
    <row r="147" spans="2:65" s="6" customFormat="1" ht="39" customHeight="1">
      <c r="B147" s="21"/>
      <c r="C147" s="104" t="s">
        <v>219</v>
      </c>
      <c r="D147" s="104" t="s">
        <v>157</v>
      </c>
      <c r="E147" s="105" t="s">
        <v>590</v>
      </c>
      <c r="F147" s="261" t="s">
        <v>591</v>
      </c>
      <c r="G147" s="262"/>
      <c r="H147" s="262"/>
      <c r="I147" s="262"/>
      <c r="J147" s="107" t="s">
        <v>197</v>
      </c>
      <c r="K147" s="108">
        <v>29.48</v>
      </c>
      <c r="L147" s="263"/>
      <c r="M147" s="262"/>
      <c r="N147" s="264">
        <f>ROUND($L$147*$K$147,0)</f>
        <v>0</v>
      </c>
      <c r="O147" s="262"/>
      <c r="P147" s="262"/>
      <c r="Q147" s="262"/>
      <c r="R147" s="106" t="s">
        <v>161</v>
      </c>
      <c r="S147" s="21"/>
      <c r="T147" s="109"/>
      <c r="U147" s="110" t="s">
        <v>42</v>
      </c>
      <c r="X147" s="111">
        <v>0.0033115</v>
      </c>
      <c r="Y147" s="111">
        <f>$X$147*$K$147</f>
        <v>0.09762302</v>
      </c>
      <c r="Z147" s="111">
        <v>0</v>
      </c>
      <c r="AA147" s="112">
        <f>$Z$147*$K$147</f>
        <v>0</v>
      </c>
      <c r="AR147" s="73" t="s">
        <v>162</v>
      </c>
      <c r="AT147" s="73" t="s">
        <v>157</v>
      </c>
      <c r="AU147" s="73" t="s">
        <v>77</v>
      </c>
      <c r="AY147" s="6" t="s">
        <v>156</v>
      </c>
      <c r="BE147" s="113">
        <f>IF($U$147="základní",$N$147,0)</f>
        <v>0</v>
      </c>
      <c r="BF147" s="113">
        <f>IF($U$147="snížená",$N$147,0)</f>
        <v>0</v>
      </c>
      <c r="BG147" s="113">
        <f>IF($U$147="zákl. přenesená",$N$147,0)</f>
        <v>0</v>
      </c>
      <c r="BH147" s="113">
        <f>IF($U$147="sníž. přenesená",$N$147,0)</f>
        <v>0</v>
      </c>
      <c r="BI147" s="113">
        <f>IF($U$147="nulová",$N$147,0)</f>
        <v>0</v>
      </c>
      <c r="BJ147" s="73" t="s">
        <v>77</v>
      </c>
      <c r="BK147" s="113">
        <f>ROUND($L$147*$K$147,0)</f>
        <v>0</v>
      </c>
      <c r="BL147" s="73" t="s">
        <v>162</v>
      </c>
      <c r="BM147" s="73" t="s">
        <v>592</v>
      </c>
    </row>
    <row r="148" spans="2:51" s="6" customFormat="1" ht="15.75" customHeight="1">
      <c r="B148" s="114"/>
      <c r="E148" s="115"/>
      <c r="F148" s="267" t="s">
        <v>578</v>
      </c>
      <c r="G148" s="268"/>
      <c r="H148" s="268"/>
      <c r="I148" s="268"/>
      <c r="K148" s="117">
        <v>3.2</v>
      </c>
      <c r="S148" s="114"/>
      <c r="T148" s="118"/>
      <c r="AA148" s="119"/>
      <c r="AT148" s="116" t="s">
        <v>165</v>
      </c>
      <c r="AU148" s="116" t="s">
        <v>77</v>
      </c>
      <c r="AV148" s="116" t="s">
        <v>77</v>
      </c>
      <c r="AW148" s="116" t="s">
        <v>127</v>
      </c>
      <c r="AX148" s="116" t="s">
        <v>70</v>
      </c>
      <c r="AY148" s="116" t="s">
        <v>156</v>
      </c>
    </row>
    <row r="149" spans="2:51" s="6" customFormat="1" ht="15.75" customHeight="1">
      <c r="B149" s="120"/>
      <c r="E149" s="121"/>
      <c r="F149" s="269" t="s">
        <v>593</v>
      </c>
      <c r="G149" s="270"/>
      <c r="H149" s="270"/>
      <c r="I149" s="270"/>
      <c r="K149" s="122">
        <v>3.2</v>
      </c>
      <c r="S149" s="120"/>
      <c r="T149" s="123"/>
      <c r="AA149" s="124"/>
      <c r="AT149" s="121" t="s">
        <v>165</v>
      </c>
      <c r="AU149" s="121" t="s">
        <v>77</v>
      </c>
      <c r="AV149" s="121" t="s">
        <v>80</v>
      </c>
      <c r="AW149" s="121" t="s">
        <v>127</v>
      </c>
      <c r="AX149" s="121" t="s">
        <v>70</v>
      </c>
      <c r="AY149" s="121" t="s">
        <v>156</v>
      </c>
    </row>
    <row r="150" spans="2:51" s="6" customFormat="1" ht="15.75" customHeight="1">
      <c r="B150" s="114"/>
      <c r="E150" s="116"/>
      <c r="F150" s="267" t="s">
        <v>594</v>
      </c>
      <c r="G150" s="268"/>
      <c r="H150" s="268"/>
      <c r="I150" s="268"/>
      <c r="K150" s="117">
        <v>5.13</v>
      </c>
      <c r="S150" s="114"/>
      <c r="T150" s="118"/>
      <c r="AA150" s="119"/>
      <c r="AT150" s="116" t="s">
        <v>165</v>
      </c>
      <c r="AU150" s="116" t="s">
        <v>77</v>
      </c>
      <c r="AV150" s="116" t="s">
        <v>77</v>
      </c>
      <c r="AW150" s="116" t="s">
        <v>127</v>
      </c>
      <c r="AX150" s="116" t="s">
        <v>70</v>
      </c>
      <c r="AY150" s="116" t="s">
        <v>156</v>
      </c>
    </row>
    <row r="151" spans="2:51" s="6" customFormat="1" ht="15.75" customHeight="1">
      <c r="B151" s="114"/>
      <c r="E151" s="116"/>
      <c r="F151" s="267" t="s">
        <v>595</v>
      </c>
      <c r="G151" s="268"/>
      <c r="H151" s="268"/>
      <c r="I151" s="268"/>
      <c r="K151" s="117">
        <v>1.8</v>
      </c>
      <c r="S151" s="114"/>
      <c r="T151" s="118"/>
      <c r="AA151" s="119"/>
      <c r="AT151" s="116" t="s">
        <v>165</v>
      </c>
      <c r="AU151" s="116" t="s">
        <v>77</v>
      </c>
      <c r="AV151" s="116" t="s">
        <v>77</v>
      </c>
      <c r="AW151" s="116" t="s">
        <v>127</v>
      </c>
      <c r="AX151" s="116" t="s">
        <v>70</v>
      </c>
      <c r="AY151" s="116" t="s">
        <v>156</v>
      </c>
    </row>
    <row r="152" spans="2:51" s="6" customFormat="1" ht="15.75" customHeight="1">
      <c r="B152" s="114"/>
      <c r="E152" s="116"/>
      <c r="F152" s="267" t="s">
        <v>596</v>
      </c>
      <c r="G152" s="268"/>
      <c r="H152" s="268"/>
      <c r="I152" s="268"/>
      <c r="K152" s="117">
        <v>3.52</v>
      </c>
      <c r="S152" s="114"/>
      <c r="T152" s="118"/>
      <c r="AA152" s="119"/>
      <c r="AT152" s="116" t="s">
        <v>165</v>
      </c>
      <c r="AU152" s="116" t="s">
        <v>77</v>
      </c>
      <c r="AV152" s="116" t="s">
        <v>77</v>
      </c>
      <c r="AW152" s="116" t="s">
        <v>127</v>
      </c>
      <c r="AX152" s="116" t="s">
        <v>70</v>
      </c>
      <c r="AY152" s="116" t="s">
        <v>156</v>
      </c>
    </row>
    <row r="153" spans="2:51" s="6" customFormat="1" ht="15.75" customHeight="1">
      <c r="B153" s="114"/>
      <c r="E153" s="116"/>
      <c r="F153" s="267" t="s">
        <v>597</v>
      </c>
      <c r="G153" s="268"/>
      <c r="H153" s="268"/>
      <c r="I153" s="268"/>
      <c r="K153" s="117">
        <v>6.72</v>
      </c>
      <c r="S153" s="114"/>
      <c r="T153" s="118"/>
      <c r="AA153" s="119"/>
      <c r="AT153" s="116" t="s">
        <v>165</v>
      </c>
      <c r="AU153" s="116" t="s">
        <v>77</v>
      </c>
      <c r="AV153" s="116" t="s">
        <v>77</v>
      </c>
      <c r="AW153" s="116" t="s">
        <v>127</v>
      </c>
      <c r="AX153" s="116" t="s">
        <v>70</v>
      </c>
      <c r="AY153" s="116" t="s">
        <v>156</v>
      </c>
    </row>
    <row r="154" spans="2:51" s="6" customFormat="1" ht="15.75" customHeight="1">
      <c r="B154" s="114"/>
      <c r="E154" s="116"/>
      <c r="F154" s="267" t="s">
        <v>598</v>
      </c>
      <c r="G154" s="268"/>
      <c r="H154" s="268"/>
      <c r="I154" s="268"/>
      <c r="K154" s="117">
        <v>1.95</v>
      </c>
      <c r="S154" s="114"/>
      <c r="T154" s="118"/>
      <c r="AA154" s="119"/>
      <c r="AT154" s="116" t="s">
        <v>165</v>
      </c>
      <c r="AU154" s="116" t="s">
        <v>77</v>
      </c>
      <c r="AV154" s="116" t="s">
        <v>77</v>
      </c>
      <c r="AW154" s="116" t="s">
        <v>127</v>
      </c>
      <c r="AX154" s="116" t="s">
        <v>70</v>
      </c>
      <c r="AY154" s="116" t="s">
        <v>156</v>
      </c>
    </row>
    <row r="155" spans="2:51" s="6" customFormat="1" ht="15.75" customHeight="1">
      <c r="B155" s="114"/>
      <c r="E155" s="116"/>
      <c r="F155" s="267" t="s">
        <v>599</v>
      </c>
      <c r="G155" s="268"/>
      <c r="H155" s="268"/>
      <c r="I155" s="268"/>
      <c r="K155" s="117">
        <v>7.16</v>
      </c>
      <c r="S155" s="114"/>
      <c r="T155" s="118"/>
      <c r="AA155" s="119"/>
      <c r="AT155" s="116" t="s">
        <v>165</v>
      </c>
      <c r="AU155" s="116" t="s">
        <v>77</v>
      </c>
      <c r="AV155" s="116" t="s">
        <v>77</v>
      </c>
      <c r="AW155" s="116" t="s">
        <v>127</v>
      </c>
      <c r="AX155" s="116" t="s">
        <v>70</v>
      </c>
      <c r="AY155" s="116" t="s">
        <v>156</v>
      </c>
    </row>
    <row r="156" spans="2:51" s="6" customFormat="1" ht="15.75" customHeight="1">
      <c r="B156" s="120"/>
      <c r="E156" s="121"/>
      <c r="F156" s="269" t="s">
        <v>600</v>
      </c>
      <c r="G156" s="270"/>
      <c r="H156" s="270"/>
      <c r="I156" s="270"/>
      <c r="K156" s="122">
        <v>26.28</v>
      </c>
      <c r="S156" s="120"/>
      <c r="T156" s="123"/>
      <c r="AA156" s="124"/>
      <c r="AT156" s="121" t="s">
        <v>165</v>
      </c>
      <c r="AU156" s="121" t="s">
        <v>77</v>
      </c>
      <c r="AV156" s="121" t="s">
        <v>80</v>
      </c>
      <c r="AW156" s="121" t="s">
        <v>127</v>
      </c>
      <c r="AX156" s="121" t="s">
        <v>70</v>
      </c>
      <c r="AY156" s="121" t="s">
        <v>156</v>
      </c>
    </row>
    <row r="157" spans="2:51" s="6" customFormat="1" ht="15.75" customHeight="1">
      <c r="B157" s="125"/>
      <c r="E157" s="126" t="s">
        <v>98</v>
      </c>
      <c r="F157" s="259" t="s">
        <v>186</v>
      </c>
      <c r="G157" s="260"/>
      <c r="H157" s="260"/>
      <c r="I157" s="260"/>
      <c r="K157" s="127">
        <v>29.48</v>
      </c>
      <c r="S157" s="125"/>
      <c r="T157" s="128"/>
      <c r="AA157" s="129"/>
      <c r="AT157" s="126" t="s">
        <v>165</v>
      </c>
      <c r="AU157" s="126" t="s">
        <v>77</v>
      </c>
      <c r="AV157" s="126" t="s">
        <v>162</v>
      </c>
      <c r="AW157" s="126" t="s">
        <v>127</v>
      </c>
      <c r="AX157" s="126" t="s">
        <v>9</v>
      </c>
      <c r="AY157" s="126" t="s">
        <v>156</v>
      </c>
    </row>
    <row r="158" spans="2:65" s="6" customFormat="1" ht="27" customHeight="1">
      <c r="B158" s="21"/>
      <c r="C158" s="130" t="s">
        <v>224</v>
      </c>
      <c r="D158" s="130" t="s">
        <v>188</v>
      </c>
      <c r="E158" s="131" t="s">
        <v>601</v>
      </c>
      <c r="F158" s="271" t="s">
        <v>602</v>
      </c>
      <c r="G158" s="272"/>
      <c r="H158" s="272"/>
      <c r="I158" s="272"/>
      <c r="J158" s="132" t="s">
        <v>173</v>
      </c>
      <c r="K158" s="133">
        <v>9.286</v>
      </c>
      <c r="L158" s="273"/>
      <c r="M158" s="272"/>
      <c r="N158" s="274">
        <f>ROUND($L$158*$K$158,0)</f>
        <v>0</v>
      </c>
      <c r="O158" s="262"/>
      <c r="P158" s="262"/>
      <c r="Q158" s="262"/>
      <c r="R158" s="106" t="s">
        <v>161</v>
      </c>
      <c r="S158" s="21"/>
      <c r="T158" s="109"/>
      <c r="U158" s="110" t="s">
        <v>42</v>
      </c>
      <c r="X158" s="111">
        <v>0.006</v>
      </c>
      <c r="Y158" s="111">
        <f>$X$158*$K$158</f>
        <v>0.055716</v>
      </c>
      <c r="Z158" s="111">
        <v>0</v>
      </c>
      <c r="AA158" s="112">
        <f>$Z$158*$K$158</f>
        <v>0</v>
      </c>
      <c r="AR158" s="73" t="s">
        <v>191</v>
      </c>
      <c r="AT158" s="73" t="s">
        <v>188</v>
      </c>
      <c r="AU158" s="73" t="s">
        <v>77</v>
      </c>
      <c r="AY158" s="6" t="s">
        <v>156</v>
      </c>
      <c r="BE158" s="113">
        <f>IF($U$158="základní",$N$158,0)</f>
        <v>0</v>
      </c>
      <c r="BF158" s="113">
        <f>IF($U$158="snížená",$N$158,0)</f>
        <v>0</v>
      </c>
      <c r="BG158" s="113">
        <f>IF($U$158="zákl. přenesená",$N$158,0)</f>
        <v>0</v>
      </c>
      <c r="BH158" s="113">
        <f>IF($U$158="sníž. přenesená",$N$158,0)</f>
        <v>0</v>
      </c>
      <c r="BI158" s="113">
        <f>IF($U$158="nulová",$N$158,0)</f>
        <v>0</v>
      </c>
      <c r="BJ158" s="73" t="s">
        <v>77</v>
      </c>
      <c r="BK158" s="113">
        <f>ROUND($L$158*$K$158,0)</f>
        <v>0</v>
      </c>
      <c r="BL158" s="73" t="s">
        <v>162</v>
      </c>
      <c r="BM158" s="73" t="s">
        <v>603</v>
      </c>
    </row>
    <row r="159" spans="2:51" s="6" customFormat="1" ht="15.75" customHeight="1">
      <c r="B159" s="114"/>
      <c r="E159" s="115"/>
      <c r="F159" s="267" t="s">
        <v>604</v>
      </c>
      <c r="G159" s="268"/>
      <c r="H159" s="268"/>
      <c r="I159" s="268"/>
      <c r="K159" s="117">
        <v>9.286</v>
      </c>
      <c r="S159" s="114"/>
      <c r="T159" s="118"/>
      <c r="AA159" s="119"/>
      <c r="AT159" s="116" t="s">
        <v>165</v>
      </c>
      <c r="AU159" s="116" t="s">
        <v>77</v>
      </c>
      <c r="AV159" s="116" t="s">
        <v>77</v>
      </c>
      <c r="AW159" s="116" t="s">
        <v>127</v>
      </c>
      <c r="AX159" s="116" t="s">
        <v>9</v>
      </c>
      <c r="AY159" s="116" t="s">
        <v>156</v>
      </c>
    </row>
    <row r="160" spans="2:65" s="6" customFormat="1" ht="15.75" customHeight="1">
      <c r="B160" s="21"/>
      <c r="C160" s="104" t="s">
        <v>235</v>
      </c>
      <c r="D160" s="104" t="s">
        <v>157</v>
      </c>
      <c r="E160" s="105" t="s">
        <v>214</v>
      </c>
      <c r="F160" s="261" t="s">
        <v>215</v>
      </c>
      <c r="G160" s="262"/>
      <c r="H160" s="262"/>
      <c r="I160" s="262"/>
      <c r="J160" s="107" t="s">
        <v>197</v>
      </c>
      <c r="K160" s="108">
        <v>23.705</v>
      </c>
      <c r="L160" s="263"/>
      <c r="M160" s="262"/>
      <c r="N160" s="264">
        <f>ROUND($L$160*$K$160,0)</f>
        <v>0</v>
      </c>
      <c r="O160" s="262"/>
      <c r="P160" s="262"/>
      <c r="Q160" s="262"/>
      <c r="R160" s="106" t="s">
        <v>161</v>
      </c>
      <c r="S160" s="21"/>
      <c r="T160" s="109"/>
      <c r="U160" s="110" t="s">
        <v>42</v>
      </c>
      <c r="X160" s="111">
        <v>6.05E-05</v>
      </c>
      <c r="Y160" s="111">
        <f>$X$160*$K$160</f>
        <v>0.0014341525</v>
      </c>
      <c r="Z160" s="111">
        <v>0</v>
      </c>
      <c r="AA160" s="112">
        <f>$Z$160*$K$160</f>
        <v>0</v>
      </c>
      <c r="AR160" s="73" t="s">
        <v>162</v>
      </c>
      <c r="AT160" s="73" t="s">
        <v>157</v>
      </c>
      <c r="AU160" s="73" t="s">
        <v>77</v>
      </c>
      <c r="AY160" s="6" t="s">
        <v>156</v>
      </c>
      <c r="BE160" s="113">
        <f>IF($U$160="základní",$N$160,0)</f>
        <v>0</v>
      </c>
      <c r="BF160" s="113">
        <f>IF($U$160="snížená",$N$160,0)</f>
        <v>0</v>
      </c>
      <c r="BG160" s="113">
        <f>IF($U$160="zákl. přenesená",$N$160,0)</f>
        <v>0</v>
      </c>
      <c r="BH160" s="113">
        <f>IF($U$160="sníž. přenesená",$N$160,0)</f>
        <v>0</v>
      </c>
      <c r="BI160" s="113">
        <f>IF($U$160="nulová",$N$160,0)</f>
        <v>0</v>
      </c>
      <c r="BJ160" s="73" t="s">
        <v>77</v>
      </c>
      <c r="BK160" s="113">
        <f>ROUND($L$160*$K$160,0)</f>
        <v>0</v>
      </c>
      <c r="BL160" s="73" t="s">
        <v>162</v>
      </c>
      <c r="BM160" s="73" t="s">
        <v>216</v>
      </c>
    </row>
    <row r="161" spans="2:51" s="6" customFormat="1" ht="15.75" customHeight="1">
      <c r="B161" s="114"/>
      <c r="E161" s="115"/>
      <c r="F161" s="267" t="s">
        <v>605</v>
      </c>
      <c r="G161" s="268"/>
      <c r="H161" s="268"/>
      <c r="I161" s="268"/>
      <c r="K161" s="117">
        <v>23.705</v>
      </c>
      <c r="S161" s="114"/>
      <c r="T161" s="118"/>
      <c r="AA161" s="119"/>
      <c r="AT161" s="116" t="s">
        <v>165</v>
      </c>
      <c r="AU161" s="116" t="s">
        <v>77</v>
      </c>
      <c r="AV161" s="116" t="s">
        <v>77</v>
      </c>
      <c r="AW161" s="116" t="s">
        <v>127</v>
      </c>
      <c r="AX161" s="116" t="s">
        <v>70</v>
      </c>
      <c r="AY161" s="116" t="s">
        <v>156</v>
      </c>
    </row>
    <row r="162" spans="2:51" s="6" customFormat="1" ht="15.75" customHeight="1">
      <c r="B162" s="120"/>
      <c r="E162" s="121" t="s">
        <v>102</v>
      </c>
      <c r="F162" s="269" t="s">
        <v>218</v>
      </c>
      <c r="G162" s="270"/>
      <c r="H162" s="270"/>
      <c r="I162" s="270"/>
      <c r="K162" s="122">
        <v>23.705</v>
      </c>
      <c r="S162" s="120"/>
      <c r="T162" s="123"/>
      <c r="AA162" s="124"/>
      <c r="AT162" s="121" t="s">
        <v>165</v>
      </c>
      <c r="AU162" s="121" t="s">
        <v>77</v>
      </c>
      <c r="AV162" s="121" t="s">
        <v>80</v>
      </c>
      <c r="AW162" s="121" t="s">
        <v>127</v>
      </c>
      <c r="AX162" s="121" t="s">
        <v>9</v>
      </c>
      <c r="AY162" s="121" t="s">
        <v>156</v>
      </c>
    </row>
    <row r="163" spans="2:65" s="6" customFormat="1" ht="15.75" customHeight="1">
      <c r="B163" s="21"/>
      <c r="C163" s="130" t="s">
        <v>240</v>
      </c>
      <c r="D163" s="130" t="s">
        <v>188</v>
      </c>
      <c r="E163" s="131" t="s">
        <v>220</v>
      </c>
      <c r="F163" s="271" t="s">
        <v>221</v>
      </c>
      <c r="G163" s="272"/>
      <c r="H163" s="272"/>
      <c r="I163" s="272"/>
      <c r="J163" s="132" t="s">
        <v>197</v>
      </c>
      <c r="K163" s="133">
        <v>24.89</v>
      </c>
      <c r="L163" s="273"/>
      <c r="M163" s="272"/>
      <c r="N163" s="274">
        <f>ROUND($L$163*$K$163,0)</f>
        <v>0</v>
      </c>
      <c r="O163" s="262"/>
      <c r="P163" s="262"/>
      <c r="Q163" s="262"/>
      <c r="R163" s="106" t="s">
        <v>161</v>
      </c>
      <c r="S163" s="21"/>
      <c r="T163" s="109"/>
      <c r="U163" s="110" t="s">
        <v>42</v>
      </c>
      <c r="X163" s="111">
        <v>0.00046</v>
      </c>
      <c r="Y163" s="111">
        <f>$X$163*$K$163</f>
        <v>0.0114494</v>
      </c>
      <c r="Z163" s="111">
        <v>0</v>
      </c>
      <c r="AA163" s="112">
        <f>$Z$163*$K$163</f>
        <v>0</v>
      </c>
      <c r="AR163" s="73" t="s">
        <v>191</v>
      </c>
      <c r="AT163" s="73" t="s">
        <v>188</v>
      </c>
      <c r="AU163" s="73" t="s">
        <v>77</v>
      </c>
      <c r="AY163" s="6" t="s">
        <v>156</v>
      </c>
      <c r="BE163" s="113">
        <f>IF($U$163="základní",$N$163,0)</f>
        <v>0</v>
      </c>
      <c r="BF163" s="113">
        <f>IF($U$163="snížená",$N$163,0)</f>
        <v>0</v>
      </c>
      <c r="BG163" s="113">
        <f>IF($U$163="zákl. přenesená",$N$163,0)</f>
        <v>0</v>
      </c>
      <c r="BH163" s="113">
        <f>IF($U$163="sníž. přenesená",$N$163,0)</f>
        <v>0</v>
      </c>
      <c r="BI163" s="113">
        <f>IF($U$163="nulová",$N$163,0)</f>
        <v>0</v>
      </c>
      <c r="BJ163" s="73" t="s">
        <v>77</v>
      </c>
      <c r="BK163" s="113">
        <f>ROUND($L$163*$K$163,0)</f>
        <v>0</v>
      </c>
      <c r="BL163" s="73" t="s">
        <v>162</v>
      </c>
      <c r="BM163" s="73" t="s">
        <v>222</v>
      </c>
    </row>
    <row r="164" spans="2:51" s="6" customFormat="1" ht="15.75" customHeight="1">
      <c r="B164" s="114"/>
      <c r="E164" s="115"/>
      <c r="F164" s="267" t="s">
        <v>223</v>
      </c>
      <c r="G164" s="268"/>
      <c r="H164" s="268"/>
      <c r="I164" s="268"/>
      <c r="K164" s="117">
        <v>24.89</v>
      </c>
      <c r="S164" s="114"/>
      <c r="T164" s="118"/>
      <c r="AA164" s="119"/>
      <c r="AT164" s="116" t="s">
        <v>165</v>
      </c>
      <c r="AU164" s="116" t="s">
        <v>77</v>
      </c>
      <c r="AV164" s="116" t="s">
        <v>77</v>
      </c>
      <c r="AW164" s="116" t="s">
        <v>127</v>
      </c>
      <c r="AX164" s="116" t="s">
        <v>9</v>
      </c>
      <c r="AY164" s="116" t="s">
        <v>156</v>
      </c>
    </row>
    <row r="165" spans="2:65" s="6" customFormat="1" ht="15.75" customHeight="1">
      <c r="B165" s="21"/>
      <c r="C165" s="104" t="s">
        <v>10</v>
      </c>
      <c r="D165" s="104" t="s">
        <v>157</v>
      </c>
      <c r="E165" s="105" t="s">
        <v>225</v>
      </c>
      <c r="F165" s="261" t="s">
        <v>226</v>
      </c>
      <c r="G165" s="262"/>
      <c r="H165" s="262"/>
      <c r="I165" s="262"/>
      <c r="J165" s="107" t="s">
        <v>197</v>
      </c>
      <c r="K165" s="108">
        <v>189.02</v>
      </c>
      <c r="L165" s="263"/>
      <c r="M165" s="262"/>
      <c r="N165" s="264">
        <f>ROUND($L$165*$K$165,0)</f>
        <v>0</v>
      </c>
      <c r="O165" s="262"/>
      <c r="P165" s="262"/>
      <c r="Q165" s="262"/>
      <c r="R165" s="106" t="s">
        <v>161</v>
      </c>
      <c r="S165" s="21"/>
      <c r="T165" s="109"/>
      <c r="U165" s="110" t="s">
        <v>42</v>
      </c>
      <c r="X165" s="111">
        <v>0.00025017</v>
      </c>
      <c r="Y165" s="111">
        <f>$X$165*$K$165</f>
        <v>0.04728713340000001</v>
      </c>
      <c r="Z165" s="111">
        <v>0</v>
      </c>
      <c r="AA165" s="112">
        <f>$Z$165*$K$165</f>
        <v>0</v>
      </c>
      <c r="AR165" s="73" t="s">
        <v>162</v>
      </c>
      <c r="AT165" s="73" t="s">
        <v>157</v>
      </c>
      <c r="AU165" s="73" t="s">
        <v>77</v>
      </c>
      <c r="AY165" s="6" t="s">
        <v>156</v>
      </c>
      <c r="BE165" s="113">
        <f>IF($U$165="základní",$N$165,0)</f>
        <v>0</v>
      </c>
      <c r="BF165" s="113">
        <f>IF($U$165="snížená",$N$165,0)</f>
        <v>0</v>
      </c>
      <c r="BG165" s="113">
        <f>IF($U$165="zákl. přenesená",$N$165,0)</f>
        <v>0</v>
      </c>
      <c r="BH165" s="113">
        <f>IF($U$165="sníž. přenesená",$N$165,0)</f>
        <v>0</v>
      </c>
      <c r="BI165" s="113">
        <f>IF($U$165="nulová",$N$165,0)</f>
        <v>0</v>
      </c>
      <c r="BJ165" s="73" t="s">
        <v>77</v>
      </c>
      <c r="BK165" s="113">
        <f>ROUND($L$165*$K$165,0)</f>
        <v>0</v>
      </c>
      <c r="BL165" s="73" t="s">
        <v>162</v>
      </c>
      <c r="BM165" s="73" t="s">
        <v>227</v>
      </c>
    </row>
    <row r="166" spans="2:51" s="6" customFormat="1" ht="27" customHeight="1">
      <c r="B166" s="114"/>
      <c r="E166" s="115"/>
      <c r="F166" s="267" t="s">
        <v>606</v>
      </c>
      <c r="G166" s="268"/>
      <c r="H166" s="268"/>
      <c r="I166" s="268"/>
      <c r="K166" s="117">
        <v>25.83</v>
      </c>
      <c r="S166" s="114"/>
      <c r="T166" s="118"/>
      <c r="AA166" s="119"/>
      <c r="AT166" s="116" t="s">
        <v>165</v>
      </c>
      <c r="AU166" s="116" t="s">
        <v>77</v>
      </c>
      <c r="AV166" s="116" t="s">
        <v>77</v>
      </c>
      <c r="AW166" s="116" t="s">
        <v>127</v>
      </c>
      <c r="AX166" s="116" t="s">
        <v>70</v>
      </c>
      <c r="AY166" s="116" t="s">
        <v>156</v>
      </c>
    </row>
    <row r="167" spans="2:51" s="6" customFormat="1" ht="15.75" customHeight="1">
      <c r="B167" s="120"/>
      <c r="E167" s="121" t="s">
        <v>105</v>
      </c>
      <c r="F167" s="269" t="s">
        <v>230</v>
      </c>
      <c r="G167" s="270"/>
      <c r="H167" s="270"/>
      <c r="I167" s="270"/>
      <c r="K167" s="122">
        <v>25.83</v>
      </c>
      <c r="S167" s="120"/>
      <c r="T167" s="123"/>
      <c r="AA167" s="124"/>
      <c r="AT167" s="121" t="s">
        <v>165</v>
      </c>
      <c r="AU167" s="121" t="s">
        <v>77</v>
      </c>
      <c r="AV167" s="121" t="s">
        <v>80</v>
      </c>
      <c r="AW167" s="121" t="s">
        <v>127</v>
      </c>
      <c r="AX167" s="121" t="s">
        <v>70</v>
      </c>
      <c r="AY167" s="121" t="s">
        <v>156</v>
      </c>
    </row>
    <row r="168" spans="2:51" s="6" customFormat="1" ht="15.75" customHeight="1">
      <c r="B168" s="114"/>
      <c r="E168" s="116"/>
      <c r="F168" s="267" t="s">
        <v>607</v>
      </c>
      <c r="G168" s="268"/>
      <c r="H168" s="268"/>
      <c r="I168" s="268"/>
      <c r="K168" s="117">
        <v>47.79</v>
      </c>
      <c r="S168" s="114"/>
      <c r="T168" s="118"/>
      <c r="AA168" s="119"/>
      <c r="AT168" s="116" t="s">
        <v>165</v>
      </c>
      <c r="AU168" s="116" t="s">
        <v>77</v>
      </c>
      <c r="AV168" s="116" t="s">
        <v>77</v>
      </c>
      <c r="AW168" s="116" t="s">
        <v>127</v>
      </c>
      <c r="AX168" s="116" t="s">
        <v>70</v>
      </c>
      <c r="AY168" s="116" t="s">
        <v>156</v>
      </c>
    </row>
    <row r="169" spans="2:51" s="6" customFormat="1" ht="15.75" customHeight="1">
      <c r="B169" s="114"/>
      <c r="E169" s="116"/>
      <c r="F169" s="267" t="s">
        <v>608</v>
      </c>
      <c r="G169" s="268"/>
      <c r="H169" s="268"/>
      <c r="I169" s="268"/>
      <c r="K169" s="117">
        <v>5.13</v>
      </c>
      <c r="S169" s="114"/>
      <c r="T169" s="118"/>
      <c r="AA169" s="119"/>
      <c r="AT169" s="116" t="s">
        <v>165</v>
      </c>
      <c r="AU169" s="116" t="s">
        <v>77</v>
      </c>
      <c r="AV169" s="116" t="s">
        <v>77</v>
      </c>
      <c r="AW169" s="116" t="s">
        <v>127</v>
      </c>
      <c r="AX169" s="116" t="s">
        <v>70</v>
      </c>
      <c r="AY169" s="116" t="s">
        <v>156</v>
      </c>
    </row>
    <row r="170" spans="2:51" s="6" customFormat="1" ht="15.75" customHeight="1">
      <c r="B170" s="114"/>
      <c r="E170" s="116"/>
      <c r="F170" s="267" t="s">
        <v>609</v>
      </c>
      <c r="G170" s="268"/>
      <c r="H170" s="268"/>
      <c r="I170" s="268"/>
      <c r="K170" s="117">
        <v>12.88</v>
      </c>
      <c r="S170" s="114"/>
      <c r="T170" s="118"/>
      <c r="AA170" s="119"/>
      <c r="AT170" s="116" t="s">
        <v>165</v>
      </c>
      <c r="AU170" s="116" t="s">
        <v>77</v>
      </c>
      <c r="AV170" s="116" t="s">
        <v>77</v>
      </c>
      <c r="AW170" s="116" t="s">
        <v>127</v>
      </c>
      <c r="AX170" s="116" t="s">
        <v>70</v>
      </c>
      <c r="AY170" s="116" t="s">
        <v>156</v>
      </c>
    </row>
    <row r="171" spans="2:51" s="6" customFormat="1" ht="39" customHeight="1">
      <c r="B171" s="114"/>
      <c r="E171" s="116"/>
      <c r="F171" s="267" t="s">
        <v>610</v>
      </c>
      <c r="G171" s="268"/>
      <c r="H171" s="268"/>
      <c r="I171" s="268"/>
      <c r="K171" s="117">
        <v>58.39</v>
      </c>
      <c r="S171" s="114"/>
      <c r="T171" s="118"/>
      <c r="AA171" s="119"/>
      <c r="AT171" s="116" t="s">
        <v>165</v>
      </c>
      <c r="AU171" s="116" t="s">
        <v>77</v>
      </c>
      <c r="AV171" s="116" t="s">
        <v>77</v>
      </c>
      <c r="AW171" s="116" t="s">
        <v>127</v>
      </c>
      <c r="AX171" s="116" t="s">
        <v>70</v>
      </c>
      <c r="AY171" s="116" t="s">
        <v>156</v>
      </c>
    </row>
    <row r="172" spans="2:51" s="6" customFormat="1" ht="15.75" customHeight="1">
      <c r="B172" s="114"/>
      <c r="E172" s="116"/>
      <c r="F172" s="267" t="s">
        <v>611</v>
      </c>
      <c r="G172" s="268"/>
      <c r="H172" s="268"/>
      <c r="I172" s="268"/>
      <c r="K172" s="117">
        <v>13.66</v>
      </c>
      <c r="S172" s="114"/>
      <c r="T172" s="118"/>
      <c r="AA172" s="119"/>
      <c r="AT172" s="116" t="s">
        <v>165</v>
      </c>
      <c r="AU172" s="116" t="s">
        <v>77</v>
      </c>
      <c r="AV172" s="116" t="s">
        <v>77</v>
      </c>
      <c r="AW172" s="116" t="s">
        <v>127</v>
      </c>
      <c r="AX172" s="116" t="s">
        <v>70</v>
      </c>
      <c r="AY172" s="116" t="s">
        <v>156</v>
      </c>
    </row>
    <row r="173" spans="2:51" s="6" customFormat="1" ht="15.75" customHeight="1">
      <c r="B173" s="120"/>
      <c r="E173" s="121" t="s">
        <v>108</v>
      </c>
      <c r="F173" s="269" t="s">
        <v>232</v>
      </c>
      <c r="G173" s="270"/>
      <c r="H173" s="270"/>
      <c r="I173" s="270"/>
      <c r="K173" s="122">
        <v>137.85</v>
      </c>
      <c r="S173" s="120"/>
      <c r="T173" s="123"/>
      <c r="AA173" s="124"/>
      <c r="AT173" s="121" t="s">
        <v>165</v>
      </c>
      <c r="AU173" s="121" t="s">
        <v>77</v>
      </c>
      <c r="AV173" s="121" t="s">
        <v>80</v>
      </c>
      <c r="AW173" s="121" t="s">
        <v>127</v>
      </c>
      <c r="AX173" s="121" t="s">
        <v>70</v>
      </c>
      <c r="AY173" s="121" t="s">
        <v>156</v>
      </c>
    </row>
    <row r="174" spans="2:51" s="6" customFormat="1" ht="15.75" customHeight="1">
      <c r="B174" s="114"/>
      <c r="E174" s="116"/>
      <c r="F174" s="267" t="s">
        <v>612</v>
      </c>
      <c r="G174" s="268"/>
      <c r="H174" s="268"/>
      <c r="I174" s="268"/>
      <c r="K174" s="117">
        <v>9.09</v>
      </c>
      <c r="S174" s="114"/>
      <c r="T174" s="118"/>
      <c r="AA174" s="119"/>
      <c r="AT174" s="116" t="s">
        <v>165</v>
      </c>
      <c r="AU174" s="116" t="s">
        <v>77</v>
      </c>
      <c r="AV174" s="116" t="s">
        <v>77</v>
      </c>
      <c r="AW174" s="116" t="s">
        <v>127</v>
      </c>
      <c r="AX174" s="116" t="s">
        <v>70</v>
      </c>
      <c r="AY174" s="116" t="s">
        <v>156</v>
      </c>
    </row>
    <row r="175" spans="2:51" s="6" customFormat="1" ht="15.75" customHeight="1">
      <c r="B175" s="114"/>
      <c r="E175" s="116"/>
      <c r="F175" s="267" t="s">
        <v>613</v>
      </c>
      <c r="G175" s="268"/>
      <c r="H175" s="268"/>
      <c r="I175" s="268"/>
      <c r="K175" s="117">
        <v>11.91</v>
      </c>
      <c r="S175" s="114"/>
      <c r="T175" s="118"/>
      <c r="AA175" s="119"/>
      <c r="AT175" s="116" t="s">
        <v>165</v>
      </c>
      <c r="AU175" s="116" t="s">
        <v>77</v>
      </c>
      <c r="AV175" s="116" t="s">
        <v>77</v>
      </c>
      <c r="AW175" s="116" t="s">
        <v>127</v>
      </c>
      <c r="AX175" s="116" t="s">
        <v>70</v>
      </c>
      <c r="AY175" s="116" t="s">
        <v>156</v>
      </c>
    </row>
    <row r="176" spans="2:51" s="6" customFormat="1" ht="15.75" customHeight="1">
      <c r="B176" s="114"/>
      <c r="E176" s="116"/>
      <c r="F176" s="267" t="s">
        <v>614</v>
      </c>
      <c r="G176" s="268"/>
      <c r="H176" s="268"/>
      <c r="I176" s="268"/>
      <c r="K176" s="117">
        <v>4.34</v>
      </c>
      <c r="S176" s="114"/>
      <c r="T176" s="118"/>
      <c r="AA176" s="119"/>
      <c r="AT176" s="116" t="s">
        <v>165</v>
      </c>
      <c r="AU176" s="116" t="s">
        <v>77</v>
      </c>
      <c r="AV176" s="116" t="s">
        <v>77</v>
      </c>
      <c r="AW176" s="116" t="s">
        <v>127</v>
      </c>
      <c r="AX176" s="116" t="s">
        <v>70</v>
      </c>
      <c r="AY176" s="116" t="s">
        <v>156</v>
      </c>
    </row>
    <row r="177" spans="2:51" s="6" customFormat="1" ht="15.75" customHeight="1">
      <c r="B177" s="120"/>
      <c r="E177" s="121" t="s">
        <v>111</v>
      </c>
      <c r="F177" s="269" t="s">
        <v>234</v>
      </c>
      <c r="G177" s="270"/>
      <c r="H177" s="270"/>
      <c r="I177" s="270"/>
      <c r="K177" s="122">
        <v>25.34</v>
      </c>
      <c r="S177" s="120"/>
      <c r="T177" s="123"/>
      <c r="AA177" s="124"/>
      <c r="AT177" s="121" t="s">
        <v>165</v>
      </c>
      <c r="AU177" s="121" t="s">
        <v>77</v>
      </c>
      <c r="AV177" s="121" t="s">
        <v>80</v>
      </c>
      <c r="AW177" s="121" t="s">
        <v>127</v>
      </c>
      <c r="AX177" s="121" t="s">
        <v>70</v>
      </c>
      <c r="AY177" s="121" t="s">
        <v>156</v>
      </c>
    </row>
    <row r="178" spans="2:51" s="6" customFormat="1" ht="15.75" customHeight="1">
      <c r="B178" s="125"/>
      <c r="E178" s="126"/>
      <c r="F178" s="259" t="s">
        <v>186</v>
      </c>
      <c r="G178" s="260"/>
      <c r="H178" s="260"/>
      <c r="I178" s="260"/>
      <c r="K178" s="127">
        <v>189.02</v>
      </c>
      <c r="S178" s="125"/>
      <c r="T178" s="128"/>
      <c r="AA178" s="129"/>
      <c r="AT178" s="126" t="s">
        <v>165</v>
      </c>
      <c r="AU178" s="126" t="s">
        <v>77</v>
      </c>
      <c r="AV178" s="126" t="s">
        <v>162</v>
      </c>
      <c r="AW178" s="126" t="s">
        <v>127</v>
      </c>
      <c r="AX178" s="126" t="s">
        <v>9</v>
      </c>
      <c r="AY178" s="126" t="s">
        <v>156</v>
      </c>
    </row>
    <row r="179" spans="2:65" s="6" customFormat="1" ht="15.75" customHeight="1">
      <c r="B179" s="21"/>
      <c r="C179" s="130" t="s">
        <v>249</v>
      </c>
      <c r="D179" s="130" t="s">
        <v>188</v>
      </c>
      <c r="E179" s="131" t="s">
        <v>236</v>
      </c>
      <c r="F179" s="271" t="s">
        <v>237</v>
      </c>
      <c r="G179" s="272"/>
      <c r="H179" s="272"/>
      <c r="I179" s="272"/>
      <c r="J179" s="132" t="s">
        <v>197</v>
      </c>
      <c r="K179" s="133">
        <v>27.122</v>
      </c>
      <c r="L179" s="273"/>
      <c r="M179" s="272"/>
      <c r="N179" s="274">
        <f>ROUND($L$179*$K$179,0)</f>
        <v>0</v>
      </c>
      <c r="O179" s="262"/>
      <c r="P179" s="262"/>
      <c r="Q179" s="262"/>
      <c r="R179" s="106" t="s">
        <v>161</v>
      </c>
      <c r="S179" s="21"/>
      <c r="T179" s="109"/>
      <c r="U179" s="110" t="s">
        <v>42</v>
      </c>
      <c r="X179" s="111">
        <v>3E-05</v>
      </c>
      <c r="Y179" s="111">
        <f>$X$179*$K$179</f>
        <v>0.00081366</v>
      </c>
      <c r="Z179" s="111">
        <v>0</v>
      </c>
      <c r="AA179" s="112">
        <f>$Z$179*$K$179</f>
        <v>0</v>
      </c>
      <c r="AR179" s="73" t="s">
        <v>191</v>
      </c>
      <c r="AT179" s="73" t="s">
        <v>188</v>
      </c>
      <c r="AU179" s="73" t="s">
        <v>77</v>
      </c>
      <c r="AY179" s="6" t="s">
        <v>156</v>
      </c>
      <c r="BE179" s="113">
        <f>IF($U$179="základní",$N$179,0)</f>
        <v>0</v>
      </c>
      <c r="BF179" s="113">
        <f>IF($U$179="snížená",$N$179,0)</f>
        <v>0</v>
      </c>
      <c r="BG179" s="113">
        <f>IF($U$179="zákl. přenesená",$N$179,0)</f>
        <v>0</v>
      </c>
      <c r="BH179" s="113">
        <f>IF($U$179="sníž. přenesená",$N$179,0)</f>
        <v>0</v>
      </c>
      <c r="BI179" s="113">
        <f>IF($U$179="nulová",$N$179,0)</f>
        <v>0</v>
      </c>
      <c r="BJ179" s="73" t="s">
        <v>77</v>
      </c>
      <c r="BK179" s="113">
        <f>ROUND($L$179*$K$179,0)</f>
        <v>0</v>
      </c>
      <c r="BL179" s="73" t="s">
        <v>162</v>
      </c>
      <c r="BM179" s="73" t="s">
        <v>238</v>
      </c>
    </row>
    <row r="180" spans="2:51" s="6" customFormat="1" ht="15.75" customHeight="1">
      <c r="B180" s="114"/>
      <c r="E180" s="115"/>
      <c r="F180" s="267" t="s">
        <v>239</v>
      </c>
      <c r="G180" s="268"/>
      <c r="H180" s="268"/>
      <c r="I180" s="268"/>
      <c r="K180" s="117">
        <v>27.122</v>
      </c>
      <c r="S180" s="114"/>
      <c r="T180" s="118"/>
      <c r="AA180" s="119"/>
      <c r="AT180" s="116" t="s">
        <v>165</v>
      </c>
      <c r="AU180" s="116" t="s">
        <v>77</v>
      </c>
      <c r="AV180" s="116" t="s">
        <v>77</v>
      </c>
      <c r="AW180" s="116" t="s">
        <v>127</v>
      </c>
      <c r="AX180" s="116" t="s">
        <v>9</v>
      </c>
      <c r="AY180" s="116" t="s">
        <v>156</v>
      </c>
    </row>
    <row r="181" spans="2:65" s="6" customFormat="1" ht="15.75" customHeight="1">
      <c r="B181" s="21"/>
      <c r="C181" s="130" t="s">
        <v>254</v>
      </c>
      <c r="D181" s="130" t="s">
        <v>188</v>
      </c>
      <c r="E181" s="131" t="s">
        <v>241</v>
      </c>
      <c r="F181" s="271" t="s">
        <v>242</v>
      </c>
      <c r="G181" s="272"/>
      <c r="H181" s="272"/>
      <c r="I181" s="272"/>
      <c r="J181" s="132" t="s">
        <v>197</v>
      </c>
      <c r="K181" s="133">
        <v>144.743</v>
      </c>
      <c r="L181" s="273"/>
      <c r="M181" s="272"/>
      <c r="N181" s="274">
        <f>ROUND($L$181*$K$181,0)</f>
        <v>0</v>
      </c>
      <c r="O181" s="262"/>
      <c r="P181" s="262"/>
      <c r="Q181" s="262"/>
      <c r="R181" s="106" t="s">
        <v>161</v>
      </c>
      <c r="S181" s="21"/>
      <c r="T181" s="109"/>
      <c r="U181" s="110" t="s">
        <v>42</v>
      </c>
      <c r="X181" s="111">
        <v>0.0002</v>
      </c>
      <c r="Y181" s="111">
        <f>$X$181*$K$181</f>
        <v>0.0289486</v>
      </c>
      <c r="Z181" s="111">
        <v>0</v>
      </c>
      <c r="AA181" s="112">
        <f>$Z$181*$K$181</f>
        <v>0</v>
      </c>
      <c r="AR181" s="73" t="s">
        <v>191</v>
      </c>
      <c r="AT181" s="73" t="s">
        <v>188</v>
      </c>
      <c r="AU181" s="73" t="s">
        <v>77</v>
      </c>
      <c r="AY181" s="6" t="s">
        <v>156</v>
      </c>
      <c r="BE181" s="113">
        <f>IF($U$181="základní",$N$181,0)</f>
        <v>0</v>
      </c>
      <c r="BF181" s="113">
        <f>IF($U$181="snížená",$N$181,0)</f>
        <v>0</v>
      </c>
      <c r="BG181" s="113">
        <f>IF($U$181="zákl. přenesená",$N$181,0)</f>
        <v>0</v>
      </c>
      <c r="BH181" s="113">
        <f>IF($U$181="sníž. přenesená",$N$181,0)</f>
        <v>0</v>
      </c>
      <c r="BI181" s="113">
        <f>IF($U$181="nulová",$N$181,0)</f>
        <v>0</v>
      </c>
      <c r="BJ181" s="73" t="s">
        <v>77</v>
      </c>
      <c r="BK181" s="113">
        <f>ROUND($L$181*$K$181,0)</f>
        <v>0</v>
      </c>
      <c r="BL181" s="73" t="s">
        <v>162</v>
      </c>
      <c r="BM181" s="73" t="s">
        <v>243</v>
      </c>
    </row>
    <row r="182" spans="2:51" s="6" customFormat="1" ht="15.75" customHeight="1">
      <c r="B182" s="114"/>
      <c r="E182" s="115"/>
      <c r="F182" s="267" t="s">
        <v>244</v>
      </c>
      <c r="G182" s="268"/>
      <c r="H182" s="268"/>
      <c r="I182" s="268"/>
      <c r="K182" s="117">
        <v>144.743</v>
      </c>
      <c r="S182" s="114"/>
      <c r="T182" s="118"/>
      <c r="AA182" s="119"/>
      <c r="AT182" s="116" t="s">
        <v>165</v>
      </c>
      <c r="AU182" s="116" t="s">
        <v>77</v>
      </c>
      <c r="AV182" s="116" t="s">
        <v>77</v>
      </c>
      <c r="AW182" s="116" t="s">
        <v>127</v>
      </c>
      <c r="AX182" s="116" t="s">
        <v>9</v>
      </c>
      <c r="AY182" s="116" t="s">
        <v>156</v>
      </c>
    </row>
    <row r="183" spans="2:65" s="6" customFormat="1" ht="27" customHeight="1">
      <c r="B183" s="21"/>
      <c r="C183" s="130" t="s">
        <v>262</v>
      </c>
      <c r="D183" s="130" t="s">
        <v>188</v>
      </c>
      <c r="E183" s="131" t="s">
        <v>245</v>
      </c>
      <c r="F183" s="271" t="s">
        <v>246</v>
      </c>
      <c r="G183" s="272"/>
      <c r="H183" s="272"/>
      <c r="I183" s="272"/>
      <c r="J183" s="132" t="s">
        <v>197</v>
      </c>
      <c r="K183" s="133">
        <v>26.607</v>
      </c>
      <c r="L183" s="273"/>
      <c r="M183" s="272"/>
      <c r="N183" s="274">
        <f>ROUND($L$183*$K$183,0)</f>
        <v>0</v>
      </c>
      <c r="O183" s="262"/>
      <c r="P183" s="262"/>
      <c r="Q183" s="262"/>
      <c r="R183" s="106" t="s">
        <v>161</v>
      </c>
      <c r="S183" s="21"/>
      <c r="T183" s="109"/>
      <c r="U183" s="110" t="s">
        <v>42</v>
      </c>
      <c r="X183" s="111">
        <v>0.0004</v>
      </c>
      <c r="Y183" s="111">
        <f>$X$183*$K$183</f>
        <v>0.010642800000000001</v>
      </c>
      <c r="Z183" s="111">
        <v>0</v>
      </c>
      <c r="AA183" s="112">
        <f>$Z$183*$K$183</f>
        <v>0</v>
      </c>
      <c r="AR183" s="73" t="s">
        <v>191</v>
      </c>
      <c r="AT183" s="73" t="s">
        <v>188</v>
      </c>
      <c r="AU183" s="73" t="s">
        <v>77</v>
      </c>
      <c r="AY183" s="6" t="s">
        <v>156</v>
      </c>
      <c r="BE183" s="113">
        <f>IF($U$183="základní",$N$183,0)</f>
        <v>0</v>
      </c>
      <c r="BF183" s="113">
        <f>IF($U$183="snížená",$N$183,0)</f>
        <v>0</v>
      </c>
      <c r="BG183" s="113">
        <f>IF($U$183="zákl. přenesená",$N$183,0)</f>
        <v>0</v>
      </c>
      <c r="BH183" s="113">
        <f>IF($U$183="sníž. přenesená",$N$183,0)</f>
        <v>0</v>
      </c>
      <c r="BI183" s="113">
        <f>IF($U$183="nulová",$N$183,0)</f>
        <v>0</v>
      </c>
      <c r="BJ183" s="73" t="s">
        <v>77</v>
      </c>
      <c r="BK183" s="113">
        <f>ROUND($L$183*$K$183,0)</f>
        <v>0</v>
      </c>
      <c r="BL183" s="73" t="s">
        <v>162</v>
      </c>
      <c r="BM183" s="73" t="s">
        <v>247</v>
      </c>
    </row>
    <row r="184" spans="2:51" s="6" customFormat="1" ht="15.75" customHeight="1">
      <c r="B184" s="114"/>
      <c r="E184" s="115"/>
      <c r="F184" s="267" t="s">
        <v>248</v>
      </c>
      <c r="G184" s="268"/>
      <c r="H184" s="268"/>
      <c r="I184" s="268"/>
      <c r="K184" s="117">
        <v>26.607</v>
      </c>
      <c r="S184" s="114"/>
      <c r="T184" s="118"/>
      <c r="AA184" s="119"/>
      <c r="AT184" s="116" t="s">
        <v>165</v>
      </c>
      <c r="AU184" s="116" t="s">
        <v>77</v>
      </c>
      <c r="AV184" s="116" t="s">
        <v>77</v>
      </c>
      <c r="AW184" s="116" t="s">
        <v>127</v>
      </c>
      <c r="AX184" s="116" t="s">
        <v>9</v>
      </c>
      <c r="AY184" s="116" t="s">
        <v>156</v>
      </c>
    </row>
    <row r="185" spans="2:65" s="6" customFormat="1" ht="27" customHeight="1">
      <c r="B185" s="21"/>
      <c r="C185" s="104" t="s">
        <v>266</v>
      </c>
      <c r="D185" s="104" t="s">
        <v>157</v>
      </c>
      <c r="E185" s="105" t="s">
        <v>255</v>
      </c>
      <c r="F185" s="261" t="s">
        <v>256</v>
      </c>
      <c r="G185" s="262"/>
      <c r="H185" s="262"/>
      <c r="I185" s="262"/>
      <c r="J185" s="107" t="s">
        <v>173</v>
      </c>
      <c r="K185" s="108">
        <v>289.135</v>
      </c>
      <c r="L185" s="263"/>
      <c r="M185" s="262"/>
      <c r="N185" s="264">
        <f>ROUND($L$185*$K$185,0)</f>
        <v>0</v>
      </c>
      <c r="O185" s="262"/>
      <c r="P185" s="262"/>
      <c r="Q185" s="262"/>
      <c r="R185" s="106" t="s">
        <v>161</v>
      </c>
      <c r="S185" s="21"/>
      <c r="T185" s="109"/>
      <c r="U185" s="110" t="s">
        <v>42</v>
      </c>
      <c r="X185" s="111">
        <v>0.00268</v>
      </c>
      <c r="Y185" s="111">
        <f>$X$185*$K$185</f>
        <v>0.7748818</v>
      </c>
      <c r="Z185" s="111">
        <v>0</v>
      </c>
      <c r="AA185" s="112">
        <f>$Z$185*$K$185</f>
        <v>0</v>
      </c>
      <c r="AR185" s="73" t="s">
        <v>162</v>
      </c>
      <c r="AT185" s="73" t="s">
        <v>157</v>
      </c>
      <c r="AU185" s="73" t="s">
        <v>77</v>
      </c>
      <c r="AY185" s="6" t="s">
        <v>156</v>
      </c>
      <c r="BE185" s="113">
        <f>IF($U$185="základní",$N$185,0)</f>
        <v>0</v>
      </c>
      <c r="BF185" s="113">
        <f>IF($U$185="snížená",$N$185,0)</f>
        <v>0</v>
      </c>
      <c r="BG185" s="113">
        <f>IF($U$185="zákl. přenesená",$N$185,0)</f>
        <v>0</v>
      </c>
      <c r="BH185" s="113">
        <f>IF($U$185="sníž. přenesená",$N$185,0)</f>
        <v>0</v>
      </c>
      <c r="BI185" s="113">
        <f>IF($U$185="nulová",$N$185,0)</f>
        <v>0</v>
      </c>
      <c r="BJ185" s="73" t="s">
        <v>77</v>
      </c>
      <c r="BK185" s="113">
        <f>ROUND($L$185*$K$185,0)</f>
        <v>0</v>
      </c>
      <c r="BL185" s="73" t="s">
        <v>162</v>
      </c>
      <c r="BM185" s="73" t="s">
        <v>257</v>
      </c>
    </row>
    <row r="186" spans="2:51" s="6" customFormat="1" ht="15.75" customHeight="1">
      <c r="B186" s="114"/>
      <c r="E186" s="115"/>
      <c r="F186" s="267" t="s">
        <v>258</v>
      </c>
      <c r="G186" s="268"/>
      <c r="H186" s="268"/>
      <c r="I186" s="268"/>
      <c r="K186" s="117">
        <v>240.178</v>
      </c>
      <c r="S186" s="114"/>
      <c r="T186" s="118"/>
      <c r="AA186" s="119"/>
      <c r="AT186" s="116" t="s">
        <v>165</v>
      </c>
      <c r="AU186" s="116" t="s">
        <v>77</v>
      </c>
      <c r="AV186" s="116" t="s">
        <v>77</v>
      </c>
      <c r="AW186" s="116" t="s">
        <v>127</v>
      </c>
      <c r="AX186" s="116" t="s">
        <v>70</v>
      </c>
      <c r="AY186" s="116" t="s">
        <v>156</v>
      </c>
    </row>
    <row r="187" spans="2:51" s="6" customFormat="1" ht="15.75" customHeight="1">
      <c r="B187" s="114"/>
      <c r="E187" s="116"/>
      <c r="F187" s="267" t="s">
        <v>260</v>
      </c>
      <c r="G187" s="268"/>
      <c r="H187" s="268"/>
      <c r="I187" s="268"/>
      <c r="K187" s="117">
        <v>48.957</v>
      </c>
      <c r="S187" s="114"/>
      <c r="T187" s="118"/>
      <c r="AA187" s="119"/>
      <c r="AT187" s="116" t="s">
        <v>165</v>
      </c>
      <c r="AU187" s="116" t="s">
        <v>77</v>
      </c>
      <c r="AV187" s="116" t="s">
        <v>77</v>
      </c>
      <c r="AW187" s="116" t="s">
        <v>127</v>
      </c>
      <c r="AX187" s="116" t="s">
        <v>70</v>
      </c>
      <c r="AY187" s="116" t="s">
        <v>156</v>
      </c>
    </row>
    <row r="188" spans="2:51" s="6" customFormat="1" ht="15.75" customHeight="1">
      <c r="B188" s="120"/>
      <c r="E188" s="121"/>
      <c r="F188" s="269" t="s">
        <v>261</v>
      </c>
      <c r="G188" s="270"/>
      <c r="H188" s="270"/>
      <c r="I188" s="270"/>
      <c r="K188" s="122">
        <v>289.135</v>
      </c>
      <c r="S188" s="120"/>
      <c r="T188" s="123"/>
      <c r="AA188" s="124"/>
      <c r="AT188" s="121" t="s">
        <v>165</v>
      </c>
      <c r="AU188" s="121" t="s">
        <v>77</v>
      </c>
      <c r="AV188" s="121" t="s">
        <v>80</v>
      </c>
      <c r="AW188" s="121" t="s">
        <v>127</v>
      </c>
      <c r="AX188" s="121" t="s">
        <v>9</v>
      </c>
      <c r="AY188" s="121" t="s">
        <v>156</v>
      </c>
    </row>
    <row r="189" spans="2:65" s="6" customFormat="1" ht="27" customHeight="1">
      <c r="B189" s="21"/>
      <c r="C189" s="104" t="s">
        <v>271</v>
      </c>
      <c r="D189" s="104" t="s">
        <v>157</v>
      </c>
      <c r="E189" s="105" t="s">
        <v>267</v>
      </c>
      <c r="F189" s="261" t="s">
        <v>268</v>
      </c>
      <c r="G189" s="262"/>
      <c r="H189" s="262"/>
      <c r="I189" s="262"/>
      <c r="J189" s="107" t="s">
        <v>173</v>
      </c>
      <c r="K189" s="108">
        <v>12.092</v>
      </c>
      <c r="L189" s="263"/>
      <c r="M189" s="262"/>
      <c r="N189" s="264">
        <f>ROUND($L$189*$K$189,0)</f>
        <v>0</v>
      </c>
      <c r="O189" s="262"/>
      <c r="P189" s="262"/>
      <c r="Q189" s="262"/>
      <c r="R189" s="106" t="s">
        <v>161</v>
      </c>
      <c r="S189" s="21"/>
      <c r="T189" s="109"/>
      <c r="U189" s="110" t="s">
        <v>42</v>
      </c>
      <c r="X189" s="111">
        <v>0.00024</v>
      </c>
      <c r="Y189" s="111">
        <f>$X$189*$K$189</f>
        <v>0.00290208</v>
      </c>
      <c r="Z189" s="111">
        <v>0</v>
      </c>
      <c r="AA189" s="112">
        <f>$Z$189*$K$189</f>
        <v>0</v>
      </c>
      <c r="AR189" s="73" t="s">
        <v>162</v>
      </c>
      <c r="AT189" s="73" t="s">
        <v>157</v>
      </c>
      <c r="AU189" s="73" t="s">
        <v>77</v>
      </c>
      <c r="AY189" s="6" t="s">
        <v>156</v>
      </c>
      <c r="BE189" s="113">
        <f>IF($U$189="základní",$N$189,0)</f>
        <v>0</v>
      </c>
      <c r="BF189" s="113">
        <f>IF($U$189="snížená",$N$189,0)</f>
        <v>0</v>
      </c>
      <c r="BG189" s="113">
        <f>IF($U$189="zákl. přenesená",$N$189,0)</f>
        <v>0</v>
      </c>
      <c r="BH189" s="113">
        <f>IF($U$189="sníž. přenesená",$N$189,0)</f>
        <v>0</v>
      </c>
      <c r="BI189" s="113">
        <f>IF($U$189="nulová",$N$189,0)</f>
        <v>0</v>
      </c>
      <c r="BJ189" s="73" t="s">
        <v>77</v>
      </c>
      <c r="BK189" s="113">
        <f>ROUND($L$189*$K$189,0)</f>
        <v>0</v>
      </c>
      <c r="BL189" s="73" t="s">
        <v>162</v>
      </c>
      <c r="BM189" s="73" t="s">
        <v>615</v>
      </c>
    </row>
    <row r="190" spans="2:51" s="6" customFormat="1" ht="15.75" customHeight="1">
      <c r="B190" s="114"/>
      <c r="E190" s="115"/>
      <c r="F190" s="267" t="s">
        <v>616</v>
      </c>
      <c r="G190" s="268"/>
      <c r="H190" s="268"/>
      <c r="I190" s="268"/>
      <c r="K190" s="117">
        <v>12.092</v>
      </c>
      <c r="S190" s="114"/>
      <c r="T190" s="118"/>
      <c r="AA190" s="119"/>
      <c r="AT190" s="116" t="s">
        <v>165</v>
      </c>
      <c r="AU190" s="116" t="s">
        <v>77</v>
      </c>
      <c r="AV190" s="116" t="s">
        <v>77</v>
      </c>
      <c r="AW190" s="116" t="s">
        <v>127</v>
      </c>
      <c r="AX190" s="116" t="s">
        <v>70</v>
      </c>
      <c r="AY190" s="116" t="s">
        <v>156</v>
      </c>
    </row>
    <row r="191" spans="2:51" s="6" customFormat="1" ht="15.75" customHeight="1">
      <c r="B191" s="120"/>
      <c r="E191" s="121" t="s">
        <v>545</v>
      </c>
      <c r="F191" s="269" t="s">
        <v>261</v>
      </c>
      <c r="G191" s="270"/>
      <c r="H191" s="270"/>
      <c r="I191" s="270"/>
      <c r="K191" s="122">
        <v>12.092</v>
      </c>
      <c r="S191" s="120"/>
      <c r="T191" s="123"/>
      <c r="AA191" s="124"/>
      <c r="AT191" s="121" t="s">
        <v>165</v>
      </c>
      <c r="AU191" s="121" t="s">
        <v>77</v>
      </c>
      <c r="AV191" s="121" t="s">
        <v>80</v>
      </c>
      <c r="AW191" s="121" t="s">
        <v>127</v>
      </c>
      <c r="AX191" s="121" t="s">
        <v>9</v>
      </c>
      <c r="AY191" s="121" t="s">
        <v>156</v>
      </c>
    </row>
    <row r="192" spans="2:65" s="6" customFormat="1" ht="27" customHeight="1">
      <c r="B192" s="21"/>
      <c r="C192" s="104" t="s">
        <v>8</v>
      </c>
      <c r="D192" s="104" t="s">
        <v>157</v>
      </c>
      <c r="E192" s="105" t="s">
        <v>272</v>
      </c>
      <c r="F192" s="261" t="s">
        <v>273</v>
      </c>
      <c r="G192" s="262"/>
      <c r="H192" s="262"/>
      <c r="I192" s="262"/>
      <c r="J192" s="107" t="s">
        <v>173</v>
      </c>
      <c r="K192" s="108">
        <v>12.092</v>
      </c>
      <c r="L192" s="263"/>
      <c r="M192" s="262"/>
      <c r="N192" s="264">
        <f>ROUND($L$192*$K$192,0)</f>
        <v>0</v>
      </c>
      <c r="O192" s="262"/>
      <c r="P192" s="262"/>
      <c r="Q192" s="262"/>
      <c r="R192" s="106" t="s">
        <v>161</v>
      </c>
      <c r="S192" s="21"/>
      <c r="T192" s="109"/>
      <c r="U192" s="110" t="s">
        <v>42</v>
      </c>
      <c r="X192" s="111">
        <v>0.0014</v>
      </c>
      <c r="Y192" s="111">
        <f>$X$192*$K$192</f>
        <v>0.0169288</v>
      </c>
      <c r="Z192" s="111">
        <v>0</v>
      </c>
      <c r="AA192" s="112">
        <f>$Z$192*$K$192</f>
        <v>0</v>
      </c>
      <c r="AR192" s="73" t="s">
        <v>162</v>
      </c>
      <c r="AT192" s="73" t="s">
        <v>157</v>
      </c>
      <c r="AU192" s="73" t="s">
        <v>77</v>
      </c>
      <c r="AY192" s="6" t="s">
        <v>156</v>
      </c>
      <c r="BE192" s="113">
        <f>IF($U$192="základní",$N$192,0)</f>
        <v>0</v>
      </c>
      <c r="BF192" s="113">
        <f>IF($U$192="snížená",$N$192,0)</f>
        <v>0</v>
      </c>
      <c r="BG192" s="113">
        <f>IF($U$192="zákl. přenesená",$N$192,0)</f>
        <v>0</v>
      </c>
      <c r="BH192" s="113">
        <f>IF($U$192="sníž. přenesená",$N$192,0)</f>
        <v>0</v>
      </c>
      <c r="BI192" s="113">
        <f>IF($U$192="nulová",$N$192,0)</f>
        <v>0</v>
      </c>
      <c r="BJ192" s="73" t="s">
        <v>77</v>
      </c>
      <c r="BK192" s="113">
        <f>ROUND($L$192*$K$192,0)</f>
        <v>0</v>
      </c>
      <c r="BL192" s="73" t="s">
        <v>162</v>
      </c>
      <c r="BM192" s="73" t="s">
        <v>617</v>
      </c>
    </row>
    <row r="193" spans="2:51" s="6" customFormat="1" ht="15.75" customHeight="1">
      <c r="B193" s="114"/>
      <c r="E193" s="115"/>
      <c r="F193" s="267" t="s">
        <v>545</v>
      </c>
      <c r="G193" s="268"/>
      <c r="H193" s="268"/>
      <c r="I193" s="268"/>
      <c r="K193" s="117">
        <v>12.092</v>
      </c>
      <c r="S193" s="114"/>
      <c r="T193" s="118"/>
      <c r="AA193" s="119"/>
      <c r="AT193" s="116" t="s">
        <v>165</v>
      </c>
      <c r="AU193" s="116" t="s">
        <v>77</v>
      </c>
      <c r="AV193" s="116" t="s">
        <v>77</v>
      </c>
      <c r="AW193" s="116" t="s">
        <v>127</v>
      </c>
      <c r="AX193" s="116" t="s">
        <v>9</v>
      </c>
      <c r="AY193" s="116" t="s">
        <v>156</v>
      </c>
    </row>
    <row r="194" spans="2:65" s="6" customFormat="1" ht="27" customHeight="1">
      <c r="B194" s="21"/>
      <c r="C194" s="104" t="s">
        <v>279</v>
      </c>
      <c r="D194" s="104" t="s">
        <v>157</v>
      </c>
      <c r="E194" s="105" t="s">
        <v>280</v>
      </c>
      <c r="F194" s="261" t="s">
        <v>281</v>
      </c>
      <c r="G194" s="262"/>
      <c r="H194" s="262"/>
      <c r="I194" s="262"/>
      <c r="J194" s="107" t="s">
        <v>173</v>
      </c>
      <c r="K194" s="108">
        <v>55.753</v>
      </c>
      <c r="L194" s="263"/>
      <c r="M194" s="262"/>
      <c r="N194" s="264">
        <f>ROUND($L$194*$K$194,0)</f>
        <v>0</v>
      </c>
      <c r="O194" s="262"/>
      <c r="P194" s="262"/>
      <c r="Q194" s="262"/>
      <c r="R194" s="106" t="s">
        <v>161</v>
      </c>
      <c r="S194" s="21"/>
      <c r="T194" s="109"/>
      <c r="U194" s="110" t="s">
        <v>42</v>
      </c>
      <c r="X194" s="111">
        <v>0.000121</v>
      </c>
      <c r="Y194" s="111">
        <f>$X$194*$K$194</f>
        <v>0.006746113</v>
      </c>
      <c r="Z194" s="111">
        <v>0</v>
      </c>
      <c r="AA194" s="112">
        <f>$Z$194*$K$194</f>
        <v>0</v>
      </c>
      <c r="AR194" s="73" t="s">
        <v>162</v>
      </c>
      <c r="AT194" s="73" t="s">
        <v>157</v>
      </c>
      <c r="AU194" s="73" t="s">
        <v>77</v>
      </c>
      <c r="AY194" s="6" t="s">
        <v>156</v>
      </c>
      <c r="BE194" s="113">
        <f>IF($U$194="základní",$N$194,0)</f>
        <v>0</v>
      </c>
      <c r="BF194" s="113">
        <f>IF($U$194="snížená",$N$194,0)</f>
        <v>0</v>
      </c>
      <c r="BG194" s="113">
        <f>IF($U$194="zákl. přenesená",$N$194,0)</f>
        <v>0</v>
      </c>
      <c r="BH194" s="113">
        <f>IF($U$194="sníž. přenesená",$N$194,0)</f>
        <v>0</v>
      </c>
      <c r="BI194" s="113">
        <f>IF($U$194="nulová",$N$194,0)</f>
        <v>0</v>
      </c>
      <c r="BJ194" s="73" t="s">
        <v>77</v>
      </c>
      <c r="BK194" s="113">
        <f>ROUND($L$194*$K$194,0)</f>
        <v>0</v>
      </c>
      <c r="BL194" s="73" t="s">
        <v>162</v>
      </c>
      <c r="BM194" s="73" t="s">
        <v>282</v>
      </c>
    </row>
    <row r="195" spans="2:51" s="6" customFormat="1" ht="15.75" customHeight="1">
      <c r="B195" s="114"/>
      <c r="E195" s="115"/>
      <c r="F195" s="267" t="s">
        <v>618</v>
      </c>
      <c r="G195" s="268"/>
      <c r="H195" s="268"/>
      <c r="I195" s="268"/>
      <c r="K195" s="117">
        <v>19.544</v>
      </c>
      <c r="S195" s="114"/>
      <c r="T195" s="118"/>
      <c r="AA195" s="119"/>
      <c r="AT195" s="116" t="s">
        <v>165</v>
      </c>
      <c r="AU195" s="116" t="s">
        <v>77</v>
      </c>
      <c r="AV195" s="116" t="s">
        <v>77</v>
      </c>
      <c r="AW195" s="116" t="s">
        <v>127</v>
      </c>
      <c r="AX195" s="116" t="s">
        <v>70</v>
      </c>
      <c r="AY195" s="116" t="s">
        <v>156</v>
      </c>
    </row>
    <row r="196" spans="2:51" s="6" customFormat="1" ht="15.75" customHeight="1">
      <c r="B196" s="120"/>
      <c r="E196" s="121"/>
      <c r="F196" s="269" t="s">
        <v>185</v>
      </c>
      <c r="G196" s="270"/>
      <c r="H196" s="270"/>
      <c r="I196" s="270"/>
      <c r="K196" s="122">
        <v>19.544</v>
      </c>
      <c r="S196" s="120"/>
      <c r="T196" s="123"/>
      <c r="AA196" s="124"/>
      <c r="AT196" s="121" t="s">
        <v>165</v>
      </c>
      <c r="AU196" s="121" t="s">
        <v>77</v>
      </c>
      <c r="AV196" s="121" t="s">
        <v>80</v>
      </c>
      <c r="AW196" s="121" t="s">
        <v>127</v>
      </c>
      <c r="AX196" s="121" t="s">
        <v>70</v>
      </c>
      <c r="AY196" s="121" t="s">
        <v>156</v>
      </c>
    </row>
    <row r="197" spans="2:51" s="6" customFormat="1" ht="15.75" customHeight="1">
      <c r="B197" s="114"/>
      <c r="E197" s="116"/>
      <c r="F197" s="267" t="s">
        <v>619</v>
      </c>
      <c r="G197" s="268"/>
      <c r="H197" s="268"/>
      <c r="I197" s="268"/>
      <c r="K197" s="117">
        <v>7.978</v>
      </c>
      <c r="S197" s="114"/>
      <c r="T197" s="118"/>
      <c r="AA197" s="119"/>
      <c r="AT197" s="116" t="s">
        <v>165</v>
      </c>
      <c r="AU197" s="116" t="s">
        <v>77</v>
      </c>
      <c r="AV197" s="116" t="s">
        <v>77</v>
      </c>
      <c r="AW197" s="116" t="s">
        <v>127</v>
      </c>
      <c r="AX197" s="116" t="s">
        <v>70</v>
      </c>
      <c r="AY197" s="116" t="s">
        <v>156</v>
      </c>
    </row>
    <row r="198" spans="2:51" s="6" customFormat="1" ht="27" customHeight="1">
      <c r="B198" s="114"/>
      <c r="E198" s="116"/>
      <c r="F198" s="267" t="s">
        <v>620</v>
      </c>
      <c r="G198" s="268"/>
      <c r="H198" s="268"/>
      <c r="I198" s="268"/>
      <c r="K198" s="117">
        <v>20.371</v>
      </c>
      <c r="S198" s="114"/>
      <c r="T198" s="118"/>
      <c r="AA198" s="119"/>
      <c r="AT198" s="116" t="s">
        <v>165</v>
      </c>
      <c r="AU198" s="116" t="s">
        <v>77</v>
      </c>
      <c r="AV198" s="116" t="s">
        <v>77</v>
      </c>
      <c r="AW198" s="116" t="s">
        <v>127</v>
      </c>
      <c r="AX198" s="116" t="s">
        <v>70</v>
      </c>
      <c r="AY198" s="116" t="s">
        <v>156</v>
      </c>
    </row>
    <row r="199" spans="2:51" s="6" customFormat="1" ht="15.75" customHeight="1">
      <c r="B199" s="120"/>
      <c r="E199" s="121"/>
      <c r="F199" s="269" t="s">
        <v>571</v>
      </c>
      <c r="G199" s="270"/>
      <c r="H199" s="270"/>
      <c r="I199" s="270"/>
      <c r="K199" s="122">
        <v>28.349</v>
      </c>
      <c r="S199" s="120"/>
      <c r="T199" s="123"/>
      <c r="AA199" s="124"/>
      <c r="AT199" s="121" t="s">
        <v>165</v>
      </c>
      <c r="AU199" s="121" t="s">
        <v>77</v>
      </c>
      <c r="AV199" s="121" t="s">
        <v>80</v>
      </c>
      <c r="AW199" s="121" t="s">
        <v>127</v>
      </c>
      <c r="AX199" s="121" t="s">
        <v>70</v>
      </c>
      <c r="AY199" s="121" t="s">
        <v>156</v>
      </c>
    </row>
    <row r="200" spans="2:51" s="6" customFormat="1" ht="15.75" customHeight="1">
      <c r="B200" s="114"/>
      <c r="E200" s="116"/>
      <c r="F200" s="267" t="s">
        <v>621</v>
      </c>
      <c r="G200" s="268"/>
      <c r="H200" s="268"/>
      <c r="I200" s="268"/>
      <c r="K200" s="117">
        <v>7.86</v>
      </c>
      <c r="S200" s="114"/>
      <c r="T200" s="118"/>
      <c r="AA200" s="119"/>
      <c r="AT200" s="116" t="s">
        <v>165</v>
      </c>
      <c r="AU200" s="116" t="s">
        <v>77</v>
      </c>
      <c r="AV200" s="116" t="s">
        <v>77</v>
      </c>
      <c r="AW200" s="116" t="s">
        <v>127</v>
      </c>
      <c r="AX200" s="116" t="s">
        <v>70</v>
      </c>
      <c r="AY200" s="116" t="s">
        <v>156</v>
      </c>
    </row>
    <row r="201" spans="2:51" s="6" customFormat="1" ht="15.75" customHeight="1">
      <c r="B201" s="120"/>
      <c r="E201" s="121"/>
      <c r="F201" s="269" t="s">
        <v>576</v>
      </c>
      <c r="G201" s="270"/>
      <c r="H201" s="270"/>
      <c r="I201" s="270"/>
      <c r="K201" s="122">
        <v>7.86</v>
      </c>
      <c r="S201" s="120"/>
      <c r="T201" s="123"/>
      <c r="AA201" s="124"/>
      <c r="AT201" s="121" t="s">
        <v>165</v>
      </c>
      <c r="AU201" s="121" t="s">
        <v>77</v>
      </c>
      <c r="AV201" s="121" t="s">
        <v>80</v>
      </c>
      <c r="AW201" s="121" t="s">
        <v>127</v>
      </c>
      <c r="AX201" s="121" t="s">
        <v>70</v>
      </c>
      <c r="AY201" s="121" t="s">
        <v>156</v>
      </c>
    </row>
    <row r="202" spans="2:51" s="6" customFormat="1" ht="15.75" customHeight="1">
      <c r="B202" s="125"/>
      <c r="E202" s="126"/>
      <c r="F202" s="259" t="s">
        <v>186</v>
      </c>
      <c r="G202" s="260"/>
      <c r="H202" s="260"/>
      <c r="I202" s="260"/>
      <c r="K202" s="127">
        <v>55.753</v>
      </c>
      <c r="S202" s="125"/>
      <c r="T202" s="128"/>
      <c r="AA202" s="129"/>
      <c r="AT202" s="126" t="s">
        <v>165</v>
      </c>
      <c r="AU202" s="126" t="s">
        <v>77</v>
      </c>
      <c r="AV202" s="126" t="s">
        <v>162</v>
      </c>
      <c r="AW202" s="126" t="s">
        <v>127</v>
      </c>
      <c r="AX202" s="126" t="s">
        <v>9</v>
      </c>
      <c r="AY202" s="126" t="s">
        <v>156</v>
      </c>
    </row>
    <row r="203" spans="2:65" s="6" customFormat="1" ht="15.75" customHeight="1">
      <c r="B203" s="21"/>
      <c r="C203" s="104" t="s">
        <v>284</v>
      </c>
      <c r="D203" s="104" t="s">
        <v>157</v>
      </c>
      <c r="E203" s="105" t="s">
        <v>285</v>
      </c>
      <c r="F203" s="261" t="s">
        <v>286</v>
      </c>
      <c r="G203" s="262"/>
      <c r="H203" s="262"/>
      <c r="I203" s="262"/>
      <c r="J203" s="107" t="s">
        <v>173</v>
      </c>
      <c r="K203" s="108">
        <v>252.341</v>
      </c>
      <c r="L203" s="263"/>
      <c r="M203" s="262"/>
      <c r="N203" s="264">
        <f>ROUND($L$203*$K$203,0)</f>
        <v>0</v>
      </c>
      <c r="O203" s="262"/>
      <c r="P203" s="262"/>
      <c r="Q203" s="262"/>
      <c r="R203" s="106" t="s">
        <v>161</v>
      </c>
      <c r="S203" s="21"/>
      <c r="T203" s="109"/>
      <c r="U203" s="110" t="s">
        <v>42</v>
      </c>
      <c r="X203" s="111">
        <v>0</v>
      </c>
      <c r="Y203" s="111">
        <f>$X$203*$K$203</f>
        <v>0</v>
      </c>
      <c r="Z203" s="111">
        <v>0</v>
      </c>
      <c r="AA203" s="112">
        <f>$Z$203*$K$203</f>
        <v>0</v>
      </c>
      <c r="AR203" s="73" t="s">
        <v>162</v>
      </c>
      <c r="AT203" s="73" t="s">
        <v>157</v>
      </c>
      <c r="AU203" s="73" t="s">
        <v>77</v>
      </c>
      <c r="AY203" s="6" t="s">
        <v>156</v>
      </c>
      <c r="BE203" s="113">
        <f>IF($U$203="základní",$N$203,0)</f>
        <v>0</v>
      </c>
      <c r="BF203" s="113">
        <f>IF($U$203="snížená",$N$203,0)</f>
        <v>0</v>
      </c>
      <c r="BG203" s="113">
        <f>IF($U$203="zákl. přenesená",$N$203,0)</f>
        <v>0</v>
      </c>
      <c r="BH203" s="113">
        <f>IF($U$203="sníž. přenesená",$N$203,0)</f>
        <v>0</v>
      </c>
      <c r="BI203" s="113">
        <f>IF($U$203="nulová",$N$203,0)</f>
        <v>0</v>
      </c>
      <c r="BJ203" s="73" t="s">
        <v>77</v>
      </c>
      <c r="BK203" s="113">
        <f>ROUND($L$203*$K$203,0)</f>
        <v>0</v>
      </c>
      <c r="BL203" s="73" t="s">
        <v>162</v>
      </c>
      <c r="BM203" s="73" t="s">
        <v>622</v>
      </c>
    </row>
    <row r="204" spans="2:51" s="6" customFormat="1" ht="15.75" customHeight="1">
      <c r="B204" s="114"/>
      <c r="E204" s="115"/>
      <c r="F204" s="267" t="s">
        <v>84</v>
      </c>
      <c r="G204" s="268"/>
      <c r="H204" s="268"/>
      <c r="I204" s="268"/>
      <c r="K204" s="117">
        <v>240.249</v>
      </c>
      <c r="S204" s="114"/>
      <c r="T204" s="118"/>
      <c r="AA204" s="119"/>
      <c r="AT204" s="116" t="s">
        <v>165</v>
      </c>
      <c r="AU204" s="116" t="s">
        <v>77</v>
      </c>
      <c r="AV204" s="116" t="s">
        <v>77</v>
      </c>
      <c r="AW204" s="116" t="s">
        <v>127</v>
      </c>
      <c r="AX204" s="116" t="s">
        <v>70</v>
      </c>
      <c r="AY204" s="116" t="s">
        <v>156</v>
      </c>
    </row>
    <row r="205" spans="2:51" s="6" customFormat="1" ht="15.75" customHeight="1">
      <c r="B205" s="114"/>
      <c r="E205" s="116"/>
      <c r="F205" s="267" t="s">
        <v>545</v>
      </c>
      <c r="G205" s="268"/>
      <c r="H205" s="268"/>
      <c r="I205" s="268"/>
      <c r="K205" s="117">
        <v>12.092</v>
      </c>
      <c r="S205" s="114"/>
      <c r="T205" s="118"/>
      <c r="AA205" s="119"/>
      <c r="AT205" s="116" t="s">
        <v>165</v>
      </c>
      <c r="AU205" s="116" t="s">
        <v>77</v>
      </c>
      <c r="AV205" s="116" t="s">
        <v>77</v>
      </c>
      <c r="AW205" s="116" t="s">
        <v>127</v>
      </c>
      <c r="AX205" s="116" t="s">
        <v>70</v>
      </c>
      <c r="AY205" s="116" t="s">
        <v>156</v>
      </c>
    </row>
    <row r="206" spans="2:51" s="6" customFormat="1" ht="15.75" customHeight="1">
      <c r="B206" s="120"/>
      <c r="E206" s="121"/>
      <c r="F206" s="269" t="s">
        <v>261</v>
      </c>
      <c r="G206" s="270"/>
      <c r="H206" s="270"/>
      <c r="I206" s="270"/>
      <c r="K206" s="122">
        <v>252.341</v>
      </c>
      <c r="S206" s="120"/>
      <c r="T206" s="123"/>
      <c r="AA206" s="124"/>
      <c r="AT206" s="121" t="s">
        <v>165</v>
      </c>
      <c r="AU206" s="121" t="s">
        <v>77</v>
      </c>
      <c r="AV206" s="121" t="s">
        <v>80</v>
      </c>
      <c r="AW206" s="121" t="s">
        <v>127</v>
      </c>
      <c r="AX206" s="121" t="s">
        <v>9</v>
      </c>
      <c r="AY206" s="121" t="s">
        <v>156</v>
      </c>
    </row>
    <row r="207" spans="2:65" s="6" customFormat="1" ht="27" customHeight="1">
      <c r="B207" s="21"/>
      <c r="C207" s="104" t="s">
        <v>288</v>
      </c>
      <c r="D207" s="104" t="s">
        <v>157</v>
      </c>
      <c r="E207" s="105" t="s">
        <v>289</v>
      </c>
      <c r="F207" s="261" t="s">
        <v>290</v>
      </c>
      <c r="G207" s="262"/>
      <c r="H207" s="262"/>
      <c r="I207" s="262"/>
      <c r="J207" s="107" t="s">
        <v>291</v>
      </c>
      <c r="K207" s="108">
        <v>11</v>
      </c>
      <c r="L207" s="263"/>
      <c r="M207" s="262"/>
      <c r="N207" s="264">
        <f>ROUND($L$207*$K$207,0)</f>
        <v>0</v>
      </c>
      <c r="O207" s="262"/>
      <c r="P207" s="262"/>
      <c r="Q207" s="262"/>
      <c r="R207" s="106" t="s">
        <v>161</v>
      </c>
      <c r="S207" s="21"/>
      <c r="T207" s="109"/>
      <c r="U207" s="110" t="s">
        <v>42</v>
      </c>
      <c r="X207" s="111">
        <v>0</v>
      </c>
      <c r="Y207" s="111">
        <f>$X$207*$K$207</f>
        <v>0</v>
      </c>
      <c r="Z207" s="111">
        <v>0</v>
      </c>
      <c r="AA207" s="112">
        <f>$Z$207*$K$207</f>
        <v>0</v>
      </c>
      <c r="AR207" s="73" t="s">
        <v>162</v>
      </c>
      <c r="AT207" s="73" t="s">
        <v>157</v>
      </c>
      <c r="AU207" s="73" t="s">
        <v>77</v>
      </c>
      <c r="AY207" s="6" t="s">
        <v>156</v>
      </c>
      <c r="BE207" s="113">
        <f>IF($U$207="základní",$N$207,0)</f>
        <v>0</v>
      </c>
      <c r="BF207" s="113">
        <f>IF($U$207="snížená",$N$207,0)</f>
        <v>0</v>
      </c>
      <c r="BG207" s="113">
        <f>IF($U$207="zákl. přenesená",$N$207,0)</f>
        <v>0</v>
      </c>
      <c r="BH207" s="113">
        <f>IF($U$207="sníž. přenesená",$N$207,0)</f>
        <v>0</v>
      </c>
      <c r="BI207" s="113">
        <f>IF($U$207="nulová",$N$207,0)</f>
        <v>0</v>
      </c>
      <c r="BJ207" s="73" t="s">
        <v>77</v>
      </c>
      <c r="BK207" s="113">
        <f>ROUND($L$207*$K$207,0)</f>
        <v>0</v>
      </c>
      <c r="BL207" s="73" t="s">
        <v>162</v>
      </c>
      <c r="BM207" s="73" t="s">
        <v>292</v>
      </c>
    </row>
    <row r="208" spans="2:51" s="6" customFormat="1" ht="15.75" customHeight="1">
      <c r="B208" s="114"/>
      <c r="E208" s="115"/>
      <c r="F208" s="267" t="s">
        <v>623</v>
      </c>
      <c r="G208" s="268"/>
      <c r="H208" s="268"/>
      <c r="I208" s="268"/>
      <c r="K208" s="117">
        <v>5</v>
      </c>
      <c r="S208" s="114"/>
      <c r="T208" s="118"/>
      <c r="AA208" s="119"/>
      <c r="AT208" s="116" t="s">
        <v>165</v>
      </c>
      <c r="AU208" s="116" t="s">
        <v>77</v>
      </c>
      <c r="AV208" s="116" t="s">
        <v>77</v>
      </c>
      <c r="AW208" s="116" t="s">
        <v>127</v>
      </c>
      <c r="AX208" s="116" t="s">
        <v>70</v>
      </c>
      <c r="AY208" s="116" t="s">
        <v>156</v>
      </c>
    </row>
    <row r="209" spans="2:51" s="6" customFormat="1" ht="15.75" customHeight="1">
      <c r="B209" s="114"/>
      <c r="E209" s="116"/>
      <c r="F209" s="267" t="s">
        <v>624</v>
      </c>
      <c r="G209" s="268"/>
      <c r="H209" s="268"/>
      <c r="I209" s="268"/>
      <c r="K209" s="117">
        <v>6</v>
      </c>
      <c r="S209" s="114"/>
      <c r="T209" s="118"/>
      <c r="AA209" s="119"/>
      <c r="AT209" s="116" t="s">
        <v>165</v>
      </c>
      <c r="AU209" s="116" t="s">
        <v>77</v>
      </c>
      <c r="AV209" s="116" t="s">
        <v>77</v>
      </c>
      <c r="AW209" s="116" t="s">
        <v>127</v>
      </c>
      <c r="AX209" s="116" t="s">
        <v>70</v>
      </c>
      <c r="AY209" s="116" t="s">
        <v>156</v>
      </c>
    </row>
    <row r="210" spans="2:51" s="6" customFormat="1" ht="15.75" customHeight="1">
      <c r="B210" s="120"/>
      <c r="E210" s="121"/>
      <c r="F210" s="269" t="s">
        <v>261</v>
      </c>
      <c r="G210" s="270"/>
      <c r="H210" s="270"/>
      <c r="I210" s="270"/>
      <c r="K210" s="122">
        <v>11</v>
      </c>
      <c r="S210" s="120"/>
      <c r="T210" s="123"/>
      <c r="AA210" s="124"/>
      <c r="AT210" s="121" t="s">
        <v>165</v>
      </c>
      <c r="AU210" s="121" t="s">
        <v>77</v>
      </c>
      <c r="AV210" s="121" t="s">
        <v>80</v>
      </c>
      <c r="AW210" s="121" t="s">
        <v>127</v>
      </c>
      <c r="AX210" s="121" t="s">
        <v>9</v>
      </c>
      <c r="AY210" s="121" t="s">
        <v>156</v>
      </c>
    </row>
    <row r="211" spans="2:65" s="6" customFormat="1" ht="27" customHeight="1">
      <c r="B211" s="21"/>
      <c r="C211" s="130" t="s">
        <v>295</v>
      </c>
      <c r="D211" s="130" t="s">
        <v>188</v>
      </c>
      <c r="E211" s="131" t="s">
        <v>296</v>
      </c>
      <c r="F211" s="271" t="s">
        <v>297</v>
      </c>
      <c r="G211" s="272"/>
      <c r="H211" s="272"/>
      <c r="I211" s="272"/>
      <c r="J211" s="132" t="s">
        <v>291</v>
      </c>
      <c r="K211" s="133">
        <v>5</v>
      </c>
      <c r="L211" s="273"/>
      <c r="M211" s="272"/>
      <c r="N211" s="274">
        <f>ROUND($L$211*$K$211,0)</f>
        <v>0</v>
      </c>
      <c r="O211" s="262"/>
      <c r="P211" s="262"/>
      <c r="Q211" s="262"/>
      <c r="R211" s="106"/>
      <c r="S211" s="21"/>
      <c r="T211" s="109"/>
      <c r="U211" s="110" t="s">
        <v>42</v>
      </c>
      <c r="X211" s="111">
        <v>4E-05</v>
      </c>
      <c r="Y211" s="111">
        <f>$X$211*$K$211</f>
        <v>0.0002</v>
      </c>
      <c r="Z211" s="111">
        <v>0</v>
      </c>
      <c r="AA211" s="112">
        <f>$Z$211*$K$211</f>
        <v>0</v>
      </c>
      <c r="AR211" s="73" t="s">
        <v>191</v>
      </c>
      <c r="AT211" s="73" t="s">
        <v>188</v>
      </c>
      <c r="AU211" s="73" t="s">
        <v>77</v>
      </c>
      <c r="AY211" s="6" t="s">
        <v>156</v>
      </c>
      <c r="BE211" s="113">
        <f>IF($U$211="základní",$N$211,0)</f>
        <v>0</v>
      </c>
      <c r="BF211" s="113">
        <f>IF($U$211="snížená",$N$211,0)</f>
        <v>0</v>
      </c>
      <c r="BG211" s="113">
        <f>IF($U$211="zákl. přenesená",$N$211,0)</f>
        <v>0</v>
      </c>
      <c r="BH211" s="113">
        <f>IF($U$211="sníž. přenesená",$N$211,0)</f>
        <v>0</v>
      </c>
      <c r="BI211" s="113">
        <f>IF($U$211="nulová",$N$211,0)</f>
        <v>0</v>
      </c>
      <c r="BJ211" s="73" t="s">
        <v>77</v>
      </c>
      <c r="BK211" s="113">
        <f>ROUND($L$211*$K$211,0)</f>
        <v>0</v>
      </c>
      <c r="BL211" s="73" t="s">
        <v>162</v>
      </c>
      <c r="BM211" s="73" t="s">
        <v>298</v>
      </c>
    </row>
    <row r="212" spans="2:51" s="6" customFormat="1" ht="15.75" customHeight="1">
      <c r="B212" s="114"/>
      <c r="E212" s="115"/>
      <c r="F212" s="267" t="s">
        <v>623</v>
      </c>
      <c r="G212" s="268"/>
      <c r="H212" s="268"/>
      <c r="I212" s="268"/>
      <c r="K212" s="117">
        <v>5</v>
      </c>
      <c r="S212" s="114"/>
      <c r="T212" s="118"/>
      <c r="AA212" s="119"/>
      <c r="AT212" s="116" t="s">
        <v>165</v>
      </c>
      <c r="AU212" s="116" t="s">
        <v>77</v>
      </c>
      <c r="AV212" s="116" t="s">
        <v>77</v>
      </c>
      <c r="AW212" s="116" t="s">
        <v>127</v>
      </c>
      <c r="AX212" s="116" t="s">
        <v>9</v>
      </c>
      <c r="AY212" s="116" t="s">
        <v>156</v>
      </c>
    </row>
    <row r="213" spans="2:65" s="6" customFormat="1" ht="27" customHeight="1">
      <c r="B213" s="21"/>
      <c r="C213" s="130" t="s">
        <v>299</v>
      </c>
      <c r="D213" s="130" t="s">
        <v>188</v>
      </c>
      <c r="E213" s="131" t="s">
        <v>300</v>
      </c>
      <c r="F213" s="271" t="s">
        <v>301</v>
      </c>
      <c r="G213" s="272"/>
      <c r="H213" s="272"/>
      <c r="I213" s="272"/>
      <c r="J213" s="132" t="s">
        <v>291</v>
      </c>
      <c r="K213" s="133">
        <v>6</v>
      </c>
      <c r="L213" s="273"/>
      <c r="M213" s="272"/>
      <c r="N213" s="274">
        <f>ROUND($L$213*$K$213,0)</f>
        <v>0</v>
      </c>
      <c r="O213" s="262"/>
      <c r="P213" s="262"/>
      <c r="Q213" s="262"/>
      <c r="R213" s="106"/>
      <c r="S213" s="21"/>
      <c r="T213" s="109"/>
      <c r="U213" s="110" t="s">
        <v>42</v>
      </c>
      <c r="X213" s="111">
        <v>0.00044</v>
      </c>
      <c r="Y213" s="111">
        <f>$X$213*$K$213</f>
        <v>0.00264</v>
      </c>
      <c r="Z213" s="111">
        <v>0</v>
      </c>
      <c r="AA213" s="112">
        <f>$Z$213*$K$213</f>
        <v>0</v>
      </c>
      <c r="AR213" s="73" t="s">
        <v>191</v>
      </c>
      <c r="AT213" s="73" t="s">
        <v>188</v>
      </c>
      <c r="AU213" s="73" t="s">
        <v>77</v>
      </c>
      <c r="AY213" s="6" t="s">
        <v>156</v>
      </c>
      <c r="BE213" s="113">
        <f>IF($U$213="základní",$N$213,0)</f>
        <v>0</v>
      </c>
      <c r="BF213" s="113">
        <f>IF($U$213="snížená",$N$213,0)</f>
        <v>0</v>
      </c>
      <c r="BG213" s="113">
        <f>IF($U$213="zákl. přenesená",$N$213,0)</f>
        <v>0</v>
      </c>
      <c r="BH213" s="113">
        <f>IF($U$213="sníž. přenesená",$N$213,0)</f>
        <v>0</v>
      </c>
      <c r="BI213" s="113">
        <f>IF($U$213="nulová",$N$213,0)</f>
        <v>0</v>
      </c>
      <c r="BJ213" s="73" t="s">
        <v>77</v>
      </c>
      <c r="BK213" s="113">
        <f>ROUND($L$213*$K$213,0)</f>
        <v>0</v>
      </c>
      <c r="BL213" s="73" t="s">
        <v>162</v>
      </c>
      <c r="BM213" s="73" t="s">
        <v>302</v>
      </c>
    </row>
    <row r="214" spans="2:51" s="6" customFormat="1" ht="15.75" customHeight="1">
      <c r="B214" s="114"/>
      <c r="E214" s="115"/>
      <c r="F214" s="267" t="s">
        <v>624</v>
      </c>
      <c r="G214" s="268"/>
      <c r="H214" s="268"/>
      <c r="I214" s="268"/>
      <c r="K214" s="117">
        <v>6</v>
      </c>
      <c r="S214" s="114"/>
      <c r="T214" s="118"/>
      <c r="AA214" s="119"/>
      <c r="AT214" s="116" t="s">
        <v>165</v>
      </c>
      <c r="AU214" s="116" t="s">
        <v>77</v>
      </c>
      <c r="AV214" s="116" t="s">
        <v>77</v>
      </c>
      <c r="AW214" s="116" t="s">
        <v>127</v>
      </c>
      <c r="AX214" s="116" t="s">
        <v>9</v>
      </c>
      <c r="AY214" s="116" t="s">
        <v>156</v>
      </c>
    </row>
    <row r="215" spans="2:63" s="95" customFormat="1" ht="30.75" customHeight="1">
      <c r="B215" s="96"/>
      <c r="D215" s="103" t="s">
        <v>131</v>
      </c>
      <c r="N215" s="256">
        <f>$BK$215</f>
        <v>0</v>
      </c>
      <c r="O215" s="257"/>
      <c r="P215" s="257"/>
      <c r="Q215" s="257"/>
      <c r="S215" s="96"/>
      <c r="T215" s="99"/>
      <c r="W215" s="100">
        <f>SUM($W$216:$W$265)</f>
        <v>0</v>
      </c>
      <c r="Y215" s="100">
        <f>SUM($Y$216:$Y$265)</f>
        <v>0.045000000000000005</v>
      </c>
      <c r="AA215" s="101">
        <f>SUM($AA$216:$AA$265)</f>
        <v>16.04014</v>
      </c>
      <c r="AR215" s="98" t="s">
        <v>9</v>
      </c>
      <c r="AT215" s="98" t="s">
        <v>69</v>
      </c>
      <c r="AU215" s="98" t="s">
        <v>9</v>
      </c>
      <c r="AY215" s="98" t="s">
        <v>156</v>
      </c>
      <c r="BK215" s="102">
        <f>SUM($BK$216:$BK$265)</f>
        <v>0</v>
      </c>
    </row>
    <row r="216" spans="2:65" s="6" customFormat="1" ht="15.75" customHeight="1">
      <c r="B216" s="21"/>
      <c r="C216" s="104" t="s">
        <v>303</v>
      </c>
      <c r="D216" s="104" t="s">
        <v>157</v>
      </c>
      <c r="E216" s="105" t="s">
        <v>304</v>
      </c>
      <c r="F216" s="261" t="s">
        <v>305</v>
      </c>
      <c r="G216" s="262"/>
      <c r="H216" s="262"/>
      <c r="I216" s="262"/>
      <c r="J216" s="107" t="s">
        <v>291</v>
      </c>
      <c r="K216" s="108">
        <v>9</v>
      </c>
      <c r="L216" s="263"/>
      <c r="M216" s="262"/>
      <c r="N216" s="264">
        <f>ROUND($L$216*$K$216,0)</f>
        <v>0</v>
      </c>
      <c r="O216" s="262"/>
      <c r="P216" s="262"/>
      <c r="Q216" s="262"/>
      <c r="R216" s="106" t="s">
        <v>161</v>
      </c>
      <c r="S216" s="21"/>
      <c r="T216" s="109"/>
      <c r="U216" s="110" t="s">
        <v>42</v>
      </c>
      <c r="X216" s="111">
        <v>0.00442</v>
      </c>
      <c r="Y216" s="111">
        <f>$X$216*$K$216</f>
        <v>0.03978</v>
      </c>
      <c r="Z216" s="111">
        <v>0</v>
      </c>
      <c r="AA216" s="112">
        <f>$Z$216*$K$216</f>
        <v>0</v>
      </c>
      <c r="AR216" s="73" t="s">
        <v>162</v>
      </c>
      <c r="AT216" s="73" t="s">
        <v>157</v>
      </c>
      <c r="AU216" s="73" t="s">
        <v>77</v>
      </c>
      <c r="AY216" s="6" t="s">
        <v>156</v>
      </c>
      <c r="BE216" s="113">
        <f>IF($U$216="základní",$N$216,0)</f>
        <v>0</v>
      </c>
      <c r="BF216" s="113">
        <f>IF($U$216="snížená",$N$216,0)</f>
        <v>0</v>
      </c>
      <c r="BG216" s="113">
        <f>IF($U$216="zákl. přenesená",$N$216,0)</f>
        <v>0</v>
      </c>
      <c r="BH216" s="113">
        <f>IF($U$216="sníž. přenesená",$N$216,0)</f>
        <v>0</v>
      </c>
      <c r="BI216" s="113">
        <f>IF($U$216="nulová",$N$216,0)</f>
        <v>0</v>
      </c>
      <c r="BJ216" s="73" t="s">
        <v>77</v>
      </c>
      <c r="BK216" s="113">
        <f>ROUND($L$216*$K$216,0)</f>
        <v>0</v>
      </c>
      <c r="BL216" s="73" t="s">
        <v>162</v>
      </c>
      <c r="BM216" s="73" t="s">
        <v>306</v>
      </c>
    </row>
    <row r="217" spans="2:51" s="6" customFormat="1" ht="15.75" customHeight="1">
      <c r="B217" s="114"/>
      <c r="E217" s="115"/>
      <c r="F217" s="267" t="s">
        <v>625</v>
      </c>
      <c r="G217" s="268"/>
      <c r="H217" s="268"/>
      <c r="I217" s="268"/>
      <c r="K217" s="117">
        <v>2</v>
      </c>
      <c r="S217" s="114"/>
      <c r="T217" s="118"/>
      <c r="AA217" s="119"/>
      <c r="AT217" s="116" t="s">
        <v>165</v>
      </c>
      <c r="AU217" s="116" t="s">
        <v>77</v>
      </c>
      <c r="AV217" s="116" t="s">
        <v>77</v>
      </c>
      <c r="AW217" s="116" t="s">
        <v>127</v>
      </c>
      <c r="AX217" s="116" t="s">
        <v>70</v>
      </c>
      <c r="AY217" s="116" t="s">
        <v>156</v>
      </c>
    </row>
    <row r="218" spans="2:51" s="6" customFormat="1" ht="15.75" customHeight="1">
      <c r="B218" s="114"/>
      <c r="E218" s="116"/>
      <c r="F218" s="267" t="s">
        <v>626</v>
      </c>
      <c r="G218" s="268"/>
      <c r="H218" s="268"/>
      <c r="I218" s="268"/>
      <c r="K218" s="117">
        <v>2</v>
      </c>
      <c r="S218" s="114"/>
      <c r="T218" s="118"/>
      <c r="AA218" s="119"/>
      <c r="AT218" s="116" t="s">
        <v>165</v>
      </c>
      <c r="AU218" s="116" t="s">
        <v>77</v>
      </c>
      <c r="AV218" s="116" t="s">
        <v>77</v>
      </c>
      <c r="AW218" s="116" t="s">
        <v>127</v>
      </c>
      <c r="AX218" s="116" t="s">
        <v>70</v>
      </c>
      <c r="AY218" s="116" t="s">
        <v>156</v>
      </c>
    </row>
    <row r="219" spans="2:51" s="6" customFormat="1" ht="15.75" customHeight="1">
      <c r="B219" s="114"/>
      <c r="E219" s="116"/>
      <c r="F219" s="267" t="s">
        <v>627</v>
      </c>
      <c r="G219" s="268"/>
      <c r="H219" s="268"/>
      <c r="I219" s="268"/>
      <c r="K219" s="117">
        <v>4</v>
      </c>
      <c r="S219" s="114"/>
      <c r="T219" s="118"/>
      <c r="AA219" s="119"/>
      <c r="AT219" s="116" t="s">
        <v>165</v>
      </c>
      <c r="AU219" s="116" t="s">
        <v>77</v>
      </c>
      <c r="AV219" s="116" t="s">
        <v>77</v>
      </c>
      <c r="AW219" s="116" t="s">
        <v>127</v>
      </c>
      <c r="AX219" s="116" t="s">
        <v>70</v>
      </c>
      <c r="AY219" s="116" t="s">
        <v>156</v>
      </c>
    </row>
    <row r="220" spans="2:51" s="6" customFormat="1" ht="15.75" customHeight="1">
      <c r="B220" s="114"/>
      <c r="E220" s="116"/>
      <c r="F220" s="267" t="s">
        <v>628</v>
      </c>
      <c r="G220" s="268"/>
      <c r="H220" s="268"/>
      <c r="I220" s="268"/>
      <c r="K220" s="117">
        <v>1</v>
      </c>
      <c r="S220" s="114"/>
      <c r="T220" s="118"/>
      <c r="AA220" s="119"/>
      <c r="AT220" s="116" t="s">
        <v>165</v>
      </c>
      <c r="AU220" s="116" t="s">
        <v>77</v>
      </c>
      <c r="AV220" s="116" t="s">
        <v>77</v>
      </c>
      <c r="AW220" s="116" t="s">
        <v>127</v>
      </c>
      <c r="AX220" s="116" t="s">
        <v>70</v>
      </c>
      <c r="AY220" s="116" t="s">
        <v>156</v>
      </c>
    </row>
    <row r="221" spans="2:51" s="6" customFormat="1" ht="15.75" customHeight="1">
      <c r="B221" s="120"/>
      <c r="E221" s="121"/>
      <c r="F221" s="269" t="s">
        <v>261</v>
      </c>
      <c r="G221" s="270"/>
      <c r="H221" s="270"/>
      <c r="I221" s="270"/>
      <c r="K221" s="122">
        <v>9</v>
      </c>
      <c r="S221" s="120"/>
      <c r="T221" s="123"/>
      <c r="AA221" s="124"/>
      <c r="AT221" s="121" t="s">
        <v>165</v>
      </c>
      <c r="AU221" s="121" t="s">
        <v>77</v>
      </c>
      <c r="AV221" s="121" t="s">
        <v>80</v>
      </c>
      <c r="AW221" s="121" t="s">
        <v>127</v>
      </c>
      <c r="AX221" s="121" t="s">
        <v>9</v>
      </c>
      <c r="AY221" s="121" t="s">
        <v>156</v>
      </c>
    </row>
    <row r="222" spans="2:65" s="6" customFormat="1" ht="15.75" customHeight="1">
      <c r="B222" s="21"/>
      <c r="C222" s="130" t="s">
        <v>309</v>
      </c>
      <c r="D222" s="130" t="s">
        <v>188</v>
      </c>
      <c r="E222" s="131" t="s">
        <v>310</v>
      </c>
      <c r="F222" s="271" t="s">
        <v>311</v>
      </c>
      <c r="G222" s="272"/>
      <c r="H222" s="272"/>
      <c r="I222" s="272"/>
      <c r="J222" s="132" t="s">
        <v>291</v>
      </c>
      <c r="K222" s="133">
        <v>2</v>
      </c>
      <c r="L222" s="273"/>
      <c r="M222" s="272"/>
      <c r="N222" s="274">
        <f>ROUND($L$222*$K$222,0)</f>
        <v>0</v>
      </c>
      <c r="O222" s="262"/>
      <c r="P222" s="262"/>
      <c r="Q222" s="262"/>
      <c r="R222" s="106"/>
      <c r="S222" s="21"/>
      <c r="T222" s="109"/>
      <c r="U222" s="110" t="s">
        <v>42</v>
      </c>
      <c r="X222" s="111">
        <v>0.00058</v>
      </c>
      <c r="Y222" s="111">
        <f>$X$222*$K$222</f>
        <v>0.00116</v>
      </c>
      <c r="Z222" s="111">
        <v>0</v>
      </c>
      <c r="AA222" s="112">
        <f>$Z$222*$K$222</f>
        <v>0</v>
      </c>
      <c r="AR222" s="73" t="s">
        <v>191</v>
      </c>
      <c r="AT222" s="73" t="s">
        <v>188</v>
      </c>
      <c r="AU222" s="73" t="s">
        <v>77</v>
      </c>
      <c r="AY222" s="6" t="s">
        <v>156</v>
      </c>
      <c r="BE222" s="113">
        <f>IF($U$222="základní",$N$222,0)</f>
        <v>0</v>
      </c>
      <c r="BF222" s="113">
        <f>IF($U$222="snížená",$N$222,0)</f>
        <v>0</v>
      </c>
      <c r="BG222" s="113">
        <f>IF($U$222="zákl. přenesená",$N$222,0)</f>
        <v>0</v>
      </c>
      <c r="BH222" s="113">
        <f>IF($U$222="sníž. přenesená",$N$222,0)</f>
        <v>0</v>
      </c>
      <c r="BI222" s="113">
        <f>IF($U$222="nulová",$N$222,0)</f>
        <v>0</v>
      </c>
      <c r="BJ222" s="73" t="s">
        <v>77</v>
      </c>
      <c r="BK222" s="113">
        <f>ROUND($L$222*$K$222,0)</f>
        <v>0</v>
      </c>
      <c r="BL222" s="73" t="s">
        <v>162</v>
      </c>
      <c r="BM222" s="73" t="s">
        <v>312</v>
      </c>
    </row>
    <row r="223" spans="2:51" s="6" customFormat="1" ht="15.75" customHeight="1">
      <c r="B223" s="114"/>
      <c r="E223" s="115"/>
      <c r="F223" s="267" t="s">
        <v>625</v>
      </c>
      <c r="G223" s="268"/>
      <c r="H223" s="268"/>
      <c r="I223" s="268"/>
      <c r="K223" s="117">
        <v>2</v>
      </c>
      <c r="S223" s="114"/>
      <c r="T223" s="118"/>
      <c r="AA223" s="119"/>
      <c r="AT223" s="116" t="s">
        <v>165</v>
      </c>
      <c r="AU223" s="116" t="s">
        <v>77</v>
      </c>
      <c r="AV223" s="116" t="s">
        <v>77</v>
      </c>
      <c r="AW223" s="116" t="s">
        <v>127</v>
      </c>
      <c r="AX223" s="116" t="s">
        <v>9</v>
      </c>
      <c r="AY223" s="116" t="s">
        <v>156</v>
      </c>
    </row>
    <row r="224" spans="2:65" s="6" customFormat="1" ht="15.75" customHeight="1">
      <c r="B224" s="21"/>
      <c r="C224" s="130" t="s">
        <v>313</v>
      </c>
      <c r="D224" s="130" t="s">
        <v>188</v>
      </c>
      <c r="E224" s="131" t="s">
        <v>314</v>
      </c>
      <c r="F224" s="271" t="s">
        <v>315</v>
      </c>
      <c r="G224" s="272"/>
      <c r="H224" s="272"/>
      <c r="I224" s="272"/>
      <c r="J224" s="132" t="s">
        <v>291</v>
      </c>
      <c r="K224" s="133">
        <v>2</v>
      </c>
      <c r="L224" s="273"/>
      <c r="M224" s="272"/>
      <c r="N224" s="274">
        <f>ROUND($L$224*$K$224,0)</f>
        <v>0</v>
      </c>
      <c r="O224" s="262"/>
      <c r="P224" s="262"/>
      <c r="Q224" s="262"/>
      <c r="R224" s="106"/>
      <c r="S224" s="21"/>
      <c r="T224" s="109"/>
      <c r="U224" s="110" t="s">
        <v>42</v>
      </c>
      <c r="X224" s="111">
        <v>0.00058</v>
      </c>
      <c r="Y224" s="111">
        <f>$X$224*$K$224</f>
        <v>0.00116</v>
      </c>
      <c r="Z224" s="111">
        <v>0</v>
      </c>
      <c r="AA224" s="112">
        <f>$Z$224*$K$224</f>
        <v>0</v>
      </c>
      <c r="AR224" s="73" t="s">
        <v>191</v>
      </c>
      <c r="AT224" s="73" t="s">
        <v>188</v>
      </c>
      <c r="AU224" s="73" t="s">
        <v>77</v>
      </c>
      <c r="AY224" s="6" t="s">
        <v>156</v>
      </c>
      <c r="BE224" s="113">
        <f>IF($U$224="základní",$N$224,0)</f>
        <v>0</v>
      </c>
      <c r="BF224" s="113">
        <f>IF($U$224="snížená",$N$224,0)</f>
        <v>0</v>
      </c>
      <c r="BG224" s="113">
        <f>IF($U$224="zákl. přenesená",$N$224,0)</f>
        <v>0</v>
      </c>
      <c r="BH224" s="113">
        <f>IF($U$224="sníž. přenesená",$N$224,0)</f>
        <v>0</v>
      </c>
      <c r="BI224" s="113">
        <f>IF($U$224="nulová",$N$224,0)</f>
        <v>0</v>
      </c>
      <c r="BJ224" s="73" t="s">
        <v>77</v>
      </c>
      <c r="BK224" s="113">
        <f>ROUND($L$224*$K$224,0)</f>
        <v>0</v>
      </c>
      <c r="BL224" s="73" t="s">
        <v>162</v>
      </c>
      <c r="BM224" s="73" t="s">
        <v>316</v>
      </c>
    </row>
    <row r="225" spans="2:51" s="6" customFormat="1" ht="15.75" customHeight="1">
      <c r="B225" s="114"/>
      <c r="E225" s="115"/>
      <c r="F225" s="267" t="s">
        <v>626</v>
      </c>
      <c r="G225" s="268"/>
      <c r="H225" s="268"/>
      <c r="I225" s="268"/>
      <c r="K225" s="117">
        <v>2</v>
      </c>
      <c r="S225" s="114"/>
      <c r="T225" s="118"/>
      <c r="AA225" s="119"/>
      <c r="AT225" s="116" t="s">
        <v>165</v>
      </c>
      <c r="AU225" s="116" t="s">
        <v>77</v>
      </c>
      <c r="AV225" s="116" t="s">
        <v>77</v>
      </c>
      <c r="AW225" s="116" t="s">
        <v>127</v>
      </c>
      <c r="AX225" s="116" t="s">
        <v>9</v>
      </c>
      <c r="AY225" s="116" t="s">
        <v>156</v>
      </c>
    </row>
    <row r="226" spans="2:65" s="6" customFormat="1" ht="15.75" customHeight="1">
      <c r="B226" s="21"/>
      <c r="C226" s="130" t="s">
        <v>317</v>
      </c>
      <c r="D226" s="130" t="s">
        <v>188</v>
      </c>
      <c r="E226" s="131" t="s">
        <v>629</v>
      </c>
      <c r="F226" s="271" t="s">
        <v>630</v>
      </c>
      <c r="G226" s="272"/>
      <c r="H226" s="272"/>
      <c r="I226" s="272"/>
      <c r="J226" s="132" t="s">
        <v>291</v>
      </c>
      <c r="K226" s="133">
        <v>4</v>
      </c>
      <c r="L226" s="273"/>
      <c r="M226" s="272"/>
      <c r="N226" s="274">
        <f>ROUND($L$226*$K$226,0)</f>
        <v>0</v>
      </c>
      <c r="O226" s="262"/>
      <c r="P226" s="262"/>
      <c r="Q226" s="262"/>
      <c r="R226" s="106"/>
      <c r="S226" s="21"/>
      <c r="T226" s="109"/>
      <c r="U226" s="110" t="s">
        <v>42</v>
      </c>
      <c r="X226" s="111">
        <v>0.00058</v>
      </c>
      <c r="Y226" s="111">
        <f>$X$226*$K$226</f>
        <v>0.00232</v>
      </c>
      <c r="Z226" s="111">
        <v>0</v>
      </c>
      <c r="AA226" s="112">
        <f>$Z$226*$K$226</f>
        <v>0</v>
      </c>
      <c r="AR226" s="73" t="s">
        <v>191</v>
      </c>
      <c r="AT226" s="73" t="s">
        <v>188</v>
      </c>
      <c r="AU226" s="73" t="s">
        <v>77</v>
      </c>
      <c r="AY226" s="6" t="s">
        <v>156</v>
      </c>
      <c r="BE226" s="113">
        <f>IF($U$226="základní",$N$226,0)</f>
        <v>0</v>
      </c>
      <c r="BF226" s="113">
        <f>IF($U$226="snížená",$N$226,0)</f>
        <v>0</v>
      </c>
      <c r="BG226" s="113">
        <f>IF($U$226="zákl. přenesená",$N$226,0)</f>
        <v>0</v>
      </c>
      <c r="BH226" s="113">
        <f>IF($U$226="sníž. přenesená",$N$226,0)</f>
        <v>0</v>
      </c>
      <c r="BI226" s="113">
        <f>IF($U$226="nulová",$N$226,0)</f>
        <v>0</v>
      </c>
      <c r="BJ226" s="73" t="s">
        <v>77</v>
      </c>
      <c r="BK226" s="113">
        <f>ROUND($L$226*$K$226,0)</f>
        <v>0</v>
      </c>
      <c r="BL226" s="73" t="s">
        <v>162</v>
      </c>
      <c r="BM226" s="73" t="s">
        <v>631</v>
      </c>
    </row>
    <row r="227" spans="2:51" s="6" customFormat="1" ht="15.75" customHeight="1">
      <c r="B227" s="114"/>
      <c r="E227" s="115"/>
      <c r="F227" s="267" t="s">
        <v>627</v>
      </c>
      <c r="G227" s="268"/>
      <c r="H227" s="268"/>
      <c r="I227" s="268"/>
      <c r="K227" s="117">
        <v>4</v>
      </c>
      <c r="S227" s="114"/>
      <c r="T227" s="118"/>
      <c r="AA227" s="119"/>
      <c r="AT227" s="116" t="s">
        <v>165</v>
      </c>
      <c r="AU227" s="116" t="s">
        <v>77</v>
      </c>
      <c r="AV227" s="116" t="s">
        <v>77</v>
      </c>
      <c r="AW227" s="116" t="s">
        <v>127</v>
      </c>
      <c r="AX227" s="116" t="s">
        <v>9</v>
      </c>
      <c r="AY227" s="116" t="s">
        <v>156</v>
      </c>
    </row>
    <row r="228" spans="2:65" s="6" customFormat="1" ht="15.75" customHeight="1">
      <c r="B228" s="21"/>
      <c r="C228" s="130" t="s">
        <v>322</v>
      </c>
      <c r="D228" s="130" t="s">
        <v>188</v>
      </c>
      <c r="E228" s="131" t="s">
        <v>632</v>
      </c>
      <c r="F228" s="271" t="s">
        <v>633</v>
      </c>
      <c r="G228" s="272"/>
      <c r="H228" s="272"/>
      <c r="I228" s="272"/>
      <c r="J228" s="132" t="s">
        <v>291</v>
      </c>
      <c r="K228" s="133">
        <v>1</v>
      </c>
      <c r="L228" s="273"/>
      <c r="M228" s="272"/>
      <c r="N228" s="274">
        <f>ROUND($L$228*$K$228,0)</f>
        <v>0</v>
      </c>
      <c r="O228" s="262"/>
      <c r="P228" s="262"/>
      <c r="Q228" s="262"/>
      <c r="R228" s="106"/>
      <c r="S228" s="21"/>
      <c r="T228" s="109"/>
      <c r="U228" s="110" t="s">
        <v>42</v>
      </c>
      <c r="X228" s="111">
        <v>0.00058</v>
      </c>
      <c r="Y228" s="111">
        <f>$X$228*$K$228</f>
        <v>0.00058</v>
      </c>
      <c r="Z228" s="111">
        <v>0</v>
      </c>
      <c r="AA228" s="112">
        <f>$Z$228*$K$228</f>
        <v>0</v>
      </c>
      <c r="AR228" s="73" t="s">
        <v>191</v>
      </c>
      <c r="AT228" s="73" t="s">
        <v>188</v>
      </c>
      <c r="AU228" s="73" t="s">
        <v>77</v>
      </c>
      <c r="AY228" s="6" t="s">
        <v>156</v>
      </c>
      <c r="BE228" s="113">
        <f>IF($U$228="základní",$N$228,0)</f>
        <v>0</v>
      </c>
      <c r="BF228" s="113">
        <f>IF($U$228="snížená",$N$228,0)</f>
        <v>0</v>
      </c>
      <c r="BG228" s="113">
        <f>IF($U$228="zákl. přenesená",$N$228,0)</f>
        <v>0</v>
      </c>
      <c r="BH228" s="113">
        <f>IF($U$228="sníž. přenesená",$N$228,0)</f>
        <v>0</v>
      </c>
      <c r="BI228" s="113">
        <f>IF($U$228="nulová",$N$228,0)</f>
        <v>0</v>
      </c>
      <c r="BJ228" s="73" t="s">
        <v>77</v>
      </c>
      <c r="BK228" s="113">
        <f>ROUND($L$228*$K$228,0)</f>
        <v>0</v>
      </c>
      <c r="BL228" s="73" t="s">
        <v>162</v>
      </c>
      <c r="BM228" s="73" t="s">
        <v>634</v>
      </c>
    </row>
    <row r="229" spans="2:51" s="6" customFormat="1" ht="15.75" customHeight="1">
      <c r="B229" s="114"/>
      <c r="E229" s="115"/>
      <c r="F229" s="267" t="s">
        <v>628</v>
      </c>
      <c r="G229" s="268"/>
      <c r="H229" s="268"/>
      <c r="I229" s="268"/>
      <c r="K229" s="117">
        <v>1</v>
      </c>
      <c r="S229" s="114"/>
      <c r="T229" s="118"/>
      <c r="AA229" s="119"/>
      <c r="AT229" s="116" t="s">
        <v>165</v>
      </c>
      <c r="AU229" s="116" t="s">
        <v>77</v>
      </c>
      <c r="AV229" s="116" t="s">
        <v>77</v>
      </c>
      <c r="AW229" s="116" t="s">
        <v>127</v>
      </c>
      <c r="AX229" s="116" t="s">
        <v>9</v>
      </c>
      <c r="AY229" s="116" t="s">
        <v>156</v>
      </c>
    </row>
    <row r="230" spans="2:65" s="6" customFormat="1" ht="27" customHeight="1">
      <c r="B230" s="21"/>
      <c r="C230" s="104" t="s">
        <v>326</v>
      </c>
      <c r="D230" s="104" t="s">
        <v>157</v>
      </c>
      <c r="E230" s="105" t="s">
        <v>323</v>
      </c>
      <c r="F230" s="261" t="s">
        <v>324</v>
      </c>
      <c r="G230" s="262"/>
      <c r="H230" s="262"/>
      <c r="I230" s="262"/>
      <c r="J230" s="107" t="s">
        <v>168</v>
      </c>
      <c r="K230" s="108">
        <v>0.263</v>
      </c>
      <c r="L230" s="263"/>
      <c r="M230" s="262"/>
      <c r="N230" s="264">
        <f>ROUND($L$230*$K$230,0)</f>
        <v>0</v>
      </c>
      <c r="O230" s="262"/>
      <c r="P230" s="262"/>
      <c r="Q230" s="262"/>
      <c r="R230" s="106" t="s">
        <v>161</v>
      </c>
      <c r="S230" s="21"/>
      <c r="T230" s="109"/>
      <c r="U230" s="110" t="s">
        <v>42</v>
      </c>
      <c r="X230" s="111">
        <v>0</v>
      </c>
      <c r="Y230" s="111">
        <f>$X$230*$K$230</f>
        <v>0</v>
      </c>
      <c r="Z230" s="111">
        <v>1.244</v>
      </c>
      <c r="AA230" s="112">
        <f>$Z$230*$K$230</f>
        <v>0.327172</v>
      </c>
      <c r="AR230" s="73" t="s">
        <v>162</v>
      </c>
      <c r="AT230" s="73" t="s">
        <v>157</v>
      </c>
      <c r="AU230" s="73" t="s">
        <v>77</v>
      </c>
      <c r="AY230" s="6" t="s">
        <v>156</v>
      </c>
      <c r="BE230" s="113">
        <f>IF($U$230="základní",$N$230,0)</f>
        <v>0</v>
      </c>
      <c r="BF230" s="113">
        <f>IF($U$230="snížená",$N$230,0)</f>
        <v>0</v>
      </c>
      <c r="BG230" s="113">
        <f>IF($U$230="zákl. přenesená",$N$230,0)</f>
        <v>0</v>
      </c>
      <c r="BH230" s="113">
        <f>IF($U$230="sníž. přenesená",$N$230,0)</f>
        <v>0</v>
      </c>
      <c r="BI230" s="113">
        <f>IF($U$230="nulová",$N$230,0)</f>
        <v>0</v>
      </c>
      <c r="BJ230" s="73" t="s">
        <v>77</v>
      </c>
      <c r="BK230" s="113">
        <f>ROUND($L$230*$K$230,0)</f>
        <v>0</v>
      </c>
      <c r="BL230" s="73" t="s">
        <v>162</v>
      </c>
      <c r="BM230" s="73" t="s">
        <v>325</v>
      </c>
    </row>
    <row r="231" spans="2:51" s="6" customFormat="1" ht="15.75" customHeight="1">
      <c r="B231" s="114"/>
      <c r="E231" s="115"/>
      <c r="F231" s="267" t="s">
        <v>553</v>
      </c>
      <c r="G231" s="268"/>
      <c r="H231" s="268"/>
      <c r="I231" s="268"/>
      <c r="K231" s="117">
        <v>0.263</v>
      </c>
      <c r="S231" s="114"/>
      <c r="T231" s="118"/>
      <c r="AA231" s="119"/>
      <c r="AT231" s="116" t="s">
        <v>165</v>
      </c>
      <c r="AU231" s="116" t="s">
        <v>77</v>
      </c>
      <c r="AV231" s="116" t="s">
        <v>77</v>
      </c>
      <c r="AW231" s="116" t="s">
        <v>127</v>
      </c>
      <c r="AX231" s="116" t="s">
        <v>9</v>
      </c>
      <c r="AY231" s="116" t="s">
        <v>156</v>
      </c>
    </row>
    <row r="232" spans="2:65" s="6" customFormat="1" ht="27" customHeight="1">
      <c r="B232" s="21"/>
      <c r="C232" s="104" t="s">
        <v>332</v>
      </c>
      <c r="D232" s="104" t="s">
        <v>157</v>
      </c>
      <c r="E232" s="105" t="s">
        <v>635</v>
      </c>
      <c r="F232" s="261" t="s">
        <v>636</v>
      </c>
      <c r="G232" s="262"/>
      <c r="H232" s="262"/>
      <c r="I232" s="262"/>
      <c r="J232" s="107" t="s">
        <v>173</v>
      </c>
      <c r="K232" s="108">
        <v>5.949</v>
      </c>
      <c r="L232" s="263"/>
      <c r="M232" s="262"/>
      <c r="N232" s="264">
        <f>ROUND($L$232*$K$232,0)</f>
        <v>0</v>
      </c>
      <c r="O232" s="262"/>
      <c r="P232" s="262"/>
      <c r="Q232" s="262"/>
      <c r="R232" s="106" t="s">
        <v>161</v>
      </c>
      <c r="S232" s="21"/>
      <c r="T232" s="109"/>
      <c r="U232" s="110" t="s">
        <v>42</v>
      </c>
      <c r="X232" s="111">
        <v>0</v>
      </c>
      <c r="Y232" s="111">
        <f>$X$232*$K$232</f>
        <v>0</v>
      </c>
      <c r="Z232" s="111">
        <v>0.035</v>
      </c>
      <c r="AA232" s="112">
        <f>$Z$232*$K$232</f>
        <v>0.208215</v>
      </c>
      <c r="AR232" s="73" t="s">
        <v>162</v>
      </c>
      <c r="AT232" s="73" t="s">
        <v>157</v>
      </c>
      <c r="AU232" s="73" t="s">
        <v>77</v>
      </c>
      <c r="AY232" s="6" t="s">
        <v>156</v>
      </c>
      <c r="BE232" s="113">
        <f>IF($U$232="základní",$N$232,0)</f>
        <v>0</v>
      </c>
      <c r="BF232" s="113">
        <f>IF($U$232="snížená",$N$232,0)</f>
        <v>0</v>
      </c>
      <c r="BG232" s="113">
        <f>IF($U$232="zákl. přenesená",$N$232,0)</f>
        <v>0</v>
      </c>
      <c r="BH232" s="113">
        <f>IF($U$232="sníž. přenesená",$N$232,0)</f>
        <v>0</v>
      </c>
      <c r="BI232" s="113">
        <f>IF($U$232="nulová",$N$232,0)</f>
        <v>0</v>
      </c>
      <c r="BJ232" s="73" t="s">
        <v>77</v>
      </c>
      <c r="BK232" s="113">
        <f>ROUND($L$232*$K$232,0)</f>
        <v>0</v>
      </c>
      <c r="BL232" s="73" t="s">
        <v>162</v>
      </c>
      <c r="BM232" s="73" t="s">
        <v>637</v>
      </c>
    </row>
    <row r="233" spans="2:51" s="6" customFormat="1" ht="27" customHeight="1">
      <c r="B233" s="114"/>
      <c r="E233" s="115"/>
      <c r="F233" s="267" t="s">
        <v>638</v>
      </c>
      <c r="G233" s="268"/>
      <c r="H233" s="268"/>
      <c r="I233" s="268"/>
      <c r="K233" s="117">
        <v>5.949</v>
      </c>
      <c r="S233" s="114"/>
      <c r="T233" s="118"/>
      <c r="AA233" s="119"/>
      <c r="AT233" s="116" t="s">
        <v>165</v>
      </c>
      <c r="AU233" s="116" t="s">
        <v>77</v>
      </c>
      <c r="AV233" s="116" t="s">
        <v>77</v>
      </c>
      <c r="AW233" s="116" t="s">
        <v>127</v>
      </c>
      <c r="AX233" s="116" t="s">
        <v>70</v>
      </c>
      <c r="AY233" s="116" t="s">
        <v>156</v>
      </c>
    </row>
    <row r="234" spans="2:51" s="6" customFormat="1" ht="15.75" customHeight="1">
      <c r="B234" s="120"/>
      <c r="E234" s="121" t="s">
        <v>539</v>
      </c>
      <c r="F234" s="269" t="s">
        <v>261</v>
      </c>
      <c r="G234" s="270"/>
      <c r="H234" s="270"/>
      <c r="I234" s="270"/>
      <c r="K234" s="122">
        <v>5.949</v>
      </c>
      <c r="S234" s="120"/>
      <c r="T234" s="123"/>
      <c r="AA234" s="124"/>
      <c r="AT234" s="121" t="s">
        <v>165</v>
      </c>
      <c r="AU234" s="121" t="s">
        <v>77</v>
      </c>
      <c r="AV234" s="121" t="s">
        <v>80</v>
      </c>
      <c r="AW234" s="121" t="s">
        <v>127</v>
      </c>
      <c r="AX234" s="121" t="s">
        <v>9</v>
      </c>
      <c r="AY234" s="121" t="s">
        <v>156</v>
      </c>
    </row>
    <row r="235" spans="2:65" s="6" customFormat="1" ht="27" customHeight="1">
      <c r="B235" s="21"/>
      <c r="C235" s="104" t="s">
        <v>337</v>
      </c>
      <c r="D235" s="104" t="s">
        <v>157</v>
      </c>
      <c r="E235" s="105" t="s">
        <v>327</v>
      </c>
      <c r="F235" s="261" t="s">
        <v>328</v>
      </c>
      <c r="G235" s="262"/>
      <c r="H235" s="262"/>
      <c r="I235" s="262"/>
      <c r="J235" s="107" t="s">
        <v>197</v>
      </c>
      <c r="K235" s="108">
        <v>21.27</v>
      </c>
      <c r="L235" s="263"/>
      <c r="M235" s="262"/>
      <c r="N235" s="264">
        <f>ROUND($L$235*$K$235,0)</f>
        <v>0</v>
      </c>
      <c r="O235" s="262"/>
      <c r="P235" s="262"/>
      <c r="Q235" s="262"/>
      <c r="R235" s="106" t="s">
        <v>161</v>
      </c>
      <c r="S235" s="21"/>
      <c r="T235" s="109"/>
      <c r="U235" s="110" t="s">
        <v>42</v>
      </c>
      <c r="X235" s="111">
        <v>0</v>
      </c>
      <c r="Y235" s="111">
        <f>$X$235*$K$235</f>
        <v>0</v>
      </c>
      <c r="Z235" s="111">
        <v>0.11</v>
      </c>
      <c r="AA235" s="112">
        <f>$Z$235*$K$235</f>
        <v>2.3397</v>
      </c>
      <c r="AR235" s="73" t="s">
        <v>162</v>
      </c>
      <c r="AT235" s="73" t="s">
        <v>157</v>
      </c>
      <c r="AU235" s="73" t="s">
        <v>77</v>
      </c>
      <c r="AY235" s="6" t="s">
        <v>156</v>
      </c>
      <c r="BE235" s="113">
        <f>IF($U$235="základní",$N$235,0)</f>
        <v>0</v>
      </c>
      <c r="BF235" s="113">
        <f>IF($U$235="snížená",$N$235,0)</f>
        <v>0</v>
      </c>
      <c r="BG235" s="113">
        <f>IF($U$235="zákl. přenesená",$N$235,0)</f>
        <v>0</v>
      </c>
      <c r="BH235" s="113">
        <f>IF($U$235="sníž. přenesená",$N$235,0)</f>
        <v>0</v>
      </c>
      <c r="BI235" s="113">
        <f>IF($U$235="nulová",$N$235,0)</f>
        <v>0</v>
      </c>
      <c r="BJ235" s="73" t="s">
        <v>77</v>
      </c>
      <c r="BK235" s="113">
        <f>ROUND($L$235*$K$235,0)</f>
        <v>0</v>
      </c>
      <c r="BL235" s="73" t="s">
        <v>162</v>
      </c>
      <c r="BM235" s="73" t="s">
        <v>329</v>
      </c>
    </row>
    <row r="236" spans="2:51" s="6" customFormat="1" ht="15.75" customHeight="1">
      <c r="B236" s="114"/>
      <c r="E236" s="115"/>
      <c r="F236" s="267" t="s">
        <v>639</v>
      </c>
      <c r="G236" s="268"/>
      <c r="H236" s="268"/>
      <c r="I236" s="268"/>
      <c r="K236" s="117">
        <v>9</v>
      </c>
      <c r="S236" s="114"/>
      <c r="T236" s="118"/>
      <c r="AA236" s="119"/>
      <c r="AT236" s="116" t="s">
        <v>165</v>
      </c>
      <c r="AU236" s="116" t="s">
        <v>77</v>
      </c>
      <c r="AV236" s="116" t="s">
        <v>77</v>
      </c>
      <c r="AW236" s="116" t="s">
        <v>127</v>
      </c>
      <c r="AX236" s="116" t="s">
        <v>70</v>
      </c>
      <c r="AY236" s="116" t="s">
        <v>156</v>
      </c>
    </row>
    <row r="237" spans="2:51" s="6" customFormat="1" ht="15.75" customHeight="1">
      <c r="B237" s="120"/>
      <c r="E237" s="121"/>
      <c r="F237" s="269" t="s">
        <v>331</v>
      </c>
      <c r="G237" s="270"/>
      <c r="H237" s="270"/>
      <c r="I237" s="270"/>
      <c r="K237" s="122">
        <v>9</v>
      </c>
      <c r="S237" s="120"/>
      <c r="T237" s="123"/>
      <c r="AA237" s="124"/>
      <c r="AT237" s="121" t="s">
        <v>165</v>
      </c>
      <c r="AU237" s="121" t="s">
        <v>77</v>
      </c>
      <c r="AV237" s="121" t="s">
        <v>80</v>
      </c>
      <c r="AW237" s="121" t="s">
        <v>127</v>
      </c>
      <c r="AX237" s="121" t="s">
        <v>70</v>
      </c>
      <c r="AY237" s="121" t="s">
        <v>156</v>
      </c>
    </row>
    <row r="238" spans="2:51" s="6" customFormat="1" ht="15.75" customHeight="1">
      <c r="B238" s="114"/>
      <c r="E238" s="116"/>
      <c r="F238" s="267" t="s">
        <v>640</v>
      </c>
      <c r="G238" s="268"/>
      <c r="H238" s="268"/>
      <c r="I238" s="268"/>
      <c r="K238" s="117">
        <v>8.08</v>
      </c>
      <c r="S238" s="114"/>
      <c r="T238" s="118"/>
      <c r="AA238" s="119"/>
      <c r="AT238" s="116" t="s">
        <v>165</v>
      </c>
      <c r="AU238" s="116" t="s">
        <v>77</v>
      </c>
      <c r="AV238" s="116" t="s">
        <v>77</v>
      </c>
      <c r="AW238" s="116" t="s">
        <v>127</v>
      </c>
      <c r="AX238" s="116" t="s">
        <v>70</v>
      </c>
      <c r="AY238" s="116" t="s">
        <v>156</v>
      </c>
    </row>
    <row r="239" spans="2:51" s="6" customFormat="1" ht="15.75" customHeight="1">
      <c r="B239" s="120"/>
      <c r="E239" s="121"/>
      <c r="F239" s="269" t="s">
        <v>641</v>
      </c>
      <c r="G239" s="270"/>
      <c r="H239" s="270"/>
      <c r="I239" s="270"/>
      <c r="K239" s="122">
        <v>8.08</v>
      </c>
      <c r="S239" s="120"/>
      <c r="T239" s="123"/>
      <c r="AA239" s="124"/>
      <c r="AT239" s="121" t="s">
        <v>165</v>
      </c>
      <c r="AU239" s="121" t="s">
        <v>77</v>
      </c>
      <c r="AV239" s="121" t="s">
        <v>80</v>
      </c>
      <c r="AW239" s="121" t="s">
        <v>127</v>
      </c>
      <c r="AX239" s="121" t="s">
        <v>70</v>
      </c>
      <c r="AY239" s="121" t="s">
        <v>156</v>
      </c>
    </row>
    <row r="240" spans="2:51" s="6" customFormat="1" ht="15.75" customHeight="1">
      <c r="B240" s="114"/>
      <c r="E240" s="116"/>
      <c r="F240" s="267" t="s">
        <v>642</v>
      </c>
      <c r="G240" s="268"/>
      <c r="H240" s="268"/>
      <c r="I240" s="268"/>
      <c r="K240" s="117">
        <v>4.19</v>
      </c>
      <c r="S240" s="114"/>
      <c r="T240" s="118"/>
      <c r="AA240" s="119"/>
      <c r="AT240" s="116" t="s">
        <v>165</v>
      </c>
      <c r="AU240" s="116" t="s">
        <v>77</v>
      </c>
      <c r="AV240" s="116" t="s">
        <v>77</v>
      </c>
      <c r="AW240" s="116" t="s">
        <v>127</v>
      </c>
      <c r="AX240" s="116" t="s">
        <v>70</v>
      </c>
      <c r="AY240" s="116" t="s">
        <v>156</v>
      </c>
    </row>
    <row r="241" spans="2:51" s="6" customFormat="1" ht="15.75" customHeight="1">
      <c r="B241" s="120"/>
      <c r="E241" s="121"/>
      <c r="F241" s="269" t="s">
        <v>643</v>
      </c>
      <c r="G241" s="270"/>
      <c r="H241" s="270"/>
      <c r="I241" s="270"/>
      <c r="K241" s="122">
        <v>4.19</v>
      </c>
      <c r="S241" s="120"/>
      <c r="T241" s="123"/>
      <c r="AA241" s="124"/>
      <c r="AT241" s="121" t="s">
        <v>165</v>
      </c>
      <c r="AU241" s="121" t="s">
        <v>77</v>
      </c>
      <c r="AV241" s="121" t="s">
        <v>80</v>
      </c>
      <c r="AW241" s="121" t="s">
        <v>127</v>
      </c>
      <c r="AX241" s="121" t="s">
        <v>70</v>
      </c>
      <c r="AY241" s="121" t="s">
        <v>156</v>
      </c>
    </row>
    <row r="242" spans="2:51" s="6" customFormat="1" ht="15.75" customHeight="1">
      <c r="B242" s="125"/>
      <c r="E242" s="126"/>
      <c r="F242" s="259" t="s">
        <v>186</v>
      </c>
      <c r="G242" s="260"/>
      <c r="H242" s="260"/>
      <c r="I242" s="260"/>
      <c r="K242" s="127">
        <v>21.27</v>
      </c>
      <c r="S242" s="125"/>
      <c r="T242" s="128"/>
      <c r="AA242" s="129"/>
      <c r="AT242" s="126" t="s">
        <v>165</v>
      </c>
      <c r="AU242" s="126" t="s">
        <v>77</v>
      </c>
      <c r="AV242" s="126" t="s">
        <v>162</v>
      </c>
      <c r="AW242" s="126" t="s">
        <v>127</v>
      </c>
      <c r="AX242" s="126" t="s">
        <v>9</v>
      </c>
      <c r="AY242" s="126" t="s">
        <v>156</v>
      </c>
    </row>
    <row r="243" spans="2:65" s="6" customFormat="1" ht="27" customHeight="1">
      <c r="B243" s="21"/>
      <c r="C243" s="104" t="s">
        <v>342</v>
      </c>
      <c r="D243" s="104" t="s">
        <v>157</v>
      </c>
      <c r="E243" s="105" t="s">
        <v>333</v>
      </c>
      <c r="F243" s="261" t="s">
        <v>334</v>
      </c>
      <c r="G243" s="262"/>
      <c r="H243" s="262"/>
      <c r="I243" s="262"/>
      <c r="J243" s="107" t="s">
        <v>173</v>
      </c>
      <c r="K243" s="108">
        <v>24.479</v>
      </c>
      <c r="L243" s="263"/>
      <c r="M243" s="262"/>
      <c r="N243" s="264">
        <f>ROUND($L$243*$K$243,0)</f>
        <v>0</v>
      </c>
      <c r="O243" s="262"/>
      <c r="P243" s="262"/>
      <c r="Q243" s="262"/>
      <c r="R243" s="106" t="s">
        <v>161</v>
      </c>
      <c r="S243" s="21"/>
      <c r="T243" s="109"/>
      <c r="U243" s="110" t="s">
        <v>42</v>
      </c>
      <c r="X243" s="111">
        <v>0</v>
      </c>
      <c r="Y243" s="111">
        <f>$X$243*$K$243</f>
        <v>0</v>
      </c>
      <c r="Z243" s="111">
        <v>0.183</v>
      </c>
      <c r="AA243" s="112">
        <f>$Z$243*$K$243</f>
        <v>4.479657</v>
      </c>
      <c r="AR243" s="73" t="s">
        <v>162</v>
      </c>
      <c r="AT243" s="73" t="s">
        <v>157</v>
      </c>
      <c r="AU243" s="73" t="s">
        <v>77</v>
      </c>
      <c r="AY243" s="6" t="s">
        <v>156</v>
      </c>
      <c r="BE243" s="113">
        <f>IF($U$243="základní",$N$243,0)</f>
        <v>0</v>
      </c>
      <c r="BF243" s="113">
        <f>IF($U$243="snížená",$N$243,0)</f>
        <v>0</v>
      </c>
      <c r="BG243" s="113">
        <f>IF($U$243="zákl. přenesená",$N$243,0)</f>
        <v>0</v>
      </c>
      <c r="BH243" s="113">
        <f>IF($U$243="sníž. přenesená",$N$243,0)</f>
        <v>0</v>
      </c>
      <c r="BI243" s="113">
        <f>IF($U$243="nulová",$N$243,0)</f>
        <v>0</v>
      </c>
      <c r="BJ243" s="73" t="s">
        <v>77</v>
      </c>
      <c r="BK243" s="113">
        <f>ROUND($L$243*$K$243,0)</f>
        <v>0</v>
      </c>
      <c r="BL243" s="73" t="s">
        <v>162</v>
      </c>
      <c r="BM243" s="73" t="s">
        <v>335</v>
      </c>
    </row>
    <row r="244" spans="2:51" s="6" customFormat="1" ht="15.75" customHeight="1">
      <c r="B244" s="114"/>
      <c r="E244" s="115"/>
      <c r="F244" s="267" t="s">
        <v>336</v>
      </c>
      <c r="G244" s="268"/>
      <c r="H244" s="268"/>
      <c r="I244" s="268"/>
      <c r="K244" s="117">
        <v>20.057</v>
      </c>
      <c r="S244" s="114"/>
      <c r="T244" s="118"/>
      <c r="AA244" s="119"/>
      <c r="AT244" s="116" t="s">
        <v>165</v>
      </c>
      <c r="AU244" s="116" t="s">
        <v>77</v>
      </c>
      <c r="AV244" s="116" t="s">
        <v>77</v>
      </c>
      <c r="AW244" s="116" t="s">
        <v>127</v>
      </c>
      <c r="AX244" s="116" t="s">
        <v>70</v>
      </c>
      <c r="AY244" s="116" t="s">
        <v>156</v>
      </c>
    </row>
    <row r="245" spans="2:51" s="6" customFormat="1" ht="15.75" customHeight="1">
      <c r="B245" s="114"/>
      <c r="E245" s="116"/>
      <c r="F245" s="267" t="s">
        <v>644</v>
      </c>
      <c r="G245" s="268"/>
      <c r="H245" s="268"/>
      <c r="I245" s="268"/>
      <c r="K245" s="117">
        <v>4.422</v>
      </c>
      <c r="S245" s="114"/>
      <c r="T245" s="118"/>
      <c r="AA245" s="119"/>
      <c r="AT245" s="116" t="s">
        <v>165</v>
      </c>
      <c r="AU245" s="116" t="s">
        <v>77</v>
      </c>
      <c r="AV245" s="116" t="s">
        <v>77</v>
      </c>
      <c r="AW245" s="116" t="s">
        <v>127</v>
      </c>
      <c r="AX245" s="116" t="s">
        <v>70</v>
      </c>
      <c r="AY245" s="116" t="s">
        <v>156</v>
      </c>
    </row>
    <row r="246" spans="2:51" s="6" customFormat="1" ht="15.75" customHeight="1">
      <c r="B246" s="120"/>
      <c r="E246" s="121"/>
      <c r="F246" s="269" t="s">
        <v>261</v>
      </c>
      <c r="G246" s="270"/>
      <c r="H246" s="270"/>
      <c r="I246" s="270"/>
      <c r="K246" s="122">
        <v>24.479</v>
      </c>
      <c r="S246" s="120"/>
      <c r="T246" s="123"/>
      <c r="AA246" s="124"/>
      <c r="AT246" s="121" t="s">
        <v>165</v>
      </c>
      <c r="AU246" s="121" t="s">
        <v>77</v>
      </c>
      <c r="AV246" s="121" t="s">
        <v>80</v>
      </c>
      <c r="AW246" s="121" t="s">
        <v>127</v>
      </c>
      <c r="AX246" s="121" t="s">
        <v>9</v>
      </c>
      <c r="AY246" s="121" t="s">
        <v>156</v>
      </c>
    </row>
    <row r="247" spans="2:65" s="6" customFormat="1" ht="27" customHeight="1">
      <c r="B247" s="21"/>
      <c r="C247" s="104" t="s">
        <v>347</v>
      </c>
      <c r="D247" s="104" t="s">
        <v>157</v>
      </c>
      <c r="E247" s="105" t="s">
        <v>338</v>
      </c>
      <c r="F247" s="261" t="s">
        <v>339</v>
      </c>
      <c r="G247" s="262"/>
      <c r="H247" s="262"/>
      <c r="I247" s="262"/>
      <c r="J247" s="107" t="s">
        <v>173</v>
      </c>
      <c r="K247" s="108">
        <v>240.249</v>
      </c>
      <c r="L247" s="263"/>
      <c r="M247" s="262"/>
      <c r="N247" s="264">
        <f>ROUND($L$247*$K$247,0)</f>
        <v>0</v>
      </c>
      <c r="O247" s="262"/>
      <c r="P247" s="262"/>
      <c r="Q247" s="262"/>
      <c r="R247" s="106" t="s">
        <v>161</v>
      </c>
      <c r="S247" s="21"/>
      <c r="T247" s="109"/>
      <c r="U247" s="110" t="s">
        <v>42</v>
      </c>
      <c r="X247" s="111">
        <v>0</v>
      </c>
      <c r="Y247" s="111">
        <f>$X$247*$K$247</f>
        <v>0</v>
      </c>
      <c r="Z247" s="111">
        <v>0.029</v>
      </c>
      <c r="AA247" s="112">
        <f>$Z$247*$K$247</f>
        <v>6.967221</v>
      </c>
      <c r="AR247" s="73" t="s">
        <v>162</v>
      </c>
      <c r="AT247" s="73" t="s">
        <v>157</v>
      </c>
      <c r="AU247" s="73" t="s">
        <v>77</v>
      </c>
      <c r="AY247" s="6" t="s">
        <v>156</v>
      </c>
      <c r="BE247" s="113">
        <f>IF($U$247="základní",$N$247,0)</f>
        <v>0</v>
      </c>
      <c r="BF247" s="113">
        <f>IF($U$247="snížená",$N$247,0)</f>
        <v>0</v>
      </c>
      <c r="BG247" s="113">
        <f>IF($U$247="zákl. přenesená",$N$247,0)</f>
        <v>0</v>
      </c>
      <c r="BH247" s="113">
        <f>IF($U$247="sníž. přenesená",$N$247,0)</f>
        <v>0</v>
      </c>
      <c r="BI247" s="113">
        <f>IF($U$247="nulová",$N$247,0)</f>
        <v>0</v>
      </c>
      <c r="BJ247" s="73" t="s">
        <v>77</v>
      </c>
      <c r="BK247" s="113">
        <f>ROUND($L$247*$K$247,0)</f>
        <v>0</v>
      </c>
      <c r="BL247" s="73" t="s">
        <v>162</v>
      </c>
      <c r="BM247" s="73" t="s">
        <v>340</v>
      </c>
    </row>
    <row r="248" spans="2:51" s="6" customFormat="1" ht="15.75" customHeight="1">
      <c r="B248" s="114"/>
      <c r="E248" s="115"/>
      <c r="F248" s="267" t="s">
        <v>560</v>
      </c>
      <c r="G248" s="268"/>
      <c r="H248" s="268"/>
      <c r="I248" s="268"/>
      <c r="K248" s="117">
        <v>108.54</v>
      </c>
      <c r="S248" s="114"/>
      <c r="T248" s="118"/>
      <c r="AA248" s="119"/>
      <c r="AT248" s="116" t="s">
        <v>165</v>
      </c>
      <c r="AU248" s="116" t="s">
        <v>77</v>
      </c>
      <c r="AV248" s="116" t="s">
        <v>77</v>
      </c>
      <c r="AW248" s="116" t="s">
        <v>127</v>
      </c>
      <c r="AX248" s="116" t="s">
        <v>70</v>
      </c>
      <c r="AY248" s="116" t="s">
        <v>156</v>
      </c>
    </row>
    <row r="249" spans="2:51" s="6" customFormat="1" ht="15.75" customHeight="1">
      <c r="B249" s="114"/>
      <c r="E249" s="116"/>
      <c r="F249" s="267" t="s">
        <v>561</v>
      </c>
      <c r="G249" s="268"/>
      <c r="H249" s="268"/>
      <c r="I249" s="268"/>
      <c r="K249" s="117">
        <v>-19.544</v>
      </c>
      <c r="S249" s="114"/>
      <c r="T249" s="118"/>
      <c r="AA249" s="119"/>
      <c r="AT249" s="116" t="s">
        <v>165</v>
      </c>
      <c r="AU249" s="116" t="s">
        <v>77</v>
      </c>
      <c r="AV249" s="116" t="s">
        <v>77</v>
      </c>
      <c r="AW249" s="116" t="s">
        <v>127</v>
      </c>
      <c r="AX249" s="116" t="s">
        <v>70</v>
      </c>
      <c r="AY249" s="116" t="s">
        <v>156</v>
      </c>
    </row>
    <row r="250" spans="2:51" s="6" customFormat="1" ht="15.75" customHeight="1">
      <c r="B250" s="120"/>
      <c r="E250" s="121"/>
      <c r="F250" s="269" t="s">
        <v>185</v>
      </c>
      <c r="G250" s="270"/>
      <c r="H250" s="270"/>
      <c r="I250" s="270"/>
      <c r="K250" s="122">
        <v>88.996</v>
      </c>
      <c r="S250" s="120"/>
      <c r="T250" s="123"/>
      <c r="AA250" s="124"/>
      <c r="AT250" s="121" t="s">
        <v>165</v>
      </c>
      <c r="AU250" s="121" t="s">
        <v>77</v>
      </c>
      <c r="AV250" s="121" t="s">
        <v>80</v>
      </c>
      <c r="AW250" s="121" t="s">
        <v>127</v>
      </c>
      <c r="AX250" s="121" t="s">
        <v>70</v>
      </c>
      <c r="AY250" s="121" t="s">
        <v>156</v>
      </c>
    </row>
    <row r="251" spans="2:51" s="6" customFormat="1" ht="15.75" customHeight="1">
      <c r="B251" s="114"/>
      <c r="E251" s="116"/>
      <c r="F251" s="267" t="s">
        <v>645</v>
      </c>
      <c r="G251" s="268"/>
      <c r="H251" s="268"/>
      <c r="I251" s="268"/>
      <c r="K251" s="117">
        <v>24.721</v>
      </c>
      <c r="S251" s="114"/>
      <c r="T251" s="118"/>
      <c r="AA251" s="119"/>
      <c r="AT251" s="116" t="s">
        <v>165</v>
      </c>
      <c r="AU251" s="116" t="s">
        <v>77</v>
      </c>
      <c r="AV251" s="116" t="s">
        <v>77</v>
      </c>
      <c r="AW251" s="116" t="s">
        <v>127</v>
      </c>
      <c r="AX251" s="116" t="s">
        <v>70</v>
      </c>
      <c r="AY251" s="116" t="s">
        <v>156</v>
      </c>
    </row>
    <row r="252" spans="2:51" s="6" customFormat="1" ht="15.75" customHeight="1">
      <c r="B252" s="120"/>
      <c r="E252" s="121"/>
      <c r="F252" s="269" t="s">
        <v>565</v>
      </c>
      <c r="G252" s="270"/>
      <c r="H252" s="270"/>
      <c r="I252" s="270"/>
      <c r="K252" s="122">
        <v>24.721</v>
      </c>
      <c r="S252" s="120"/>
      <c r="T252" s="123"/>
      <c r="AA252" s="124"/>
      <c r="AT252" s="121" t="s">
        <v>165</v>
      </c>
      <c r="AU252" s="121" t="s">
        <v>77</v>
      </c>
      <c r="AV252" s="121" t="s">
        <v>80</v>
      </c>
      <c r="AW252" s="121" t="s">
        <v>127</v>
      </c>
      <c r="AX252" s="121" t="s">
        <v>70</v>
      </c>
      <c r="AY252" s="121" t="s">
        <v>156</v>
      </c>
    </row>
    <row r="253" spans="2:51" s="6" customFormat="1" ht="15.75" customHeight="1">
      <c r="B253" s="114"/>
      <c r="E253" s="116"/>
      <c r="F253" s="267" t="s">
        <v>646</v>
      </c>
      <c r="G253" s="268"/>
      <c r="H253" s="268"/>
      <c r="I253" s="268"/>
      <c r="K253" s="117">
        <v>106.898</v>
      </c>
      <c r="S253" s="114"/>
      <c r="T253" s="118"/>
      <c r="AA253" s="119"/>
      <c r="AT253" s="116" t="s">
        <v>165</v>
      </c>
      <c r="AU253" s="116" t="s">
        <v>77</v>
      </c>
      <c r="AV253" s="116" t="s">
        <v>77</v>
      </c>
      <c r="AW253" s="116" t="s">
        <v>127</v>
      </c>
      <c r="AX253" s="116" t="s">
        <v>70</v>
      </c>
      <c r="AY253" s="116" t="s">
        <v>156</v>
      </c>
    </row>
    <row r="254" spans="2:51" s="6" customFormat="1" ht="15.75" customHeight="1">
      <c r="B254" s="114"/>
      <c r="E254" s="116"/>
      <c r="F254" s="267" t="s">
        <v>567</v>
      </c>
      <c r="G254" s="268"/>
      <c r="H254" s="268"/>
      <c r="I254" s="268"/>
      <c r="K254" s="117">
        <v>-7.569</v>
      </c>
      <c r="S254" s="114"/>
      <c r="T254" s="118"/>
      <c r="AA254" s="119"/>
      <c r="AT254" s="116" t="s">
        <v>165</v>
      </c>
      <c r="AU254" s="116" t="s">
        <v>77</v>
      </c>
      <c r="AV254" s="116" t="s">
        <v>77</v>
      </c>
      <c r="AW254" s="116" t="s">
        <v>127</v>
      </c>
      <c r="AX254" s="116" t="s">
        <v>70</v>
      </c>
      <c r="AY254" s="116" t="s">
        <v>156</v>
      </c>
    </row>
    <row r="255" spans="2:51" s="6" customFormat="1" ht="27" customHeight="1">
      <c r="B255" s="114"/>
      <c r="E255" s="116"/>
      <c r="F255" s="267" t="s">
        <v>568</v>
      </c>
      <c r="G255" s="268"/>
      <c r="H255" s="268"/>
      <c r="I255" s="268"/>
      <c r="K255" s="117">
        <v>-20.371</v>
      </c>
      <c r="S255" s="114"/>
      <c r="T255" s="118"/>
      <c r="AA255" s="119"/>
      <c r="AT255" s="116" t="s">
        <v>165</v>
      </c>
      <c r="AU255" s="116" t="s">
        <v>77</v>
      </c>
      <c r="AV255" s="116" t="s">
        <v>77</v>
      </c>
      <c r="AW255" s="116" t="s">
        <v>127</v>
      </c>
      <c r="AX255" s="116" t="s">
        <v>70</v>
      </c>
      <c r="AY255" s="116" t="s">
        <v>156</v>
      </c>
    </row>
    <row r="256" spans="2:51" s="6" customFormat="1" ht="15.75" customHeight="1">
      <c r="B256" s="120"/>
      <c r="E256" s="121"/>
      <c r="F256" s="269" t="s">
        <v>571</v>
      </c>
      <c r="G256" s="270"/>
      <c r="H256" s="270"/>
      <c r="I256" s="270"/>
      <c r="K256" s="122">
        <v>78.958</v>
      </c>
      <c r="S256" s="120"/>
      <c r="T256" s="123"/>
      <c r="AA256" s="124"/>
      <c r="AT256" s="121" t="s">
        <v>165</v>
      </c>
      <c r="AU256" s="121" t="s">
        <v>77</v>
      </c>
      <c r="AV256" s="121" t="s">
        <v>80</v>
      </c>
      <c r="AW256" s="121" t="s">
        <v>127</v>
      </c>
      <c r="AX256" s="121" t="s">
        <v>70</v>
      </c>
      <c r="AY256" s="121" t="s">
        <v>156</v>
      </c>
    </row>
    <row r="257" spans="2:51" s="6" customFormat="1" ht="15.75" customHeight="1">
      <c r="B257" s="114"/>
      <c r="E257" s="116"/>
      <c r="F257" s="267" t="s">
        <v>647</v>
      </c>
      <c r="G257" s="268"/>
      <c r="H257" s="268"/>
      <c r="I257" s="268"/>
      <c r="K257" s="117">
        <v>55.434</v>
      </c>
      <c r="S257" s="114"/>
      <c r="T257" s="118"/>
      <c r="AA257" s="119"/>
      <c r="AT257" s="116" t="s">
        <v>165</v>
      </c>
      <c r="AU257" s="116" t="s">
        <v>77</v>
      </c>
      <c r="AV257" s="116" t="s">
        <v>77</v>
      </c>
      <c r="AW257" s="116" t="s">
        <v>127</v>
      </c>
      <c r="AX257" s="116" t="s">
        <v>70</v>
      </c>
      <c r="AY257" s="116" t="s">
        <v>156</v>
      </c>
    </row>
    <row r="258" spans="2:51" s="6" customFormat="1" ht="15.75" customHeight="1">
      <c r="B258" s="114"/>
      <c r="E258" s="116"/>
      <c r="F258" s="267" t="s">
        <v>573</v>
      </c>
      <c r="G258" s="268"/>
      <c r="H258" s="268"/>
      <c r="I258" s="268"/>
      <c r="K258" s="117">
        <v>-7.86</v>
      </c>
      <c r="S258" s="114"/>
      <c r="T258" s="118"/>
      <c r="AA258" s="119"/>
      <c r="AT258" s="116" t="s">
        <v>165</v>
      </c>
      <c r="AU258" s="116" t="s">
        <v>77</v>
      </c>
      <c r="AV258" s="116" t="s">
        <v>77</v>
      </c>
      <c r="AW258" s="116" t="s">
        <v>127</v>
      </c>
      <c r="AX258" s="116" t="s">
        <v>70</v>
      </c>
      <c r="AY258" s="116" t="s">
        <v>156</v>
      </c>
    </row>
    <row r="259" spans="2:51" s="6" customFormat="1" ht="15.75" customHeight="1">
      <c r="B259" s="120"/>
      <c r="E259" s="121"/>
      <c r="F259" s="269" t="s">
        <v>576</v>
      </c>
      <c r="G259" s="270"/>
      <c r="H259" s="270"/>
      <c r="I259" s="270"/>
      <c r="K259" s="122">
        <v>47.574</v>
      </c>
      <c r="S259" s="120"/>
      <c r="T259" s="123"/>
      <c r="AA259" s="124"/>
      <c r="AT259" s="121" t="s">
        <v>165</v>
      </c>
      <c r="AU259" s="121" t="s">
        <v>77</v>
      </c>
      <c r="AV259" s="121" t="s">
        <v>80</v>
      </c>
      <c r="AW259" s="121" t="s">
        <v>127</v>
      </c>
      <c r="AX259" s="121" t="s">
        <v>70</v>
      </c>
      <c r="AY259" s="121" t="s">
        <v>156</v>
      </c>
    </row>
    <row r="260" spans="2:51" s="6" customFormat="1" ht="15.75" customHeight="1">
      <c r="B260" s="125"/>
      <c r="E260" s="126" t="s">
        <v>84</v>
      </c>
      <c r="F260" s="259" t="s">
        <v>186</v>
      </c>
      <c r="G260" s="260"/>
      <c r="H260" s="260"/>
      <c r="I260" s="260"/>
      <c r="K260" s="127">
        <v>240.249</v>
      </c>
      <c r="S260" s="125"/>
      <c r="T260" s="128"/>
      <c r="AA260" s="129"/>
      <c r="AT260" s="126" t="s">
        <v>165</v>
      </c>
      <c r="AU260" s="126" t="s">
        <v>77</v>
      </c>
      <c r="AV260" s="126" t="s">
        <v>162</v>
      </c>
      <c r="AW260" s="126" t="s">
        <v>127</v>
      </c>
      <c r="AX260" s="126" t="s">
        <v>9</v>
      </c>
      <c r="AY260" s="126" t="s">
        <v>156</v>
      </c>
    </row>
    <row r="261" spans="2:65" s="6" customFormat="1" ht="27" customHeight="1">
      <c r="B261" s="21"/>
      <c r="C261" s="104" t="s">
        <v>352</v>
      </c>
      <c r="D261" s="104" t="s">
        <v>157</v>
      </c>
      <c r="E261" s="105" t="s">
        <v>648</v>
      </c>
      <c r="F261" s="261" t="s">
        <v>649</v>
      </c>
      <c r="G261" s="262"/>
      <c r="H261" s="262"/>
      <c r="I261" s="262"/>
      <c r="J261" s="107" t="s">
        <v>173</v>
      </c>
      <c r="K261" s="108">
        <v>5.325</v>
      </c>
      <c r="L261" s="263"/>
      <c r="M261" s="262"/>
      <c r="N261" s="264">
        <f>ROUND($L$261*$K$261,0)</f>
        <v>0</v>
      </c>
      <c r="O261" s="262"/>
      <c r="P261" s="262"/>
      <c r="Q261" s="262"/>
      <c r="R261" s="106" t="s">
        <v>161</v>
      </c>
      <c r="S261" s="21"/>
      <c r="T261" s="109"/>
      <c r="U261" s="110" t="s">
        <v>42</v>
      </c>
      <c r="X261" s="111">
        <v>0</v>
      </c>
      <c r="Y261" s="111">
        <f>$X$261*$K$261</f>
        <v>0</v>
      </c>
      <c r="Z261" s="111">
        <v>0.059</v>
      </c>
      <c r="AA261" s="112">
        <f>$Z$261*$K$261</f>
        <v>0.314175</v>
      </c>
      <c r="AR261" s="73" t="s">
        <v>162</v>
      </c>
      <c r="AT261" s="73" t="s">
        <v>157</v>
      </c>
      <c r="AU261" s="73" t="s">
        <v>77</v>
      </c>
      <c r="AY261" s="6" t="s">
        <v>156</v>
      </c>
      <c r="BE261" s="113">
        <f>IF($U$261="základní",$N$261,0)</f>
        <v>0</v>
      </c>
      <c r="BF261" s="113">
        <f>IF($U$261="snížená",$N$261,0)</f>
        <v>0</v>
      </c>
      <c r="BG261" s="113">
        <f>IF($U$261="zákl. přenesená",$N$261,0)</f>
        <v>0</v>
      </c>
      <c r="BH261" s="113">
        <f>IF($U$261="sníž. přenesená",$N$261,0)</f>
        <v>0</v>
      </c>
      <c r="BI261" s="113">
        <f>IF($U$261="nulová",$N$261,0)</f>
        <v>0</v>
      </c>
      <c r="BJ261" s="73" t="s">
        <v>77</v>
      </c>
      <c r="BK261" s="113">
        <f>ROUND($L$261*$K$261,0)</f>
        <v>0</v>
      </c>
      <c r="BL261" s="73" t="s">
        <v>162</v>
      </c>
      <c r="BM261" s="73" t="s">
        <v>650</v>
      </c>
    </row>
    <row r="262" spans="2:51" s="6" customFormat="1" ht="15.75" customHeight="1">
      <c r="B262" s="114"/>
      <c r="E262" s="115"/>
      <c r="F262" s="267" t="s">
        <v>651</v>
      </c>
      <c r="G262" s="268"/>
      <c r="H262" s="268"/>
      <c r="I262" s="268"/>
      <c r="K262" s="117">
        <v>5.325</v>
      </c>
      <c r="S262" s="114"/>
      <c r="T262" s="118"/>
      <c r="AA262" s="119"/>
      <c r="AT262" s="116" t="s">
        <v>165</v>
      </c>
      <c r="AU262" s="116" t="s">
        <v>77</v>
      </c>
      <c r="AV262" s="116" t="s">
        <v>77</v>
      </c>
      <c r="AW262" s="116" t="s">
        <v>127</v>
      </c>
      <c r="AX262" s="116" t="s">
        <v>70</v>
      </c>
      <c r="AY262" s="116" t="s">
        <v>156</v>
      </c>
    </row>
    <row r="263" spans="2:51" s="6" customFormat="1" ht="15.75" customHeight="1">
      <c r="B263" s="120"/>
      <c r="E263" s="121" t="s">
        <v>114</v>
      </c>
      <c r="F263" s="269" t="s">
        <v>261</v>
      </c>
      <c r="G263" s="270"/>
      <c r="H263" s="270"/>
      <c r="I263" s="270"/>
      <c r="K263" s="122">
        <v>5.325</v>
      </c>
      <c r="S263" s="120"/>
      <c r="T263" s="123"/>
      <c r="AA263" s="124"/>
      <c r="AT263" s="121" t="s">
        <v>165</v>
      </c>
      <c r="AU263" s="121" t="s">
        <v>77</v>
      </c>
      <c r="AV263" s="121" t="s">
        <v>80</v>
      </c>
      <c r="AW263" s="121" t="s">
        <v>127</v>
      </c>
      <c r="AX263" s="121" t="s">
        <v>9</v>
      </c>
      <c r="AY263" s="121" t="s">
        <v>156</v>
      </c>
    </row>
    <row r="264" spans="2:65" s="6" customFormat="1" ht="15.75" customHeight="1">
      <c r="B264" s="21"/>
      <c r="C264" s="104" t="s">
        <v>362</v>
      </c>
      <c r="D264" s="104" t="s">
        <v>157</v>
      </c>
      <c r="E264" s="105" t="s">
        <v>652</v>
      </c>
      <c r="F264" s="261" t="s">
        <v>653</v>
      </c>
      <c r="G264" s="262"/>
      <c r="H264" s="262"/>
      <c r="I264" s="262"/>
      <c r="J264" s="107" t="s">
        <v>160</v>
      </c>
      <c r="K264" s="108">
        <v>36</v>
      </c>
      <c r="L264" s="263"/>
      <c r="M264" s="262"/>
      <c r="N264" s="264">
        <f>ROUND($L$264*$K$264,0)</f>
        <v>0</v>
      </c>
      <c r="O264" s="262"/>
      <c r="P264" s="262"/>
      <c r="Q264" s="262"/>
      <c r="R264" s="106"/>
      <c r="S264" s="21"/>
      <c r="T264" s="109"/>
      <c r="U264" s="110" t="s">
        <v>42</v>
      </c>
      <c r="X264" s="111">
        <v>0</v>
      </c>
      <c r="Y264" s="111">
        <f>$X$264*$K$264</f>
        <v>0</v>
      </c>
      <c r="Z264" s="111">
        <v>0.039</v>
      </c>
      <c r="AA264" s="112">
        <f>$Z$264*$K$264</f>
        <v>1.404</v>
      </c>
      <c r="AR264" s="73" t="s">
        <v>162</v>
      </c>
      <c r="AT264" s="73" t="s">
        <v>157</v>
      </c>
      <c r="AU264" s="73" t="s">
        <v>77</v>
      </c>
      <c r="AY264" s="6" t="s">
        <v>156</v>
      </c>
      <c r="BE264" s="113">
        <f>IF($U$264="základní",$N$264,0)</f>
        <v>0</v>
      </c>
      <c r="BF264" s="113">
        <f>IF($U$264="snížená",$N$264,0)</f>
        <v>0</v>
      </c>
      <c r="BG264" s="113">
        <f>IF($U$264="zákl. přenesená",$N$264,0)</f>
        <v>0</v>
      </c>
      <c r="BH264" s="113">
        <f>IF($U$264="sníž. přenesená",$N$264,0)</f>
        <v>0</v>
      </c>
      <c r="BI264" s="113">
        <f>IF($U$264="nulová",$N$264,0)</f>
        <v>0</v>
      </c>
      <c r="BJ264" s="73" t="s">
        <v>77</v>
      </c>
      <c r="BK264" s="113">
        <f>ROUND($L$264*$K$264,0)</f>
        <v>0</v>
      </c>
      <c r="BL264" s="73" t="s">
        <v>162</v>
      </c>
      <c r="BM264" s="73" t="s">
        <v>654</v>
      </c>
    </row>
    <row r="265" spans="2:51" s="6" customFormat="1" ht="15.75" customHeight="1">
      <c r="B265" s="114"/>
      <c r="E265" s="115"/>
      <c r="F265" s="267" t="s">
        <v>655</v>
      </c>
      <c r="G265" s="268"/>
      <c r="H265" s="268"/>
      <c r="I265" s="268"/>
      <c r="K265" s="117">
        <v>36</v>
      </c>
      <c r="S265" s="114"/>
      <c r="T265" s="118"/>
      <c r="AA265" s="119"/>
      <c r="AT265" s="116" t="s">
        <v>165</v>
      </c>
      <c r="AU265" s="116" t="s">
        <v>77</v>
      </c>
      <c r="AV265" s="116" t="s">
        <v>77</v>
      </c>
      <c r="AW265" s="116" t="s">
        <v>127</v>
      </c>
      <c r="AX265" s="116" t="s">
        <v>9</v>
      </c>
      <c r="AY265" s="116" t="s">
        <v>156</v>
      </c>
    </row>
    <row r="266" spans="2:63" s="95" customFormat="1" ht="30.75" customHeight="1">
      <c r="B266" s="96"/>
      <c r="D266" s="103" t="s">
        <v>132</v>
      </c>
      <c r="N266" s="256">
        <f>$BK$266</f>
        <v>0</v>
      </c>
      <c r="O266" s="257"/>
      <c r="P266" s="257"/>
      <c r="Q266" s="257"/>
      <c r="S266" s="96"/>
      <c r="T266" s="99"/>
      <c r="W266" s="100">
        <f>SUM($W$267:$W$280)</f>
        <v>0</v>
      </c>
      <c r="Y266" s="100">
        <f>SUM($Y$267:$Y$280)</f>
        <v>0</v>
      </c>
      <c r="AA266" s="101">
        <f>SUM($AA$267:$AA$280)</f>
        <v>0</v>
      </c>
      <c r="AR266" s="98" t="s">
        <v>9</v>
      </c>
      <c r="AT266" s="98" t="s">
        <v>69</v>
      </c>
      <c r="AU266" s="98" t="s">
        <v>9</v>
      </c>
      <c r="AY266" s="98" t="s">
        <v>156</v>
      </c>
      <c r="BK266" s="102">
        <f>SUM($BK$267:$BK$280)</f>
        <v>0</v>
      </c>
    </row>
    <row r="267" spans="2:65" s="6" customFormat="1" ht="39" customHeight="1">
      <c r="B267" s="21"/>
      <c r="C267" s="104" t="s">
        <v>367</v>
      </c>
      <c r="D267" s="104" t="s">
        <v>157</v>
      </c>
      <c r="E267" s="105" t="s">
        <v>353</v>
      </c>
      <c r="F267" s="261" t="s">
        <v>354</v>
      </c>
      <c r="G267" s="262"/>
      <c r="H267" s="262"/>
      <c r="I267" s="262"/>
      <c r="J267" s="107" t="s">
        <v>173</v>
      </c>
      <c r="K267" s="108">
        <v>338.285</v>
      </c>
      <c r="L267" s="263"/>
      <c r="M267" s="262"/>
      <c r="N267" s="264">
        <f>ROUND($L$267*$K$267,0)</f>
        <v>0</v>
      </c>
      <c r="O267" s="262"/>
      <c r="P267" s="262"/>
      <c r="Q267" s="262"/>
      <c r="R267" s="106" t="s">
        <v>161</v>
      </c>
      <c r="S267" s="21"/>
      <c r="T267" s="109"/>
      <c r="U267" s="110" t="s">
        <v>42</v>
      </c>
      <c r="X267" s="111">
        <v>0</v>
      </c>
      <c r="Y267" s="111">
        <f>$X$267*$K$267</f>
        <v>0</v>
      </c>
      <c r="Z267" s="111">
        <v>0</v>
      </c>
      <c r="AA267" s="112">
        <f>$Z$267*$K$267</f>
        <v>0</v>
      </c>
      <c r="AR267" s="73" t="s">
        <v>162</v>
      </c>
      <c r="AT267" s="73" t="s">
        <v>157</v>
      </c>
      <c r="AU267" s="73" t="s">
        <v>77</v>
      </c>
      <c r="AY267" s="6" t="s">
        <v>156</v>
      </c>
      <c r="BE267" s="113">
        <f>IF($U$267="základní",$N$267,0)</f>
        <v>0</v>
      </c>
      <c r="BF267" s="113">
        <f>IF($U$267="snížená",$N$267,0)</f>
        <v>0</v>
      </c>
      <c r="BG267" s="113">
        <f>IF($U$267="zákl. přenesená",$N$267,0)</f>
        <v>0</v>
      </c>
      <c r="BH267" s="113">
        <f>IF($U$267="sníž. přenesená",$N$267,0)</f>
        <v>0</v>
      </c>
      <c r="BI267" s="113">
        <f>IF($U$267="nulová",$N$267,0)</f>
        <v>0</v>
      </c>
      <c r="BJ267" s="73" t="s">
        <v>77</v>
      </c>
      <c r="BK267" s="113">
        <f>ROUND($L$267*$K$267,0)</f>
        <v>0</v>
      </c>
      <c r="BL267" s="73" t="s">
        <v>162</v>
      </c>
      <c r="BM267" s="73" t="s">
        <v>355</v>
      </c>
    </row>
    <row r="268" spans="2:51" s="6" customFormat="1" ht="15.75" customHeight="1">
      <c r="B268" s="114"/>
      <c r="E268" s="115"/>
      <c r="F268" s="267" t="s">
        <v>656</v>
      </c>
      <c r="G268" s="268"/>
      <c r="H268" s="268"/>
      <c r="I268" s="268"/>
      <c r="K268" s="117">
        <v>151.232</v>
      </c>
      <c r="S268" s="114"/>
      <c r="T268" s="118"/>
      <c r="AA268" s="119"/>
      <c r="AT268" s="116" t="s">
        <v>165</v>
      </c>
      <c r="AU268" s="116" t="s">
        <v>77</v>
      </c>
      <c r="AV268" s="116" t="s">
        <v>77</v>
      </c>
      <c r="AW268" s="116" t="s">
        <v>127</v>
      </c>
      <c r="AX268" s="116" t="s">
        <v>70</v>
      </c>
      <c r="AY268" s="116" t="s">
        <v>156</v>
      </c>
    </row>
    <row r="269" spans="2:51" s="6" customFormat="1" ht="15.75" customHeight="1">
      <c r="B269" s="120"/>
      <c r="E269" s="121"/>
      <c r="F269" s="269" t="s">
        <v>185</v>
      </c>
      <c r="G269" s="270"/>
      <c r="H269" s="270"/>
      <c r="I269" s="270"/>
      <c r="K269" s="122">
        <v>151.232</v>
      </c>
      <c r="S269" s="120"/>
      <c r="T269" s="123"/>
      <c r="AA269" s="124"/>
      <c r="AT269" s="121" t="s">
        <v>165</v>
      </c>
      <c r="AU269" s="121" t="s">
        <v>77</v>
      </c>
      <c r="AV269" s="121" t="s">
        <v>80</v>
      </c>
      <c r="AW269" s="121" t="s">
        <v>127</v>
      </c>
      <c r="AX269" s="121" t="s">
        <v>70</v>
      </c>
      <c r="AY269" s="121" t="s">
        <v>156</v>
      </c>
    </row>
    <row r="270" spans="2:51" s="6" customFormat="1" ht="15.75" customHeight="1">
      <c r="B270" s="114"/>
      <c r="E270" s="116"/>
      <c r="F270" s="267" t="s">
        <v>645</v>
      </c>
      <c r="G270" s="268"/>
      <c r="H270" s="268"/>
      <c r="I270" s="268"/>
      <c r="K270" s="117">
        <v>24.721</v>
      </c>
      <c r="S270" s="114"/>
      <c r="T270" s="118"/>
      <c r="AA270" s="119"/>
      <c r="AT270" s="116" t="s">
        <v>165</v>
      </c>
      <c r="AU270" s="116" t="s">
        <v>77</v>
      </c>
      <c r="AV270" s="116" t="s">
        <v>77</v>
      </c>
      <c r="AW270" s="116" t="s">
        <v>127</v>
      </c>
      <c r="AX270" s="116" t="s">
        <v>70</v>
      </c>
      <c r="AY270" s="116" t="s">
        <v>156</v>
      </c>
    </row>
    <row r="271" spans="2:51" s="6" customFormat="1" ht="15.75" customHeight="1">
      <c r="B271" s="120"/>
      <c r="E271" s="121"/>
      <c r="F271" s="269" t="s">
        <v>565</v>
      </c>
      <c r="G271" s="270"/>
      <c r="H271" s="270"/>
      <c r="I271" s="270"/>
      <c r="K271" s="122">
        <v>24.721</v>
      </c>
      <c r="S271" s="120"/>
      <c r="T271" s="123"/>
      <c r="AA271" s="124"/>
      <c r="AT271" s="121" t="s">
        <v>165</v>
      </c>
      <c r="AU271" s="121" t="s">
        <v>77</v>
      </c>
      <c r="AV271" s="121" t="s">
        <v>80</v>
      </c>
      <c r="AW271" s="121" t="s">
        <v>127</v>
      </c>
      <c r="AX271" s="121" t="s">
        <v>70</v>
      </c>
      <c r="AY271" s="121" t="s">
        <v>156</v>
      </c>
    </row>
    <row r="272" spans="2:51" s="6" customFormat="1" ht="15.75" customHeight="1">
      <c r="B272" s="114"/>
      <c r="E272" s="116"/>
      <c r="F272" s="267" t="s">
        <v>646</v>
      </c>
      <c r="G272" s="268"/>
      <c r="H272" s="268"/>
      <c r="I272" s="268"/>
      <c r="K272" s="117">
        <v>106.898</v>
      </c>
      <c r="S272" s="114"/>
      <c r="T272" s="118"/>
      <c r="AA272" s="119"/>
      <c r="AT272" s="116" t="s">
        <v>165</v>
      </c>
      <c r="AU272" s="116" t="s">
        <v>77</v>
      </c>
      <c r="AV272" s="116" t="s">
        <v>77</v>
      </c>
      <c r="AW272" s="116" t="s">
        <v>127</v>
      </c>
      <c r="AX272" s="116" t="s">
        <v>70</v>
      </c>
      <c r="AY272" s="116" t="s">
        <v>156</v>
      </c>
    </row>
    <row r="273" spans="2:51" s="6" customFormat="1" ht="15.75" customHeight="1">
      <c r="B273" s="120"/>
      <c r="E273" s="121"/>
      <c r="F273" s="269" t="s">
        <v>571</v>
      </c>
      <c r="G273" s="270"/>
      <c r="H273" s="270"/>
      <c r="I273" s="270"/>
      <c r="K273" s="122">
        <v>106.898</v>
      </c>
      <c r="S273" s="120"/>
      <c r="T273" s="123"/>
      <c r="AA273" s="124"/>
      <c r="AT273" s="121" t="s">
        <v>165</v>
      </c>
      <c r="AU273" s="121" t="s">
        <v>77</v>
      </c>
      <c r="AV273" s="121" t="s">
        <v>80</v>
      </c>
      <c r="AW273" s="121" t="s">
        <v>127</v>
      </c>
      <c r="AX273" s="121" t="s">
        <v>70</v>
      </c>
      <c r="AY273" s="121" t="s">
        <v>156</v>
      </c>
    </row>
    <row r="274" spans="2:51" s="6" customFormat="1" ht="15.75" customHeight="1">
      <c r="B274" s="114"/>
      <c r="E274" s="116"/>
      <c r="F274" s="267" t="s">
        <v>647</v>
      </c>
      <c r="G274" s="268"/>
      <c r="H274" s="268"/>
      <c r="I274" s="268"/>
      <c r="K274" s="117">
        <v>55.434</v>
      </c>
      <c r="S274" s="114"/>
      <c r="T274" s="118"/>
      <c r="AA274" s="119"/>
      <c r="AT274" s="116" t="s">
        <v>165</v>
      </c>
      <c r="AU274" s="116" t="s">
        <v>77</v>
      </c>
      <c r="AV274" s="116" t="s">
        <v>77</v>
      </c>
      <c r="AW274" s="116" t="s">
        <v>127</v>
      </c>
      <c r="AX274" s="116" t="s">
        <v>70</v>
      </c>
      <c r="AY274" s="116" t="s">
        <v>156</v>
      </c>
    </row>
    <row r="275" spans="2:51" s="6" customFormat="1" ht="15.75" customHeight="1">
      <c r="B275" s="120"/>
      <c r="E275" s="121"/>
      <c r="F275" s="269" t="s">
        <v>576</v>
      </c>
      <c r="G275" s="270"/>
      <c r="H275" s="270"/>
      <c r="I275" s="270"/>
      <c r="K275" s="122">
        <v>55.434</v>
      </c>
      <c r="S275" s="120"/>
      <c r="T275" s="123"/>
      <c r="AA275" s="124"/>
      <c r="AT275" s="121" t="s">
        <v>165</v>
      </c>
      <c r="AU275" s="121" t="s">
        <v>77</v>
      </c>
      <c r="AV275" s="121" t="s">
        <v>80</v>
      </c>
      <c r="AW275" s="121" t="s">
        <v>127</v>
      </c>
      <c r="AX275" s="121" t="s">
        <v>70</v>
      </c>
      <c r="AY275" s="121" t="s">
        <v>156</v>
      </c>
    </row>
    <row r="276" spans="2:51" s="6" customFormat="1" ht="15.75" customHeight="1">
      <c r="B276" s="125"/>
      <c r="E276" s="126" t="s">
        <v>120</v>
      </c>
      <c r="F276" s="259" t="s">
        <v>186</v>
      </c>
      <c r="G276" s="260"/>
      <c r="H276" s="260"/>
      <c r="I276" s="260"/>
      <c r="K276" s="127">
        <v>338.285</v>
      </c>
      <c r="S276" s="125"/>
      <c r="T276" s="128"/>
      <c r="AA276" s="129"/>
      <c r="AT276" s="126" t="s">
        <v>165</v>
      </c>
      <c r="AU276" s="126" t="s">
        <v>77</v>
      </c>
      <c r="AV276" s="126" t="s">
        <v>162</v>
      </c>
      <c r="AW276" s="126" t="s">
        <v>127</v>
      </c>
      <c r="AX276" s="126" t="s">
        <v>9</v>
      </c>
      <c r="AY276" s="126" t="s">
        <v>156</v>
      </c>
    </row>
    <row r="277" spans="2:65" s="6" customFormat="1" ht="39" customHeight="1">
      <c r="B277" s="21"/>
      <c r="C277" s="104" t="s">
        <v>371</v>
      </c>
      <c r="D277" s="104" t="s">
        <v>157</v>
      </c>
      <c r="E277" s="105" t="s">
        <v>363</v>
      </c>
      <c r="F277" s="261" t="s">
        <v>364</v>
      </c>
      <c r="G277" s="262"/>
      <c r="H277" s="262"/>
      <c r="I277" s="262"/>
      <c r="J277" s="107" t="s">
        <v>173</v>
      </c>
      <c r="K277" s="108">
        <v>20297.1</v>
      </c>
      <c r="L277" s="263"/>
      <c r="M277" s="262"/>
      <c r="N277" s="264">
        <f>ROUND($L$277*$K$277,0)</f>
        <v>0</v>
      </c>
      <c r="O277" s="262"/>
      <c r="P277" s="262"/>
      <c r="Q277" s="262"/>
      <c r="R277" s="106" t="s">
        <v>161</v>
      </c>
      <c r="S277" s="21"/>
      <c r="T277" s="109"/>
      <c r="U277" s="110" t="s">
        <v>42</v>
      </c>
      <c r="X277" s="111">
        <v>0</v>
      </c>
      <c r="Y277" s="111">
        <f>$X$277*$K$277</f>
        <v>0</v>
      </c>
      <c r="Z277" s="111">
        <v>0</v>
      </c>
      <c r="AA277" s="112">
        <f>$Z$277*$K$277</f>
        <v>0</v>
      </c>
      <c r="AR277" s="73" t="s">
        <v>162</v>
      </c>
      <c r="AT277" s="73" t="s">
        <v>157</v>
      </c>
      <c r="AU277" s="73" t="s">
        <v>77</v>
      </c>
      <c r="AY277" s="6" t="s">
        <v>156</v>
      </c>
      <c r="BE277" s="113">
        <f>IF($U$277="základní",$N$277,0)</f>
        <v>0</v>
      </c>
      <c r="BF277" s="113">
        <f>IF($U$277="snížená",$N$277,0)</f>
        <v>0</v>
      </c>
      <c r="BG277" s="113">
        <f>IF($U$277="zákl. přenesená",$N$277,0)</f>
        <v>0</v>
      </c>
      <c r="BH277" s="113">
        <f>IF($U$277="sníž. přenesená",$N$277,0)</f>
        <v>0</v>
      </c>
      <c r="BI277" s="113">
        <f>IF($U$277="nulová",$N$277,0)</f>
        <v>0</v>
      </c>
      <c r="BJ277" s="73" t="s">
        <v>77</v>
      </c>
      <c r="BK277" s="113">
        <f>ROUND($L$277*$K$277,0)</f>
        <v>0</v>
      </c>
      <c r="BL277" s="73" t="s">
        <v>162</v>
      </c>
      <c r="BM277" s="73" t="s">
        <v>365</v>
      </c>
    </row>
    <row r="278" spans="2:51" s="6" customFormat="1" ht="15.75" customHeight="1">
      <c r="B278" s="114"/>
      <c r="E278" s="115"/>
      <c r="F278" s="267" t="s">
        <v>366</v>
      </c>
      <c r="G278" s="268"/>
      <c r="H278" s="268"/>
      <c r="I278" s="268"/>
      <c r="K278" s="117">
        <v>20297.1</v>
      </c>
      <c r="S278" s="114"/>
      <c r="T278" s="118"/>
      <c r="AA278" s="119"/>
      <c r="AT278" s="116" t="s">
        <v>165</v>
      </c>
      <c r="AU278" s="116" t="s">
        <v>77</v>
      </c>
      <c r="AV278" s="116" t="s">
        <v>77</v>
      </c>
      <c r="AW278" s="116" t="s">
        <v>127</v>
      </c>
      <c r="AX278" s="116" t="s">
        <v>9</v>
      </c>
      <c r="AY278" s="116" t="s">
        <v>156</v>
      </c>
    </row>
    <row r="279" spans="2:65" s="6" customFormat="1" ht="39" customHeight="1">
      <c r="B279" s="21"/>
      <c r="C279" s="104" t="s">
        <v>375</v>
      </c>
      <c r="D279" s="104" t="s">
        <v>157</v>
      </c>
      <c r="E279" s="105" t="s">
        <v>368</v>
      </c>
      <c r="F279" s="261" t="s">
        <v>369</v>
      </c>
      <c r="G279" s="262"/>
      <c r="H279" s="262"/>
      <c r="I279" s="262"/>
      <c r="J279" s="107" t="s">
        <v>173</v>
      </c>
      <c r="K279" s="108">
        <v>338.285</v>
      </c>
      <c r="L279" s="263"/>
      <c r="M279" s="262"/>
      <c r="N279" s="264">
        <f>ROUND($L$279*$K$279,0)</f>
        <v>0</v>
      </c>
      <c r="O279" s="262"/>
      <c r="P279" s="262"/>
      <c r="Q279" s="262"/>
      <c r="R279" s="106" t="s">
        <v>161</v>
      </c>
      <c r="S279" s="21"/>
      <c r="T279" s="109"/>
      <c r="U279" s="110" t="s">
        <v>42</v>
      </c>
      <c r="X279" s="111">
        <v>0</v>
      </c>
      <c r="Y279" s="111">
        <f>$X$279*$K$279</f>
        <v>0</v>
      </c>
      <c r="Z279" s="111">
        <v>0</v>
      </c>
      <c r="AA279" s="112">
        <f>$Z$279*$K$279</f>
        <v>0</v>
      </c>
      <c r="AR279" s="73" t="s">
        <v>162</v>
      </c>
      <c r="AT279" s="73" t="s">
        <v>157</v>
      </c>
      <c r="AU279" s="73" t="s">
        <v>77</v>
      </c>
      <c r="AY279" s="6" t="s">
        <v>156</v>
      </c>
      <c r="BE279" s="113">
        <f>IF($U$279="základní",$N$279,0)</f>
        <v>0</v>
      </c>
      <c r="BF279" s="113">
        <f>IF($U$279="snížená",$N$279,0)</f>
        <v>0</v>
      </c>
      <c r="BG279" s="113">
        <f>IF($U$279="zákl. přenesená",$N$279,0)</f>
        <v>0</v>
      </c>
      <c r="BH279" s="113">
        <f>IF($U$279="sníž. přenesená",$N$279,0)</f>
        <v>0</v>
      </c>
      <c r="BI279" s="113">
        <f>IF($U$279="nulová",$N$279,0)</f>
        <v>0</v>
      </c>
      <c r="BJ279" s="73" t="s">
        <v>77</v>
      </c>
      <c r="BK279" s="113">
        <f>ROUND($L$279*$K$279,0)</f>
        <v>0</v>
      </c>
      <c r="BL279" s="73" t="s">
        <v>162</v>
      </c>
      <c r="BM279" s="73" t="s">
        <v>370</v>
      </c>
    </row>
    <row r="280" spans="2:51" s="6" customFormat="1" ht="15.75" customHeight="1">
      <c r="B280" s="114"/>
      <c r="E280" s="115"/>
      <c r="F280" s="267" t="s">
        <v>120</v>
      </c>
      <c r="G280" s="268"/>
      <c r="H280" s="268"/>
      <c r="I280" s="268"/>
      <c r="K280" s="117">
        <v>338.285</v>
      </c>
      <c r="S280" s="114"/>
      <c r="T280" s="118"/>
      <c r="AA280" s="119"/>
      <c r="AT280" s="116" t="s">
        <v>165</v>
      </c>
      <c r="AU280" s="116" t="s">
        <v>77</v>
      </c>
      <c r="AV280" s="116" t="s">
        <v>77</v>
      </c>
      <c r="AW280" s="116" t="s">
        <v>127</v>
      </c>
      <c r="AX280" s="116" t="s">
        <v>9</v>
      </c>
      <c r="AY280" s="116" t="s">
        <v>156</v>
      </c>
    </row>
    <row r="281" spans="2:63" s="95" customFormat="1" ht="30.75" customHeight="1">
      <c r="B281" s="96"/>
      <c r="D281" s="103" t="s">
        <v>133</v>
      </c>
      <c r="N281" s="256">
        <f>$BK$281</f>
        <v>0</v>
      </c>
      <c r="O281" s="257"/>
      <c r="P281" s="257"/>
      <c r="Q281" s="257"/>
      <c r="S281" s="96"/>
      <c r="T281" s="99"/>
      <c r="W281" s="100">
        <f>SUM($W$282:$W$289)</f>
        <v>0</v>
      </c>
      <c r="Y281" s="100">
        <f>SUM($Y$282:$Y$289)</f>
        <v>0</v>
      </c>
      <c r="AA281" s="101">
        <f>SUM($AA$282:$AA$289)</f>
        <v>0</v>
      </c>
      <c r="AR281" s="98" t="s">
        <v>9</v>
      </c>
      <c r="AT281" s="98" t="s">
        <v>69</v>
      </c>
      <c r="AU281" s="98" t="s">
        <v>9</v>
      </c>
      <c r="AY281" s="98" t="s">
        <v>156</v>
      </c>
      <c r="BK281" s="102">
        <f>SUM($BK$282:$BK$289)</f>
        <v>0</v>
      </c>
    </row>
    <row r="282" spans="2:65" s="6" customFormat="1" ht="39" customHeight="1">
      <c r="B282" s="21"/>
      <c r="C282" s="104" t="s">
        <v>379</v>
      </c>
      <c r="D282" s="104" t="s">
        <v>157</v>
      </c>
      <c r="E282" s="105" t="s">
        <v>372</v>
      </c>
      <c r="F282" s="261" t="s">
        <v>373</v>
      </c>
      <c r="G282" s="262"/>
      <c r="H282" s="262"/>
      <c r="I282" s="262"/>
      <c r="J282" s="107" t="s">
        <v>168</v>
      </c>
      <c r="K282" s="108">
        <v>16.587</v>
      </c>
      <c r="L282" s="263"/>
      <c r="M282" s="262"/>
      <c r="N282" s="264">
        <f>ROUND($L$282*$K$282,0)</f>
        <v>0</v>
      </c>
      <c r="O282" s="262"/>
      <c r="P282" s="262"/>
      <c r="Q282" s="262"/>
      <c r="R282" s="106" t="s">
        <v>161</v>
      </c>
      <c r="S282" s="21"/>
      <c r="T282" s="109"/>
      <c r="U282" s="110" t="s">
        <v>42</v>
      </c>
      <c r="X282" s="111">
        <v>0</v>
      </c>
      <c r="Y282" s="111">
        <f>$X$282*$K$282</f>
        <v>0</v>
      </c>
      <c r="Z282" s="111">
        <v>0</v>
      </c>
      <c r="AA282" s="112">
        <f>$Z$282*$K$282</f>
        <v>0</v>
      </c>
      <c r="AR282" s="73" t="s">
        <v>162</v>
      </c>
      <c r="AT282" s="73" t="s">
        <v>157</v>
      </c>
      <c r="AU282" s="73" t="s">
        <v>77</v>
      </c>
      <c r="AY282" s="6" t="s">
        <v>156</v>
      </c>
      <c r="BE282" s="113">
        <f>IF($U$282="základní",$N$282,0)</f>
        <v>0</v>
      </c>
      <c r="BF282" s="113">
        <f>IF($U$282="snížená",$N$282,0)</f>
        <v>0</v>
      </c>
      <c r="BG282" s="113">
        <f>IF($U$282="zákl. přenesená",$N$282,0)</f>
        <v>0</v>
      </c>
      <c r="BH282" s="113">
        <f>IF($U$282="sníž. přenesená",$N$282,0)</f>
        <v>0</v>
      </c>
      <c r="BI282" s="113">
        <f>IF($U$282="nulová",$N$282,0)</f>
        <v>0</v>
      </c>
      <c r="BJ282" s="73" t="s">
        <v>77</v>
      </c>
      <c r="BK282" s="113">
        <f>ROUND($L$282*$K$282,0)</f>
        <v>0</v>
      </c>
      <c r="BL282" s="73" t="s">
        <v>162</v>
      </c>
      <c r="BM282" s="73" t="s">
        <v>374</v>
      </c>
    </row>
    <row r="283" spans="2:65" s="6" customFormat="1" ht="27" customHeight="1">
      <c r="B283" s="21"/>
      <c r="C283" s="107" t="s">
        <v>384</v>
      </c>
      <c r="D283" s="107" t="s">
        <v>157</v>
      </c>
      <c r="E283" s="105" t="s">
        <v>376</v>
      </c>
      <c r="F283" s="261" t="s">
        <v>377</v>
      </c>
      <c r="G283" s="262"/>
      <c r="H283" s="262"/>
      <c r="I283" s="262"/>
      <c r="J283" s="107" t="s">
        <v>168</v>
      </c>
      <c r="K283" s="108">
        <v>16.587</v>
      </c>
      <c r="L283" s="263"/>
      <c r="M283" s="262"/>
      <c r="N283" s="264">
        <f>ROUND($L$283*$K$283,0)</f>
        <v>0</v>
      </c>
      <c r="O283" s="262"/>
      <c r="P283" s="262"/>
      <c r="Q283" s="262"/>
      <c r="R283" s="106" t="s">
        <v>161</v>
      </c>
      <c r="S283" s="21"/>
      <c r="T283" s="109"/>
      <c r="U283" s="110" t="s">
        <v>42</v>
      </c>
      <c r="X283" s="111">
        <v>0</v>
      </c>
      <c r="Y283" s="111">
        <f>$X$283*$K$283</f>
        <v>0</v>
      </c>
      <c r="Z283" s="111">
        <v>0</v>
      </c>
      <c r="AA283" s="112">
        <f>$Z$283*$K$283</f>
        <v>0</v>
      </c>
      <c r="AR283" s="73" t="s">
        <v>162</v>
      </c>
      <c r="AT283" s="73" t="s">
        <v>157</v>
      </c>
      <c r="AU283" s="73" t="s">
        <v>77</v>
      </c>
      <c r="AY283" s="73" t="s">
        <v>156</v>
      </c>
      <c r="BE283" s="113">
        <f>IF($U$283="základní",$N$283,0)</f>
        <v>0</v>
      </c>
      <c r="BF283" s="113">
        <f>IF($U$283="snížená",$N$283,0)</f>
        <v>0</v>
      </c>
      <c r="BG283" s="113">
        <f>IF($U$283="zákl. přenesená",$N$283,0)</f>
        <v>0</v>
      </c>
      <c r="BH283" s="113">
        <f>IF($U$283="sníž. přenesená",$N$283,0)</f>
        <v>0</v>
      </c>
      <c r="BI283" s="113">
        <f>IF($U$283="nulová",$N$283,0)</f>
        <v>0</v>
      </c>
      <c r="BJ283" s="73" t="s">
        <v>77</v>
      </c>
      <c r="BK283" s="113">
        <f>ROUND($L$283*$K$283,0)</f>
        <v>0</v>
      </c>
      <c r="BL283" s="73" t="s">
        <v>162</v>
      </c>
      <c r="BM283" s="73" t="s">
        <v>378</v>
      </c>
    </row>
    <row r="284" spans="2:65" s="6" customFormat="1" ht="27" customHeight="1">
      <c r="B284" s="21"/>
      <c r="C284" s="107" t="s">
        <v>388</v>
      </c>
      <c r="D284" s="107" t="s">
        <v>157</v>
      </c>
      <c r="E284" s="105" t="s">
        <v>380</v>
      </c>
      <c r="F284" s="261" t="s">
        <v>381</v>
      </c>
      <c r="G284" s="262"/>
      <c r="H284" s="262"/>
      <c r="I284" s="262"/>
      <c r="J284" s="107" t="s">
        <v>168</v>
      </c>
      <c r="K284" s="108">
        <v>497.61</v>
      </c>
      <c r="L284" s="263"/>
      <c r="M284" s="262"/>
      <c r="N284" s="264">
        <f>ROUND($L$284*$K$284,0)</f>
        <v>0</v>
      </c>
      <c r="O284" s="262"/>
      <c r="P284" s="262"/>
      <c r="Q284" s="262"/>
      <c r="R284" s="106" t="s">
        <v>161</v>
      </c>
      <c r="S284" s="21"/>
      <c r="T284" s="109"/>
      <c r="U284" s="110" t="s">
        <v>42</v>
      </c>
      <c r="X284" s="111">
        <v>0</v>
      </c>
      <c r="Y284" s="111">
        <f>$X$284*$K$284</f>
        <v>0</v>
      </c>
      <c r="Z284" s="111">
        <v>0</v>
      </c>
      <c r="AA284" s="112">
        <f>$Z$284*$K$284</f>
        <v>0</v>
      </c>
      <c r="AR284" s="73" t="s">
        <v>162</v>
      </c>
      <c r="AT284" s="73" t="s">
        <v>157</v>
      </c>
      <c r="AU284" s="73" t="s">
        <v>77</v>
      </c>
      <c r="AY284" s="73" t="s">
        <v>156</v>
      </c>
      <c r="BE284" s="113">
        <f>IF($U$284="základní",$N$284,0)</f>
        <v>0</v>
      </c>
      <c r="BF284" s="113">
        <f>IF($U$284="snížená",$N$284,0)</f>
        <v>0</v>
      </c>
      <c r="BG284" s="113">
        <f>IF($U$284="zákl. přenesená",$N$284,0)</f>
        <v>0</v>
      </c>
      <c r="BH284" s="113">
        <f>IF($U$284="sníž. přenesená",$N$284,0)</f>
        <v>0</v>
      </c>
      <c r="BI284" s="113">
        <f>IF($U$284="nulová",$N$284,0)</f>
        <v>0</v>
      </c>
      <c r="BJ284" s="73" t="s">
        <v>77</v>
      </c>
      <c r="BK284" s="113">
        <f>ROUND($L$284*$K$284,0)</f>
        <v>0</v>
      </c>
      <c r="BL284" s="73" t="s">
        <v>162</v>
      </c>
      <c r="BM284" s="73" t="s">
        <v>382</v>
      </c>
    </row>
    <row r="285" spans="2:51" s="6" customFormat="1" ht="15.75" customHeight="1">
      <c r="B285" s="114"/>
      <c r="F285" s="267" t="s">
        <v>657</v>
      </c>
      <c r="G285" s="268"/>
      <c r="H285" s="268"/>
      <c r="I285" s="268"/>
      <c r="K285" s="117">
        <v>497.61</v>
      </c>
      <c r="S285" s="114"/>
      <c r="T285" s="118"/>
      <c r="AA285" s="119"/>
      <c r="AT285" s="116" t="s">
        <v>165</v>
      </c>
      <c r="AU285" s="116" t="s">
        <v>77</v>
      </c>
      <c r="AV285" s="116" t="s">
        <v>77</v>
      </c>
      <c r="AW285" s="116" t="s">
        <v>70</v>
      </c>
      <c r="AX285" s="116" t="s">
        <v>9</v>
      </c>
      <c r="AY285" s="116" t="s">
        <v>156</v>
      </c>
    </row>
    <row r="286" spans="2:65" s="6" customFormat="1" ht="27" customHeight="1">
      <c r="B286" s="21"/>
      <c r="C286" s="104" t="s">
        <v>392</v>
      </c>
      <c r="D286" s="104" t="s">
        <v>157</v>
      </c>
      <c r="E286" s="105" t="s">
        <v>385</v>
      </c>
      <c r="F286" s="261" t="s">
        <v>386</v>
      </c>
      <c r="G286" s="262"/>
      <c r="H286" s="262"/>
      <c r="I286" s="262"/>
      <c r="J286" s="107" t="s">
        <v>168</v>
      </c>
      <c r="K286" s="108">
        <v>14.636</v>
      </c>
      <c r="L286" s="263"/>
      <c r="M286" s="262"/>
      <c r="N286" s="264">
        <f>ROUND($L$286*$K$286,0)</f>
        <v>0</v>
      </c>
      <c r="O286" s="262"/>
      <c r="P286" s="262"/>
      <c r="Q286" s="262"/>
      <c r="R286" s="106" t="s">
        <v>161</v>
      </c>
      <c r="S286" s="21"/>
      <c r="T286" s="109"/>
      <c r="U286" s="110" t="s">
        <v>42</v>
      </c>
      <c r="X286" s="111">
        <v>0</v>
      </c>
      <c r="Y286" s="111">
        <f>$X$286*$K$286</f>
        <v>0</v>
      </c>
      <c r="Z286" s="111">
        <v>0</v>
      </c>
      <c r="AA286" s="112">
        <f>$Z$286*$K$286</f>
        <v>0</v>
      </c>
      <c r="AR286" s="73" t="s">
        <v>162</v>
      </c>
      <c r="AT286" s="73" t="s">
        <v>157</v>
      </c>
      <c r="AU286" s="73" t="s">
        <v>77</v>
      </c>
      <c r="AY286" s="6" t="s">
        <v>156</v>
      </c>
      <c r="BE286" s="113">
        <f>IF($U$286="základní",$N$286,0)</f>
        <v>0</v>
      </c>
      <c r="BF286" s="113">
        <f>IF($U$286="snížená",$N$286,0)</f>
        <v>0</v>
      </c>
      <c r="BG286" s="113">
        <f>IF($U$286="zákl. přenesená",$N$286,0)</f>
        <v>0</v>
      </c>
      <c r="BH286" s="113">
        <f>IF($U$286="sníž. přenesená",$N$286,0)</f>
        <v>0</v>
      </c>
      <c r="BI286" s="113">
        <f>IF($U$286="nulová",$N$286,0)</f>
        <v>0</v>
      </c>
      <c r="BJ286" s="73" t="s">
        <v>77</v>
      </c>
      <c r="BK286" s="113">
        <f>ROUND($L$286*$K$286,0)</f>
        <v>0</v>
      </c>
      <c r="BL286" s="73" t="s">
        <v>162</v>
      </c>
      <c r="BM286" s="73" t="s">
        <v>387</v>
      </c>
    </row>
    <row r="287" spans="2:65" s="6" customFormat="1" ht="27" customHeight="1">
      <c r="B287" s="21"/>
      <c r="C287" s="107" t="s">
        <v>396</v>
      </c>
      <c r="D287" s="107" t="s">
        <v>157</v>
      </c>
      <c r="E287" s="105" t="s">
        <v>389</v>
      </c>
      <c r="F287" s="261" t="s">
        <v>390</v>
      </c>
      <c r="G287" s="262"/>
      <c r="H287" s="262"/>
      <c r="I287" s="262"/>
      <c r="J287" s="107" t="s">
        <v>168</v>
      </c>
      <c r="K287" s="108">
        <v>0.2</v>
      </c>
      <c r="L287" s="263"/>
      <c r="M287" s="262"/>
      <c r="N287" s="264">
        <f>ROUND($L$287*$K$287,0)</f>
        <v>0</v>
      </c>
      <c r="O287" s="262"/>
      <c r="P287" s="262"/>
      <c r="Q287" s="262"/>
      <c r="R287" s="106"/>
      <c r="S287" s="21"/>
      <c r="T287" s="109"/>
      <c r="U287" s="110" t="s">
        <v>42</v>
      </c>
      <c r="X287" s="111">
        <v>0</v>
      </c>
      <c r="Y287" s="111">
        <f>$X$287*$K$287</f>
        <v>0</v>
      </c>
      <c r="Z287" s="111">
        <v>0</v>
      </c>
      <c r="AA287" s="112">
        <f>$Z$287*$K$287</f>
        <v>0</v>
      </c>
      <c r="AR287" s="73" t="s">
        <v>162</v>
      </c>
      <c r="AT287" s="73" t="s">
        <v>157</v>
      </c>
      <c r="AU287" s="73" t="s">
        <v>77</v>
      </c>
      <c r="AY287" s="73" t="s">
        <v>156</v>
      </c>
      <c r="BE287" s="113">
        <f>IF($U$287="základní",$N$287,0)</f>
        <v>0</v>
      </c>
      <c r="BF287" s="113">
        <f>IF($U$287="snížená",$N$287,0)</f>
        <v>0</v>
      </c>
      <c r="BG287" s="113">
        <f>IF($U$287="zákl. přenesená",$N$287,0)</f>
        <v>0</v>
      </c>
      <c r="BH287" s="113">
        <f>IF($U$287="sníž. přenesená",$N$287,0)</f>
        <v>0</v>
      </c>
      <c r="BI287" s="113">
        <f>IF($U$287="nulová",$N$287,0)</f>
        <v>0</v>
      </c>
      <c r="BJ287" s="73" t="s">
        <v>77</v>
      </c>
      <c r="BK287" s="113">
        <f>ROUND($L$287*$K$287,0)</f>
        <v>0</v>
      </c>
      <c r="BL287" s="73" t="s">
        <v>162</v>
      </c>
      <c r="BM287" s="73" t="s">
        <v>391</v>
      </c>
    </row>
    <row r="288" spans="2:65" s="6" customFormat="1" ht="27" customHeight="1">
      <c r="B288" s="21"/>
      <c r="C288" s="107" t="s">
        <v>400</v>
      </c>
      <c r="D288" s="107" t="s">
        <v>157</v>
      </c>
      <c r="E288" s="105" t="s">
        <v>393</v>
      </c>
      <c r="F288" s="261" t="s">
        <v>394</v>
      </c>
      <c r="G288" s="262"/>
      <c r="H288" s="262"/>
      <c r="I288" s="262"/>
      <c r="J288" s="107" t="s">
        <v>168</v>
      </c>
      <c r="K288" s="108">
        <v>1.751</v>
      </c>
      <c r="L288" s="263"/>
      <c r="M288" s="262"/>
      <c r="N288" s="264">
        <f>ROUND($L$288*$K$288,0)</f>
        <v>0</v>
      </c>
      <c r="O288" s="262"/>
      <c r="P288" s="262"/>
      <c r="Q288" s="262"/>
      <c r="R288" s="106" t="s">
        <v>161</v>
      </c>
      <c r="S288" s="21"/>
      <c r="T288" s="109"/>
      <c r="U288" s="110" t="s">
        <v>42</v>
      </c>
      <c r="X288" s="111">
        <v>0</v>
      </c>
      <c r="Y288" s="111">
        <f>$X$288*$K$288</f>
        <v>0</v>
      </c>
      <c r="Z288" s="111">
        <v>0</v>
      </c>
      <c r="AA288" s="112">
        <f>$Z$288*$K$288</f>
        <v>0</v>
      </c>
      <c r="AR288" s="73" t="s">
        <v>162</v>
      </c>
      <c r="AT288" s="73" t="s">
        <v>157</v>
      </c>
      <c r="AU288" s="73" t="s">
        <v>77</v>
      </c>
      <c r="AY288" s="73" t="s">
        <v>156</v>
      </c>
      <c r="BE288" s="113">
        <f>IF($U$288="základní",$N$288,0)</f>
        <v>0</v>
      </c>
      <c r="BF288" s="113">
        <f>IF($U$288="snížená",$N$288,0)</f>
        <v>0</v>
      </c>
      <c r="BG288" s="113">
        <f>IF($U$288="zákl. přenesená",$N$288,0)</f>
        <v>0</v>
      </c>
      <c r="BH288" s="113">
        <f>IF($U$288="sníž. přenesená",$N$288,0)</f>
        <v>0</v>
      </c>
      <c r="BI288" s="113">
        <f>IF($U$288="nulová",$N$288,0)</f>
        <v>0</v>
      </c>
      <c r="BJ288" s="73" t="s">
        <v>77</v>
      </c>
      <c r="BK288" s="113">
        <f>ROUND($L$288*$K$288,0)</f>
        <v>0</v>
      </c>
      <c r="BL288" s="73" t="s">
        <v>162</v>
      </c>
      <c r="BM288" s="73" t="s">
        <v>658</v>
      </c>
    </row>
    <row r="289" spans="2:65" s="6" customFormat="1" ht="27" customHeight="1">
      <c r="B289" s="21"/>
      <c r="C289" s="107" t="s">
        <v>405</v>
      </c>
      <c r="D289" s="107" t="s">
        <v>157</v>
      </c>
      <c r="E289" s="105" t="s">
        <v>397</v>
      </c>
      <c r="F289" s="261" t="s">
        <v>398</v>
      </c>
      <c r="G289" s="262"/>
      <c r="H289" s="262"/>
      <c r="I289" s="262"/>
      <c r="J289" s="107" t="s">
        <v>168</v>
      </c>
      <c r="K289" s="108">
        <v>12.167</v>
      </c>
      <c r="L289" s="263"/>
      <c r="M289" s="262"/>
      <c r="N289" s="264">
        <f>ROUND($L$289*$K$289,0)</f>
        <v>0</v>
      </c>
      <c r="O289" s="262"/>
      <c r="P289" s="262"/>
      <c r="Q289" s="262"/>
      <c r="R289" s="106" t="s">
        <v>161</v>
      </c>
      <c r="S289" s="21"/>
      <c r="T289" s="109"/>
      <c r="U289" s="110" t="s">
        <v>42</v>
      </c>
      <c r="X289" s="111">
        <v>0</v>
      </c>
      <c r="Y289" s="111">
        <f>$X$289*$K$289</f>
        <v>0</v>
      </c>
      <c r="Z289" s="111">
        <v>0</v>
      </c>
      <c r="AA289" s="112">
        <f>$Z$289*$K$289</f>
        <v>0</v>
      </c>
      <c r="AR289" s="73" t="s">
        <v>162</v>
      </c>
      <c r="AT289" s="73" t="s">
        <v>157</v>
      </c>
      <c r="AU289" s="73" t="s">
        <v>77</v>
      </c>
      <c r="AY289" s="73" t="s">
        <v>156</v>
      </c>
      <c r="BE289" s="113">
        <f>IF($U$289="základní",$N$289,0)</f>
        <v>0</v>
      </c>
      <c r="BF289" s="113">
        <f>IF($U$289="snížená",$N$289,0)</f>
        <v>0</v>
      </c>
      <c r="BG289" s="113">
        <f>IF($U$289="zákl. přenesená",$N$289,0)</f>
        <v>0</v>
      </c>
      <c r="BH289" s="113">
        <f>IF($U$289="sníž. přenesená",$N$289,0)</f>
        <v>0</v>
      </c>
      <c r="BI289" s="113">
        <f>IF($U$289="nulová",$N$289,0)</f>
        <v>0</v>
      </c>
      <c r="BJ289" s="73" t="s">
        <v>77</v>
      </c>
      <c r="BK289" s="113">
        <f>ROUND($L$289*$K$289,0)</f>
        <v>0</v>
      </c>
      <c r="BL289" s="73" t="s">
        <v>162</v>
      </c>
      <c r="BM289" s="73" t="s">
        <v>399</v>
      </c>
    </row>
    <row r="290" spans="2:63" s="95" customFormat="1" ht="37.5" customHeight="1">
      <c r="B290" s="96"/>
      <c r="D290" s="97" t="s">
        <v>134</v>
      </c>
      <c r="N290" s="266">
        <f>$BK$290</f>
        <v>0</v>
      </c>
      <c r="O290" s="257"/>
      <c r="P290" s="257"/>
      <c r="Q290" s="257"/>
      <c r="S290" s="96"/>
      <c r="T290" s="99"/>
      <c r="W290" s="100">
        <f>$W$291+$W$309+$W$319+$W$324+$W$354+$W$359+$W$378+$W$384+$W$388</f>
        <v>0</v>
      </c>
      <c r="Y290" s="100">
        <f>$Y$291+$Y$309+$Y$319+$Y$324+$Y$354+$Y$359+$Y$378+$Y$384+$Y$388</f>
        <v>0.26889567403299997</v>
      </c>
      <c r="AA290" s="101">
        <f>$AA$291+$AA$309+$AA$319+$AA$324+$AA$354+$AA$359+$AA$378+$AA$384+$AA$388</f>
        <v>0.5469671</v>
      </c>
      <c r="AR290" s="98" t="s">
        <v>77</v>
      </c>
      <c r="AT290" s="98" t="s">
        <v>69</v>
      </c>
      <c r="AU290" s="98" t="s">
        <v>70</v>
      </c>
      <c r="AY290" s="98" t="s">
        <v>156</v>
      </c>
      <c r="BK290" s="102">
        <f>$BK$291+$BK$309+$BK$319+$BK$324+$BK$354+$BK$359+$BK$378+$BK$384+$BK$388</f>
        <v>0</v>
      </c>
    </row>
    <row r="291" spans="2:63" s="95" customFormat="1" ht="21" customHeight="1">
      <c r="B291" s="96"/>
      <c r="D291" s="103" t="s">
        <v>548</v>
      </c>
      <c r="N291" s="256">
        <f>$BK$291</f>
        <v>0</v>
      </c>
      <c r="O291" s="257"/>
      <c r="P291" s="257"/>
      <c r="Q291" s="257"/>
      <c r="S291" s="96"/>
      <c r="T291" s="99"/>
      <c r="W291" s="100">
        <f>SUM($W$292:$W$308)</f>
        <v>0</v>
      </c>
      <c r="Y291" s="100">
        <f>SUM($Y$292:$Y$308)</f>
        <v>0.030991896753</v>
      </c>
      <c r="AA291" s="101">
        <f>SUM($AA$292:$AA$308)</f>
        <v>0</v>
      </c>
      <c r="AR291" s="98" t="s">
        <v>77</v>
      </c>
      <c r="AT291" s="98" t="s">
        <v>69</v>
      </c>
      <c r="AU291" s="98" t="s">
        <v>9</v>
      </c>
      <c r="AY291" s="98" t="s">
        <v>156</v>
      </c>
      <c r="BK291" s="102">
        <f>SUM($BK$292:$BK$308)</f>
        <v>0</v>
      </c>
    </row>
    <row r="292" spans="2:65" s="6" customFormat="1" ht="27" customHeight="1">
      <c r="B292" s="21"/>
      <c r="C292" s="107" t="s">
        <v>410</v>
      </c>
      <c r="D292" s="107" t="s">
        <v>157</v>
      </c>
      <c r="E292" s="105" t="s">
        <v>659</v>
      </c>
      <c r="F292" s="261" t="s">
        <v>660</v>
      </c>
      <c r="G292" s="262"/>
      <c r="H292" s="262"/>
      <c r="I292" s="262"/>
      <c r="J292" s="107" t="s">
        <v>173</v>
      </c>
      <c r="K292" s="108">
        <v>6.749</v>
      </c>
      <c r="L292" s="263"/>
      <c r="M292" s="262"/>
      <c r="N292" s="264">
        <f>ROUND($L$292*$K$292,0)</f>
        <v>0</v>
      </c>
      <c r="O292" s="262"/>
      <c r="P292" s="262"/>
      <c r="Q292" s="262"/>
      <c r="R292" s="106" t="s">
        <v>161</v>
      </c>
      <c r="S292" s="21"/>
      <c r="T292" s="109"/>
      <c r="U292" s="110" t="s">
        <v>42</v>
      </c>
      <c r="X292" s="111">
        <v>3.2997E-05</v>
      </c>
      <c r="Y292" s="111">
        <f>$X$292*$K$292</f>
        <v>0.000222696753</v>
      </c>
      <c r="Z292" s="111">
        <v>0</v>
      </c>
      <c r="AA292" s="112">
        <f>$Z$292*$K$292</f>
        <v>0</v>
      </c>
      <c r="AR292" s="73" t="s">
        <v>249</v>
      </c>
      <c r="AT292" s="73" t="s">
        <v>157</v>
      </c>
      <c r="AU292" s="73" t="s">
        <v>77</v>
      </c>
      <c r="AY292" s="73" t="s">
        <v>156</v>
      </c>
      <c r="BE292" s="113">
        <f>IF($U$292="základní",$N$292,0)</f>
        <v>0</v>
      </c>
      <c r="BF292" s="113">
        <f>IF($U$292="snížená",$N$292,0)</f>
        <v>0</v>
      </c>
      <c r="BG292" s="113">
        <f>IF($U$292="zákl. přenesená",$N$292,0)</f>
        <v>0</v>
      </c>
      <c r="BH292" s="113">
        <f>IF($U$292="sníž. přenesená",$N$292,0)</f>
        <v>0</v>
      </c>
      <c r="BI292" s="113">
        <f>IF($U$292="nulová",$N$292,0)</f>
        <v>0</v>
      </c>
      <c r="BJ292" s="73" t="s">
        <v>77</v>
      </c>
      <c r="BK292" s="113">
        <f>ROUND($L$292*$K$292,0)</f>
        <v>0</v>
      </c>
      <c r="BL292" s="73" t="s">
        <v>249</v>
      </c>
      <c r="BM292" s="73" t="s">
        <v>661</v>
      </c>
    </row>
    <row r="293" spans="2:51" s="6" customFormat="1" ht="15.75" customHeight="1">
      <c r="B293" s="114"/>
      <c r="E293" s="115"/>
      <c r="F293" s="267" t="s">
        <v>662</v>
      </c>
      <c r="G293" s="268"/>
      <c r="H293" s="268"/>
      <c r="I293" s="268"/>
      <c r="K293" s="117">
        <v>5.949</v>
      </c>
      <c r="S293" s="114"/>
      <c r="T293" s="118"/>
      <c r="AA293" s="119"/>
      <c r="AT293" s="116" t="s">
        <v>165</v>
      </c>
      <c r="AU293" s="116" t="s">
        <v>77</v>
      </c>
      <c r="AV293" s="116" t="s">
        <v>77</v>
      </c>
      <c r="AW293" s="116" t="s">
        <v>127</v>
      </c>
      <c r="AX293" s="116" t="s">
        <v>70</v>
      </c>
      <c r="AY293" s="116" t="s">
        <v>156</v>
      </c>
    </row>
    <row r="294" spans="2:51" s="6" customFormat="1" ht="15.75" customHeight="1">
      <c r="B294" s="114"/>
      <c r="E294" s="116"/>
      <c r="F294" s="267" t="s">
        <v>663</v>
      </c>
      <c r="G294" s="268"/>
      <c r="H294" s="268"/>
      <c r="I294" s="268"/>
      <c r="K294" s="117">
        <v>0.8</v>
      </c>
      <c r="S294" s="114"/>
      <c r="T294" s="118"/>
      <c r="AA294" s="119"/>
      <c r="AT294" s="116" t="s">
        <v>165</v>
      </c>
      <c r="AU294" s="116" t="s">
        <v>77</v>
      </c>
      <c r="AV294" s="116" t="s">
        <v>77</v>
      </c>
      <c r="AW294" s="116" t="s">
        <v>127</v>
      </c>
      <c r="AX294" s="116" t="s">
        <v>70</v>
      </c>
      <c r="AY294" s="116" t="s">
        <v>156</v>
      </c>
    </row>
    <row r="295" spans="2:51" s="6" customFormat="1" ht="15.75" customHeight="1">
      <c r="B295" s="120"/>
      <c r="E295" s="121" t="s">
        <v>542</v>
      </c>
      <c r="F295" s="269" t="s">
        <v>261</v>
      </c>
      <c r="G295" s="270"/>
      <c r="H295" s="270"/>
      <c r="I295" s="270"/>
      <c r="K295" s="122">
        <v>6.749</v>
      </c>
      <c r="S295" s="120"/>
      <c r="T295" s="123"/>
      <c r="AA295" s="124"/>
      <c r="AT295" s="121" t="s">
        <v>165</v>
      </c>
      <c r="AU295" s="121" t="s">
        <v>77</v>
      </c>
      <c r="AV295" s="121" t="s">
        <v>80</v>
      </c>
      <c r="AW295" s="121" t="s">
        <v>127</v>
      </c>
      <c r="AX295" s="121" t="s">
        <v>9</v>
      </c>
      <c r="AY295" s="121" t="s">
        <v>156</v>
      </c>
    </row>
    <row r="296" spans="2:65" s="6" customFormat="1" ht="27" customHeight="1">
      <c r="B296" s="21"/>
      <c r="C296" s="130" t="s">
        <v>415</v>
      </c>
      <c r="D296" s="130" t="s">
        <v>188</v>
      </c>
      <c r="E296" s="131" t="s">
        <v>664</v>
      </c>
      <c r="F296" s="271" t="s">
        <v>665</v>
      </c>
      <c r="G296" s="272"/>
      <c r="H296" s="272"/>
      <c r="I296" s="272"/>
      <c r="J296" s="132" t="s">
        <v>173</v>
      </c>
      <c r="K296" s="133">
        <v>7.761</v>
      </c>
      <c r="L296" s="273"/>
      <c r="M296" s="272"/>
      <c r="N296" s="274">
        <f>ROUND($L$296*$K$296,0)</f>
        <v>0</v>
      </c>
      <c r="O296" s="262"/>
      <c r="P296" s="262"/>
      <c r="Q296" s="262"/>
      <c r="R296" s="106"/>
      <c r="S296" s="21"/>
      <c r="T296" s="109"/>
      <c r="U296" s="110" t="s">
        <v>42</v>
      </c>
      <c r="X296" s="111">
        <v>0.002</v>
      </c>
      <c r="Y296" s="111">
        <f>$X$296*$K$296</f>
        <v>0.015522000000000001</v>
      </c>
      <c r="Z296" s="111">
        <v>0</v>
      </c>
      <c r="AA296" s="112">
        <f>$Z$296*$K$296</f>
        <v>0</v>
      </c>
      <c r="AR296" s="73" t="s">
        <v>326</v>
      </c>
      <c r="AT296" s="73" t="s">
        <v>188</v>
      </c>
      <c r="AU296" s="73" t="s">
        <v>77</v>
      </c>
      <c r="AY296" s="6" t="s">
        <v>156</v>
      </c>
      <c r="BE296" s="113">
        <f>IF($U$296="základní",$N$296,0)</f>
        <v>0</v>
      </c>
      <c r="BF296" s="113">
        <f>IF($U$296="snížená",$N$296,0)</f>
        <v>0</v>
      </c>
      <c r="BG296" s="113">
        <f>IF($U$296="zákl. přenesená",$N$296,0)</f>
        <v>0</v>
      </c>
      <c r="BH296" s="113">
        <f>IF($U$296="sníž. přenesená",$N$296,0)</f>
        <v>0</v>
      </c>
      <c r="BI296" s="113">
        <f>IF($U$296="nulová",$N$296,0)</f>
        <v>0</v>
      </c>
      <c r="BJ296" s="73" t="s">
        <v>77</v>
      </c>
      <c r="BK296" s="113">
        <f>ROUND($L$296*$K$296,0)</f>
        <v>0</v>
      </c>
      <c r="BL296" s="73" t="s">
        <v>249</v>
      </c>
      <c r="BM296" s="73" t="s">
        <v>666</v>
      </c>
    </row>
    <row r="297" spans="2:51" s="6" customFormat="1" ht="15.75" customHeight="1">
      <c r="B297" s="114"/>
      <c r="E297" s="115"/>
      <c r="F297" s="267" t="s">
        <v>667</v>
      </c>
      <c r="G297" s="268"/>
      <c r="H297" s="268"/>
      <c r="I297" s="268"/>
      <c r="K297" s="117">
        <v>7.761</v>
      </c>
      <c r="S297" s="114"/>
      <c r="T297" s="118"/>
      <c r="AA297" s="119"/>
      <c r="AT297" s="116" t="s">
        <v>165</v>
      </c>
      <c r="AU297" s="116" t="s">
        <v>77</v>
      </c>
      <c r="AV297" s="116" t="s">
        <v>77</v>
      </c>
      <c r="AW297" s="116" t="s">
        <v>127</v>
      </c>
      <c r="AX297" s="116" t="s">
        <v>9</v>
      </c>
      <c r="AY297" s="116" t="s">
        <v>156</v>
      </c>
    </row>
    <row r="298" spans="2:65" s="6" customFormat="1" ht="39" customHeight="1">
      <c r="B298" s="21"/>
      <c r="C298" s="104" t="s">
        <v>420</v>
      </c>
      <c r="D298" s="104" t="s">
        <v>157</v>
      </c>
      <c r="E298" s="105" t="s">
        <v>668</v>
      </c>
      <c r="F298" s="261" t="s">
        <v>669</v>
      </c>
      <c r="G298" s="262"/>
      <c r="H298" s="262"/>
      <c r="I298" s="262"/>
      <c r="J298" s="107" t="s">
        <v>291</v>
      </c>
      <c r="K298" s="108">
        <v>3</v>
      </c>
      <c r="L298" s="263"/>
      <c r="M298" s="262"/>
      <c r="N298" s="264">
        <f>ROUND($L$298*$K$298,0)</f>
        <v>0</v>
      </c>
      <c r="O298" s="262"/>
      <c r="P298" s="262"/>
      <c r="Q298" s="262"/>
      <c r="R298" s="106" t="s">
        <v>161</v>
      </c>
      <c r="S298" s="21"/>
      <c r="T298" s="109"/>
      <c r="U298" s="110" t="s">
        <v>42</v>
      </c>
      <c r="X298" s="111">
        <v>0.00111</v>
      </c>
      <c r="Y298" s="111">
        <f>$X$298*$K$298</f>
        <v>0.0033300000000000005</v>
      </c>
      <c r="Z298" s="111">
        <v>0</v>
      </c>
      <c r="AA298" s="112">
        <f>$Z$298*$K$298</f>
        <v>0</v>
      </c>
      <c r="AR298" s="73" t="s">
        <v>249</v>
      </c>
      <c r="AT298" s="73" t="s">
        <v>157</v>
      </c>
      <c r="AU298" s="73" t="s">
        <v>77</v>
      </c>
      <c r="AY298" s="6" t="s">
        <v>156</v>
      </c>
      <c r="BE298" s="113">
        <f>IF($U$298="základní",$N$298,0)</f>
        <v>0</v>
      </c>
      <c r="BF298" s="113">
        <f>IF($U$298="snížená",$N$298,0)</f>
        <v>0</v>
      </c>
      <c r="BG298" s="113">
        <f>IF($U$298="zákl. přenesená",$N$298,0)</f>
        <v>0</v>
      </c>
      <c r="BH298" s="113">
        <f>IF($U$298="sníž. přenesená",$N$298,0)</f>
        <v>0</v>
      </c>
      <c r="BI298" s="113">
        <f>IF($U$298="nulová",$N$298,0)</f>
        <v>0</v>
      </c>
      <c r="BJ298" s="73" t="s">
        <v>77</v>
      </c>
      <c r="BK298" s="113">
        <f>ROUND($L$298*$K$298,0)</f>
        <v>0</v>
      </c>
      <c r="BL298" s="73" t="s">
        <v>249</v>
      </c>
      <c r="BM298" s="73" t="s">
        <v>670</v>
      </c>
    </row>
    <row r="299" spans="2:51" s="6" customFormat="1" ht="15.75" customHeight="1">
      <c r="B299" s="114"/>
      <c r="E299" s="115"/>
      <c r="F299" s="267" t="s">
        <v>671</v>
      </c>
      <c r="G299" s="268"/>
      <c r="H299" s="268"/>
      <c r="I299" s="268"/>
      <c r="K299" s="117">
        <v>3</v>
      </c>
      <c r="S299" s="114"/>
      <c r="T299" s="118"/>
      <c r="AA299" s="119"/>
      <c r="AT299" s="116" t="s">
        <v>165</v>
      </c>
      <c r="AU299" s="116" t="s">
        <v>77</v>
      </c>
      <c r="AV299" s="116" t="s">
        <v>77</v>
      </c>
      <c r="AW299" s="116" t="s">
        <v>127</v>
      </c>
      <c r="AX299" s="116" t="s">
        <v>9</v>
      </c>
      <c r="AY299" s="116" t="s">
        <v>156</v>
      </c>
    </row>
    <row r="300" spans="2:65" s="6" customFormat="1" ht="39" customHeight="1">
      <c r="B300" s="21"/>
      <c r="C300" s="104" t="s">
        <v>424</v>
      </c>
      <c r="D300" s="104" t="s">
        <v>157</v>
      </c>
      <c r="E300" s="105" t="s">
        <v>672</v>
      </c>
      <c r="F300" s="261" t="s">
        <v>673</v>
      </c>
      <c r="G300" s="262"/>
      <c r="H300" s="262"/>
      <c r="I300" s="262"/>
      <c r="J300" s="107" t="s">
        <v>291</v>
      </c>
      <c r="K300" s="108">
        <v>2</v>
      </c>
      <c r="L300" s="263"/>
      <c r="M300" s="262"/>
      <c r="N300" s="264">
        <f>ROUND($L$300*$K$300,0)</f>
        <v>0</v>
      </c>
      <c r="O300" s="262"/>
      <c r="P300" s="262"/>
      <c r="Q300" s="262"/>
      <c r="R300" s="106" t="s">
        <v>161</v>
      </c>
      <c r="S300" s="21"/>
      <c r="T300" s="109"/>
      <c r="U300" s="110" t="s">
        <v>42</v>
      </c>
      <c r="X300" s="111">
        <v>0.00111</v>
      </c>
      <c r="Y300" s="111">
        <f>$X$300*$K$300</f>
        <v>0.00222</v>
      </c>
      <c r="Z300" s="111">
        <v>0</v>
      </c>
      <c r="AA300" s="112">
        <f>$Z$300*$K$300</f>
        <v>0</v>
      </c>
      <c r="AR300" s="73" t="s">
        <v>249</v>
      </c>
      <c r="AT300" s="73" t="s">
        <v>157</v>
      </c>
      <c r="AU300" s="73" t="s">
        <v>77</v>
      </c>
      <c r="AY300" s="6" t="s">
        <v>156</v>
      </c>
      <c r="BE300" s="113">
        <f>IF($U$300="základní",$N$300,0)</f>
        <v>0</v>
      </c>
      <c r="BF300" s="113">
        <f>IF($U$300="snížená",$N$300,0)</f>
        <v>0</v>
      </c>
      <c r="BG300" s="113">
        <f>IF($U$300="zákl. přenesená",$N$300,0)</f>
        <v>0</v>
      </c>
      <c r="BH300" s="113">
        <f>IF($U$300="sníž. přenesená",$N$300,0)</f>
        <v>0</v>
      </c>
      <c r="BI300" s="113">
        <f>IF($U$300="nulová",$N$300,0)</f>
        <v>0</v>
      </c>
      <c r="BJ300" s="73" t="s">
        <v>77</v>
      </c>
      <c r="BK300" s="113">
        <f>ROUND($L$300*$K$300,0)</f>
        <v>0</v>
      </c>
      <c r="BL300" s="73" t="s">
        <v>249</v>
      </c>
      <c r="BM300" s="73" t="s">
        <v>674</v>
      </c>
    </row>
    <row r="301" spans="2:51" s="6" customFormat="1" ht="15.75" customHeight="1">
      <c r="B301" s="114"/>
      <c r="E301" s="115"/>
      <c r="F301" s="267" t="s">
        <v>675</v>
      </c>
      <c r="G301" s="268"/>
      <c r="H301" s="268"/>
      <c r="I301" s="268"/>
      <c r="K301" s="117">
        <v>2</v>
      </c>
      <c r="S301" s="114"/>
      <c r="T301" s="118"/>
      <c r="AA301" s="119"/>
      <c r="AT301" s="116" t="s">
        <v>165</v>
      </c>
      <c r="AU301" s="116" t="s">
        <v>77</v>
      </c>
      <c r="AV301" s="116" t="s">
        <v>77</v>
      </c>
      <c r="AW301" s="116" t="s">
        <v>127</v>
      </c>
      <c r="AX301" s="116" t="s">
        <v>9</v>
      </c>
      <c r="AY301" s="116" t="s">
        <v>156</v>
      </c>
    </row>
    <row r="302" spans="2:65" s="6" customFormat="1" ht="27" customHeight="1">
      <c r="B302" s="21"/>
      <c r="C302" s="104" t="s">
        <v>428</v>
      </c>
      <c r="D302" s="104" t="s">
        <v>157</v>
      </c>
      <c r="E302" s="105" t="s">
        <v>676</v>
      </c>
      <c r="F302" s="261" t="s">
        <v>677</v>
      </c>
      <c r="G302" s="262"/>
      <c r="H302" s="262"/>
      <c r="I302" s="262"/>
      <c r="J302" s="107" t="s">
        <v>291</v>
      </c>
      <c r="K302" s="108">
        <v>4.5</v>
      </c>
      <c r="L302" s="263"/>
      <c r="M302" s="262"/>
      <c r="N302" s="264">
        <f>ROUND($L$302*$K$302,0)</f>
        <v>0</v>
      </c>
      <c r="O302" s="262"/>
      <c r="P302" s="262"/>
      <c r="Q302" s="262"/>
      <c r="R302" s="106" t="s">
        <v>161</v>
      </c>
      <c r="S302" s="21"/>
      <c r="T302" s="109"/>
      <c r="U302" s="110" t="s">
        <v>42</v>
      </c>
      <c r="X302" s="111">
        <v>0.00166</v>
      </c>
      <c r="Y302" s="111">
        <f>$X$302*$K$302</f>
        <v>0.00747</v>
      </c>
      <c r="Z302" s="111">
        <v>0</v>
      </c>
      <c r="AA302" s="112">
        <f>$Z$302*$K$302</f>
        <v>0</v>
      </c>
      <c r="AR302" s="73" t="s">
        <v>249</v>
      </c>
      <c r="AT302" s="73" t="s">
        <v>157</v>
      </c>
      <c r="AU302" s="73" t="s">
        <v>77</v>
      </c>
      <c r="AY302" s="6" t="s">
        <v>156</v>
      </c>
      <c r="BE302" s="113">
        <f>IF($U$302="základní",$N$302,0)</f>
        <v>0</v>
      </c>
      <c r="BF302" s="113">
        <f>IF($U$302="snížená",$N$302,0)</f>
        <v>0</v>
      </c>
      <c r="BG302" s="113">
        <f>IF($U$302="zákl. přenesená",$N$302,0)</f>
        <v>0</v>
      </c>
      <c r="BH302" s="113">
        <f>IF($U$302="sníž. přenesená",$N$302,0)</f>
        <v>0</v>
      </c>
      <c r="BI302" s="113">
        <f>IF($U$302="nulová",$N$302,0)</f>
        <v>0</v>
      </c>
      <c r="BJ302" s="73" t="s">
        <v>77</v>
      </c>
      <c r="BK302" s="113">
        <f>ROUND($L$302*$K$302,0)</f>
        <v>0</v>
      </c>
      <c r="BL302" s="73" t="s">
        <v>249</v>
      </c>
      <c r="BM302" s="73" t="s">
        <v>678</v>
      </c>
    </row>
    <row r="303" spans="2:51" s="6" customFormat="1" ht="15.75" customHeight="1">
      <c r="B303" s="114"/>
      <c r="E303" s="115"/>
      <c r="F303" s="267" t="s">
        <v>679</v>
      </c>
      <c r="G303" s="268"/>
      <c r="H303" s="268"/>
      <c r="I303" s="268"/>
      <c r="K303" s="117">
        <v>4.5</v>
      </c>
      <c r="S303" s="114"/>
      <c r="T303" s="118"/>
      <c r="AA303" s="119"/>
      <c r="AT303" s="116" t="s">
        <v>165</v>
      </c>
      <c r="AU303" s="116" t="s">
        <v>77</v>
      </c>
      <c r="AV303" s="116" t="s">
        <v>77</v>
      </c>
      <c r="AW303" s="116" t="s">
        <v>127</v>
      </c>
      <c r="AX303" s="116" t="s">
        <v>9</v>
      </c>
      <c r="AY303" s="116" t="s">
        <v>156</v>
      </c>
    </row>
    <row r="304" spans="2:65" s="6" customFormat="1" ht="27" customHeight="1">
      <c r="B304" s="21"/>
      <c r="C304" s="104" t="s">
        <v>432</v>
      </c>
      <c r="D304" s="104" t="s">
        <v>157</v>
      </c>
      <c r="E304" s="105" t="s">
        <v>680</v>
      </c>
      <c r="F304" s="261" t="s">
        <v>681</v>
      </c>
      <c r="G304" s="262"/>
      <c r="H304" s="262"/>
      <c r="I304" s="262"/>
      <c r="J304" s="107" t="s">
        <v>173</v>
      </c>
      <c r="K304" s="108">
        <v>6.749</v>
      </c>
      <c r="L304" s="263"/>
      <c r="M304" s="262"/>
      <c r="N304" s="264">
        <f>ROUND($L$304*$K$304,0)</f>
        <v>0</v>
      </c>
      <c r="O304" s="262"/>
      <c r="P304" s="262"/>
      <c r="Q304" s="262"/>
      <c r="R304" s="106" t="s">
        <v>161</v>
      </c>
      <c r="S304" s="21"/>
      <c r="T304" s="109"/>
      <c r="U304" s="110" t="s">
        <v>42</v>
      </c>
      <c r="X304" s="111">
        <v>0</v>
      </c>
      <c r="Y304" s="111">
        <f>$X$304*$K$304</f>
        <v>0</v>
      </c>
      <c r="Z304" s="111">
        <v>0</v>
      </c>
      <c r="AA304" s="112">
        <f>$Z$304*$K$304</f>
        <v>0</v>
      </c>
      <c r="AR304" s="73" t="s">
        <v>249</v>
      </c>
      <c r="AT304" s="73" t="s">
        <v>157</v>
      </c>
      <c r="AU304" s="73" t="s">
        <v>77</v>
      </c>
      <c r="AY304" s="6" t="s">
        <v>156</v>
      </c>
      <c r="BE304" s="113">
        <f>IF($U$304="základní",$N$304,0)</f>
        <v>0</v>
      </c>
      <c r="BF304" s="113">
        <f>IF($U$304="snížená",$N$304,0)</f>
        <v>0</v>
      </c>
      <c r="BG304" s="113">
        <f>IF($U$304="zákl. přenesená",$N$304,0)</f>
        <v>0</v>
      </c>
      <c r="BH304" s="113">
        <f>IF($U$304="sníž. přenesená",$N$304,0)</f>
        <v>0</v>
      </c>
      <c r="BI304" s="113">
        <f>IF($U$304="nulová",$N$304,0)</f>
        <v>0</v>
      </c>
      <c r="BJ304" s="73" t="s">
        <v>77</v>
      </c>
      <c r="BK304" s="113">
        <f>ROUND($L$304*$K$304,0)</f>
        <v>0</v>
      </c>
      <c r="BL304" s="73" t="s">
        <v>249</v>
      </c>
      <c r="BM304" s="73" t="s">
        <v>682</v>
      </c>
    </row>
    <row r="305" spans="2:51" s="6" customFormat="1" ht="15.75" customHeight="1">
      <c r="B305" s="114"/>
      <c r="E305" s="115"/>
      <c r="F305" s="267" t="s">
        <v>542</v>
      </c>
      <c r="G305" s="268"/>
      <c r="H305" s="268"/>
      <c r="I305" s="268"/>
      <c r="K305" s="117">
        <v>6.749</v>
      </c>
      <c r="S305" s="114"/>
      <c r="T305" s="118"/>
      <c r="AA305" s="119"/>
      <c r="AT305" s="116" t="s">
        <v>165</v>
      </c>
      <c r="AU305" s="116" t="s">
        <v>77</v>
      </c>
      <c r="AV305" s="116" t="s">
        <v>77</v>
      </c>
      <c r="AW305" s="116" t="s">
        <v>127</v>
      </c>
      <c r="AX305" s="116" t="s">
        <v>9</v>
      </c>
      <c r="AY305" s="116" t="s">
        <v>156</v>
      </c>
    </row>
    <row r="306" spans="2:65" s="6" customFormat="1" ht="27" customHeight="1">
      <c r="B306" s="21"/>
      <c r="C306" s="130" t="s">
        <v>436</v>
      </c>
      <c r="D306" s="130" t="s">
        <v>188</v>
      </c>
      <c r="E306" s="131" t="s">
        <v>683</v>
      </c>
      <c r="F306" s="271" t="s">
        <v>684</v>
      </c>
      <c r="G306" s="272"/>
      <c r="H306" s="272"/>
      <c r="I306" s="272"/>
      <c r="J306" s="132" t="s">
        <v>173</v>
      </c>
      <c r="K306" s="133">
        <v>7.424</v>
      </c>
      <c r="L306" s="273"/>
      <c r="M306" s="272"/>
      <c r="N306" s="274">
        <f>ROUND($L$306*$K$306,0)</f>
        <v>0</v>
      </c>
      <c r="O306" s="262"/>
      <c r="P306" s="262"/>
      <c r="Q306" s="262"/>
      <c r="R306" s="106" t="s">
        <v>161</v>
      </c>
      <c r="S306" s="21"/>
      <c r="T306" s="109"/>
      <c r="U306" s="110" t="s">
        <v>42</v>
      </c>
      <c r="X306" s="111">
        <v>0.0003</v>
      </c>
      <c r="Y306" s="111">
        <f>$X$306*$K$306</f>
        <v>0.0022272</v>
      </c>
      <c r="Z306" s="111">
        <v>0</v>
      </c>
      <c r="AA306" s="112">
        <f>$Z$306*$K$306</f>
        <v>0</v>
      </c>
      <c r="AR306" s="73" t="s">
        <v>326</v>
      </c>
      <c r="AT306" s="73" t="s">
        <v>188</v>
      </c>
      <c r="AU306" s="73" t="s">
        <v>77</v>
      </c>
      <c r="AY306" s="6" t="s">
        <v>156</v>
      </c>
      <c r="BE306" s="113">
        <f>IF($U$306="základní",$N$306,0)</f>
        <v>0</v>
      </c>
      <c r="BF306" s="113">
        <f>IF($U$306="snížená",$N$306,0)</f>
        <v>0</v>
      </c>
      <c r="BG306" s="113">
        <f>IF($U$306="zákl. přenesená",$N$306,0)</f>
        <v>0</v>
      </c>
      <c r="BH306" s="113">
        <f>IF($U$306="sníž. přenesená",$N$306,0)</f>
        <v>0</v>
      </c>
      <c r="BI306" s="113">
        <f>IF($U$306="nulová",$N$306,0)</f>
        <v>0</v>
      </c>
      <c r="BJ306" s="73" t="s">
        <v>77</v>
      </c>
      <c r="BK306" s="113">
        <f>ROUND($L$306*$K$306,0)</f>
        <v>0</v>
      </c>
      <c r="BL306" s="73" t="s">
        <v>249</v>
      </c>
      <c r="BM306" s="73" t="s">
        <v>685</v>
      </c>
    </row>
    <row r="307" spans="2:51" s="6" customFormat="1" ht="15.75" customHeight="1">
      <c r="B307" s="114"/>
      <c r="E307" s="115"/>
      <c r="F307" s="267" t="s">
        <v>686</v>
      </c>
      <c r="G307" s="268"/>
      <c r="H307" s="268"/>
      <c r="I307" s="268"/>
      <c r="K307" s="117">
        <v>7.424</v>
      </c>
      <c r="S307" s="114"/>
      <c r="T307" s="118"/>
      <c r="AA307" s="119"/>
      <c r="AT307" s="116" t="s">
        <v>165</v>
      </c>
      <c r="AU307" s="116" t="s">
        <v>77</v>
      </c>
      <c r="AV307" s="116" t="s">
        <v>77</v>
      </c>
      <c r="AW307" s="116" t="s">
        <v>127</v>
      </c>
      <c r="AX307" s="116" t="s">
        <v>9</v>
      </c>
      <c r="AY307" s="116" t="s">
        <v>156</v>
      </c>
    </row>
    <row r="308" spans="2:65" s="6" customFormat="1" ht="27" customHeight="1">
      <c r="B308" s="21"/>
      <c r="C308" s="104" t="s">
        <v>440</v>
      </c>
      <c r="D308" s="104" t="s">
        <v>157</v>
      </c>
      <c r="E308" s="105" t="s">
        <v>687</v>
      </c>
      <c r="F308" s="261" t="s">
        <v>688</v>
      </c>
      <c r="G308" s="262"/>
      <c r="H308" s="262"/>
      <c r="I308" s="262"/>
      <c r="J308" s="107" t="s">
        <v>168</v>
      </c>
      <c r="K308" s="108">
        <v>0.031</v>
      </c>
      <c r="L308" s="263"/>
      <c r="M308" s="262"/>
      <c r="N308" s="264">
        <f>ROUND($L$308*$K$308,0)</f>
        <v>0</v>
      </c>
      <c r="O308" s="262"/>
      <c r="P308" s="262"/>
      <c r="Q308" s="262"/>
      <c r="R308" s="106" t="s">
        <v>161</v>
      </c>
      <c r="S308" s="21"/>
      <c r="T308" s="109"/>
      <c r="U308" s="110" t="s">
        <v>42</v>
      </c>
      <c r="X308" s="111">
        <v>0</v>
      </c>
      <c r="Y308" s="111">
        <f>$X$308*$K$308</f>
        <v>0</v>
      </c>
      <c r="Z308" s="111">
        <v>0</v>
      </c>
      <c r="AA308" s="112">
        <f>$Z$308*$K$308</f>
        <v>0</v>
      </c>
      <c r="AR308" s="73" t="s">
        <v>249</v>
      </c>
      <c r="AT308" s="73" t="s">
        <v>157</v>
      </c>
      <c r="AU308" s="73" t="s">
        <v>77</v>
      </c>
      <c r="AY308" s="6" t="s">
        <v>156</v>
      </c>
      <c r="BE308" s="113">
        <f>IF($U$308="základní",$N$308,0)</f>
        <v>0</v>
      </c>
      <c r="BF308" s="113">
        <f>IF($U$308="snížená",$N$308,0)</f>
        <v>0</v>
      </c>
      <c r="BG308" s="113">
        <f>IF($U$308="zákl. přenesená",$N$308,0)</f>
        <v>0</v>
      </c>
      <c r="BH308" s="113">
        <f>IF($U$308="sníž. přenesená",$N$308,0)</f>
        <v>0</v>
      </c>
      <c r="BI308" s="113">
        <f>IF($U$308="nulová",$N$308,0)</f>
        <v>0</v>
      </c>
      <c r="BJ308" s="73" t="s">
        <v>77</v>
      </c>
      <c r="BK308" s="113">
        <f>ROUND($L$308*$K$308,0)</f>
        <v>0</v>
      </c>
      <c r="BL308" s="73" t="s">
        <v>249</v>
      </c>
      <c r="BM308" s="73" t="s">
        <v>689</v>
      </c>
    </row>
    <row r="309" spans="2:63" s="95" customFormat="1" ht="30.75" customHeight="1">
      <c r="B309" s="96"/>
      <c r="D309" s="103" t="s">
        <v>135</v>
      </c>
      <c r="N309" s="256">
        <f>$BK$309</f>
        <v>0</v>
      </c>
      <c r="O309" s="257"/>
      <c r="P309" s="257"/>
      <c r="Q309" s="257"/>
      <c r="S309" s="96"/>
      <c r="T309" s="99"/>
      <c r="W309" s="100">
        <f>SUM($W$310:$W$318)</f>
        <v>0</v>
      </c>
      <c r="Y309" s="100">
        <f>SUM($Y$310:$Y$318)</f>
        <v>0.045283359999999995</v>
      </c>
      <c r="AA309" s="101">
        <f>SUM($AA$310:$AA$318)</f>
        <v>0</v>
      </c>
      <c r="AR309" s="98" t="s">
        <v>77</v>
      </c>
      <c r="AT309" s="98" t="s">
        <v>69</v>
      </c>
      <c r="AU309" s="98" t="s">
        <v>9</v>
      </c>
      <c r="AY309" s="98" t="s">
        <v>156</v>
      </c>
      <c r="BK309" s="102">
        <f>SUM($BK$310:$BK$318)</f>
        <v>0</v>
      </c>
    </row>
    <row r="310" spans="2:65" s="6" customFormat="1" ht="27" customHeight="1">
      <c r="B310" s="21"/>
      <c r="C310" s="107" t="s">
        <v>444</v>
      </c>
      <c r="D310" s="107" t="s">
        <v>157</v>
      </c>
      <c r="E310" s="105" t="s">
        <v>401</v>
      </c>
      <c r="F310" s="261" t="s">
        <v>402</v>
      </c>
      <c r="G310" s="262"/>
      <c r="H310" s="262"/>
      <c r="I310" s="262"/>
      <c r="J310" s="107" t="s">
        <v>173</v>
      </c>
      <c r="K310" s="108">
        <v>4.725</v>
      </c>
      <c r="L310" s="263"/>
      <c r="M310" s="262"/>
      <c r="N310" s="264">
        <f>ROUND($L$310*$K$310,0)</f>
        <v>0</v>
      </c>
      <c r="O310" s="262"/>
      <c r="P310" s="262"/>
      <c r="Q310" s="262"/>
      <c r="R310" s="106" t="s">
        <v>161</v>
      </c>
      <c r="S310" s="21"/>
      <c r="T310" s="109"/>
      <c r="U310" s="110" t="s">
        <v>42</v>
      </c>
      <c r="X310" s="111">
        <v>0.006</v>
      </c>
      <c r="Y310" s="111">
        <f>$X$310*$K$310</f>
        <v>0.028349999999999997</v>
      </c>
      <c r="Z310" s="111">
        <v>0</v>
      </c>
      <c r="AA310" s="112">
        <f>$Z$310*$K$310</f>
        <v>0</v>
      </c>
      <c r="AR310" s="73" t="s">
        <v>249</v>
      </c>
      <c r="AT310" s="73" t="s">
        <v>157</v>
      </c>
      <c r="AU310" s="73" t="s">
        <v>77</v>
      </c>
      <c r="AY310" s="73" t="s">
        <v>156</v>
      </c>
      <c r="BE310" s="113">
        <f>IF($U$310="základní",$N$310,0)</f>
        <v>0</v>
      </c>
      <c r="BF310" s="113">
        <f>IF($U$310="snížená",$N$310,0)</f>
        <v>0</v>
      </c>
      <c r="BG310" s="113">
        <f>IF($U$310="zákl. přenesená",$N$310,0)</f>
        <v>0</v>
      </c>
      <c r="BH310" s="113">
        <f>IF($U$310="sníž. přenesená",$N$310,0)</f>
        <v>0</v>
      </c>
      <c r="BI310" s="113">
        <f>IF($U$310="nulová",$N$310,0)</f>
        <v>0</v>
      </c>
      <c r="BJ310" s="73" t="s">
        <v>77</v>
      </c>
      <c r="BK310" s="113">
        <f>ROUND($L$310*$K$310,0)</f>
        <v>0</v>
      </c>
      <c r="BL310" s="73" t="s">
        <v>249</v>
      </c>
      <c r="BM310" s="73" t="s">
        <v>403</v>
      </c>
    </row>
    <row r="311" spans="2:51" s="6" customFormat="1" ht="27" customHeight="1">
      <c r="B311" s="114"/>
      <c r="E311" s="115"/>
      <c r="F311" s="267" t="s">
        <v>690</v>
      </c>
      <c r="G311" s="268"/>
      <c r="H311" s="268"/>
      <c r="I311" s="268"/>
      <c r="K311" s="117">
        <v>4.725</v>
      </c>
      <c r="S311" s="114"/>
      <c r="T311" s="118"/>
      <c r="AA311" s="119"/>
      <c r="AT311" s="116" t="s">
        <v>165</v>
      </c>
      <c r="AU311" s="116" t="s">
        <v>77</v>
      </c>
      <c r="AV311" s="116" t="s">
        <v>77</v>
      </c>
      <c r="AW311" s="116" t="s">
        <v>127</v>
      </c>
      <c r="AX311" s="116" t="s">
        <v>9</v>
      </c>
      <c r="AY311" s="116" t="s">
        <v>156</v>
      </c>
    </row>
    <row r="312" spans="2:65" s="6" customFormat="1" ht="27" customHeight="1">
      <c r="B312" s="21"/>
      <c r="C312" s="130" t="s">
        <v>449</v>
      </c>
      <c r="D312" s="130" t="s">
        <v>188</v>
      </c>
      <c r="E312" s="131" t="s">
        <v>406</v>
      </c>
      <c r="F312" s="271" t="s">
        <v>407</v>
      </c>
      <c r="G312" s="272"/>
      <c r="H312" s="272"/>
      <c r="I312" s="272"/>
      <c r="J312" s="132" t="s">
        <v>173</v>
      </c>
      <c r="K312" s="133">
        <v>4.82</v>
      </c>
      <c r="L312" s="273"/>
      <c r="M312" s="272"/>
      <c r="N312" s="274">
        <f>ROUND($L$312*$K$312,0)</f>
        <v>0</v>
      </c>
      <c r="O312" s="262"/>
      <c r="P312" s="262"/>
      <c r="Q312" s="262"/>
      <c r="R312" s="106" t="s">
        <v>161</v>
      </c>
      <c r="S312" s="21"/>
      <c r="T312" s="109"/>
      <c r="U312" s="110" t="s">
        <v>42</v>
      </c>
      <c r="X312" s="111">
        <v>0.0017</v>
      </c>
      <c r="Y312" s="111">
        <f>$X$312*$K$312</f>
        <v>0.008194</v>
      </c>
      <c r="Z312" s="111">
        <v>0</v>
      </c>
      <c r="AA312" s="112">
        <f>$Z$312*$K$312</f>
        <v>0</v>
      </c>
      <c r="AR312" s="73" t="s">
        <v>326</v>
      </c>
      <c r="AT312" s="73" t="s">
        <v>188</v>
      </c>
      <c r="AU312" s="73" t="s">
        <v>77</v>
      </c>
      <c r="AY312" s="6" t="s">
        <v>156</v>
      </c>
      <c r="BE312" s="113">
        <f>IF($U$312="základní",$N$312,0)</f>
        <v>0</v>
      </c>
      <c r="BF312" s="113">
        <f>IF($U$312="snížená",$N$312,0)</f>
        <v>0</v>
      </c>
      <c r="BG312" s="113">
        <f>IF($U$312="zákl. přenesená",$N$312,0)</f>
        <v>0</v>
      </c>
      <c r="BH312" s="113">
        <f>IF($U$312="sníž. přenesená",$N$312,0)</f>
        <v>0</v>
      </c>
      <c r="BI312" s="113">
        <f>IF($U$312="nulová",$N$312,0)</f>
        <v>0</v>
      </c>
      <c r="BJ312" s="73" t="s">
        <v>77</v>
      </c>
      <c r="BK312" s="113">
        <f>ROUND($L$312*$K$312,0)</f>
        <v>0</v>
      </c>
      <c r="BL312" s="73" t="s">
        <v>249</v>
      </c>
      <c r="BM312" s="73" t="s">
        <v>408</v>
      </c>
    </row>
    <row r="313" spans="2:51" s="6" customFormat="1" ht="27" customHeight="1">
      <c r="B313" s="114"/>
      <c r="E313" s="115"/>
      <c r="F313" s="267" t="s">
        <v>691</v>
      </c>
      <c r="G313" s="268"/>
      <c r="H313" s="268"/>
      <c r="I313" s="268"/>
      <c r="K313" s="117">
        <v>4.82</v>
      </c>
      <c r="S313" s="114"/>
      <c r="T313" s="118"/>
      <c r="AA313" s="119"/>
      <c r="AT313" s="116" t="s">
        <v>165</v>
      </c>
      <c r="AU313" s="116" t="s">
        <v>77</v>
      </c>
      <c r="AV313" s="116" t="s">
        <v>77</v>
      </c>
      <c r="AW313" s="116" t="s">
        <v>127</v>
      </c>
      <c r="AX313" s="116" t="s">
        <v>9</v>
      </c>
      <c r="AY313" s="116" t="s">
        <v>156</v>
      </c>
    </row>
    <row r="314" spans="2:65" s="6" customFormat="1" ht="39" customHeight="1">
      <c r="B314" s="21"/>
      <c r="C314" s="104" t="s">
        <v>454</v>
      </c>
      <c r="D314" s="104" t="s">
        <v>157</v>
      </c>
      <c r="E314" s="105" t="s">
        <v>411</v>
      </c>
      <c r="F314" s="261" t="s">
        <v>412</v>
      </c>
      <c r="G314" s="262"/>
      <c r="H314" s="262"/>
      <c r="I314" s="262"/>
      <c r="J314" s="107" t="s">
        <v>173</v>
      </c>
      <c r="K314" s="108">
        <v>6.3</v>
      </c>
      <c r="L314" s="263"/>
      <c r="M314" s="262"/>
      <c r="N314" s="264">
        <f>ROUND($L$314*$K$314,0)</f>
        <v>0</v>
      </c>
      <c r="O314" s="262"/>
      <c r="P314" s="262"/>
      <c r="Q314" s="262"/>
      <c r="R314" s="106" t="s">
        <v>161</v>
      </c>
      <c r="S314" s="21"/>
      <c r="T314" s="109"/>
      <c r="U314" s="110" t="s">
        <v>42</v>
      </c>
      <c r="X314" s="111">
        <v>0</v>
      </c>
      <c r="Y314" s="111">
        <f>$X$314*$K$314</f>
        <v>0</v>
      </c>
      <c r="Z314" s="111">
        <v>0</v>
      </c>
      <c r="AA314" s="112">
        <f>$Z$314*$K$314</f>
        <v>0</v>
      </c>
      <c r="AR314" s="73" t="s">
        <v>249</v>
      </c>
      <c r="AT314" s="73" t="s">
        <v>157</v>
      </c>
      <c r="AU314" s="73" t="s">
        <v>77</v>
      </c>
      <c r="AY314" s="6" t="s">
        <v>156</v>
      </c>
      <c r="BE314" s="113">
        <f>IF($U$314="základní",$N$314,0)</f>
        <v>0</v>
      </c>
      <c r="BF314" s="113">
        <f>IF($U$314="snížená",$N$314,0)</f>
        <v>0</v>
      </c>
      <c r="BG314" s="113">
        <f>IF($U$314="zákl. přenesená",$N$314,0)</f>
        <v>0</v>
      </c>
      <c r="BH314" s="113">
        <f>IF($U$314="sníž. přenesená",$N$314,0)</f>
        <v>0</v>
      </c>
      <c r="BI314" s="113">
        <f>IF($U$314="nulová",$N$314,0)</f>
        <v>0</v>
      </c>
      <c r="BJ314" s="73" t="s">
        <v>77</v>
      </c>
      <c r="BK314" s="113">
        <f>ROUND($L$314*$K$314,0)</f>
        <v>0</v>
      </c>
      <c r="BL314" s="73" t="s">
        <v>249</v>
      </c>
      <c r="BM314" s="73" t="s">
        <v>413</v>
      </c>
    </row>
    <row r="315" spans="2:51" s="6" customFormat="1" ht="27" customHeight="1">
      <c r="B315" s="114"/>
      <c r="E315" s="115"/>
      <c r="F315" s="267" t="s">
        <v>692</v>
      </c>
      <c r="G315" s="268"/>
      <c r="H315" s="268"/>
      <c r="I315" s="268"/>
      <c r="K315" s="117">
        <v>6.3</v>
      </c>
      <c r="S315" s="114"/>
      <c r="T315" s="118"/>
      <c r="AA315" s="119"/>
      <c r="AT315" s="116" t="s">
        <v>165</v>
      </c>
      <c r="AU315" s="116" t="s">
        <v>77</v>
      </c>
      <c r="AV315" s="116" t="s">
        <v>77</v>
      </c>
      <c r="AW315" s="116" t="s">
        <v>127</v>
      </c>
      <c r="AX315" s="116" t="s">
        <v>9</v>
      </c>
      <c r="AY315" s="116" t="s">
        <v>156</v>
      </c>
    </row>
    <row r="316" spans="2:65" s="6" customFormat="1" ht="27" customHeight="1">
      <c r="B316" s="21"/>
      <c r="C316" s="130" t="s">
        <v>459</v>
      </c>
      <c r="D316" s="130" t="s">
        <v>188</v>
      </c>
      <c r="E316" s="131" t="s">
        <v>416</v>
      </c>
      <c r="F316" s="271" t="s">
        <v>417</v>
      </c>
      <c r="G316" s="272"/>
      <c r="H316" s="272"/>
      <c r="I316" s="272"/>
      <c r="J316" s="132" t="s">
        <v>173</v>
      </c>
      <c r="K316" s="133">
        <v>6.426</v>
      </c>
      <c r="L316" s="273"/>
      <c r="M316" s="272"/>
      <c r="N316" s="274">
        <f>ROUND($L$316*$K$316,0)</f>
        <v>0</v>
      </c>
      <c r="O316" s="262"/>
      <c r="P316" s="262"/>
      <c r="Q316" s="262"/>
      <c r="R316" s="106" t="s">
        <v>161</v>
      </c>
      <c r="S316" s="21"/>
      <c r="T316" s="109"/>
      <c r="U316" s="110" t="s">
        <v>42</v>
      </c>
      <c r="X316" s="111">
        <v>0.00136</v>
      </c>
      <c r="Y316" s="111">
        <f>$X$316*$K$316</f>
        <v>0.008739360000000002</v>
      </c>
      <c r="Z316" s="111">
        <v>0</v>
      </c>
      <c r="AA316" s="112">
        <f>$Z$316*$K$316</f>
        <v>0</v>
      </c>
      <c r="AR316" s="73" t="s">
        <v>326</v>
      </c>
      <c r="AT316" s="73" t="s">
        <v>188</v>
      </c>
      <c r="AU316" s="73" t="s">
        <v>77</v>
      </c>
      <c r="AY316" s="6" t="s">
        <v>156</v>
      </c>
      <c r="BE316" s="113">
        <f>IF($U$316="základní",$N$316,0)</f>
        <v>0</v>
      </c>
      <c r="BF316" s="113">
        <f>IF($U$316="snížená",$N$316,0)</f>
        <v>0</v>
      </c>
      <c r="BG316" s="113">
        <f>IF($U$316="zákl. přenesená",$N$316,0)</f>
        <v>0</v>
      </c>
      <c r="BH316" s="113">
        <f>IF($U$316="sníž. přenesená",$N$316,0)</f>
        <v>0</v>
      </c>
      <c r="BI316" s="113">
        <f>IF($U$316="nulová",$N$316,0)</f>
        <v>0</v>
      </c>
      <c r="BJ316" s="73" t="s">
        <v>77</v>
      </c>
      <c r="BK316" s="113">
        <f>ROUND($L$316*$K$316,0)</f>
        <v>0</v>
      </c>
      <c r="BL316" s="73" t="s">
        <v>249</v>
      </c>
      <c r="BM316" s="73" t="s">
        <v>418</v>
      </c>
    </row>
    <row r="317" spans="2:51" s="6" customFormat="1" ht="27" customHeight="1">
      <c r="B317" s="114"/>
      <c r="E317" s="115"/>
      <c r="F317" s="267" t="s">
        <v>693</v>
      </c>
      <c r="G317" s="268"/>
      <c r="H317" s="268"/>
      <c r="I317" s="268"/>
      <c r="K317" s="117">
        <v>6.426</v>
      </c>
      <c r="S317" s="114"/>
      <c r="T317" s="118"/>
      <c r="AA317" s="119"/>
      <c r="AT317" s="116" t="s">
        <v>165</v>
      </c>
      <c r="AU317" s="116" t="s">
        <v>77</v>
      </c>
      <c r="AV317" s="116" t="s">
        <v>77</v>
      </c>
      <c r="AW317" s="116" t="s">
        <v>127</v>
      </c>
      <c r="AX317" s="116" t="s">
        <v>9</v>
      </c>
      <c r="AY317" s="116" t="s">
        <v>156</v>
      </c>
    </row>
    <row r="318" spans="2:65" s="6" customFormat="1" ht="27" customHeight="1">
      <c r="B318" s="21"/>
      <c r="C318" s="104" t="s">
        <v>463</v>
      </c>
      <c r="D318" s="104" t="s">
        <v>157</v>
      </c>
      <c r="E318" s="105" t="s">
        <v>421</v>
      </c>
      <c r="F318" s="261" t="s">
        <v>422</v>
      </c>
      <c r="G318" s="262"/>
      <c r="H318" s="262"/>
      <c r="I318" s="262"/>
      <c r="J318" s="107" t="s">
        <v>168</v>
      </c>
      <c r="K318" s="108">
        <v>0.045</v>
      </c>
      <c r="L318" s="263"/>
      <c r="M318" s="262"/>
      <c r="N318" s="264">
        <f>ROUND($L$318*$K$318,0)</f>
        <v>0</v>
      </c>
      <c r="O318" s="262"/>
      <c r="P318" s="262"/>
      <c r="Q318" s="262"/>
      <c r="R318" s="106" t="s">
        <v>161</v>
      </c>
      <c r="S318" s="21"/>
      <c r="T318" s="109"/>
      <c r="U318" s="110" t="s">
        <v>42</v>
      </c>
      <c r="X318" s="111">
        <v>0</v>
      </c>
      <c r="Y318" s="111">
        <f>$X$318*$K$318</f>
        <v>0</v>
      </c>
      <c r="Z318" s="111">
        <v>0</v>
      </c>
      <c r="AA318" s="112">
        <f>$Z$318*$K$318</f>
        <v>0</v>
      </c>
      <c r="AR318" s="73" t="s">
        <v>249</v>
      </c>
      <c r="AT318" s="73" t="s">
        <v>157</v>
      </c>
      <c r="AU318" s="73" t="s">
        <v>77</v>
      </c>
      <c r="AY318" s="6" t="s">
        <v>156</v>
      </c>
      <c r="BE318" s="113">
        <f>IF($U$318="základní",$N$318,0)</f>
        <v>0</v>
      </c>
      <c r="BF318" s="113">
        <f>IF($U$318="snížená",$N$318,0)</f>
        <v>0</v>
      </c>
      <c r="BG318" s="113">
        <f>IF($U$318="zákl. přenesená",$N$318,0)</f>
        <v>0</v>
      </c>
      <c r="BH318" s="113">
        <f>IF($U$318="sníž. přenesená",$N$318,0)</f>
        <v>0</v>
      </c>
      <c r="BI318" s="113">
        <f>IF($U$318="nulová",$N$318,0)</f>
        <v>0</v>
      </c>
      <c r="BJ318" s="73" t="s">
        <v>77</v>
      </c>
      <c r="BK318" s="113">
        <f>ROUND($L$318*$K$318,0)</f>
        <v>0</v>
      </c>
      <c r="BL318" s="73" t="s">
        <v>249</v>
      </c>
      <c r="BM318" s="73" t="s">
        <v>423</v>
      </c>
    </row>
    <row r="319" spans="2:63" s="95" customFormat="1" ht="30.75" customHeight="1">
      <c r="B319" s="96"/>
      <c r="D319" s="103" t="s">
        <v>549</v>
      </c>
      <c r="N319" s="256">
        <f>$BK$319</f>
        <v>0</v>
      </c>
      <c r="O319" s="257"/>
      <c r="P319" s="257"/>
      <c r="Q319" s="257"/>
      <c r="S319" s="96"/>
      <c r="T319" s="99"/>
      <c r="W319" s="100">
        <f>SUM($W$320:$W$323)</f>
        <v>0</v>
      </c>
      <c r="Y319" s="100">
        <f>SUM($Y$320:$Y$323)</f>
        <v>0.0025</v>
      </c>
      <c r="AA319" s="101">
        <f>SUM($AA$320:$AA$323)</f>
        <v>0</v>
      </c>
      <c r="AR319" s="98" t="s">
        <v>77</v>
      </c>
      <c r="AT319" s="98" t="s">
        <v>69</v>
      </c>
      <c r="AU319" s="98" t="s">
        <v>9</v>
      </c>
      <c r="AY319" s="98" t="s">
        <v>156</v>
      </c>
      <c r="BK319" s="102">
        <f>SUM($BK$320:$BK$323)</f>
        <v>0</v>
      </c>
    </row>
    <row r="320" spans="2:65" s="6" customFormat="1" ht="27" customHeight="1">
      <c r="B320" s="21"/>
      <c r="C320" s="107" t="s">
        <v>467</v>
      </c>
      <c r="D320" s="107" t="s">
        <v>157</v>
      </c>
      <c r="E320" s="105" t="s">
        <v>694</v>
      </c>
      <c r="F320" s="261" t="s">
        <v>695</v>
      </c>
      <c r="G320" s="262"/>
      <c r="H320" s="262"/>
      <c r="I320" s="262"/>
      <c r="J320" s="107" t="s">
        <v>291</v>
      </c>
      <c r="K320" s="108">
        <v>1</v>
      </c>
      <c r="L320" s="263"/>
      <c r="M320" s="262"/>
      <c r="N320" s="264">
        <f>ROUND($L$320*$K$320,0)</f>
        <v>0</v>
      </c>
      <c r="O320" s="262"/>
      <c r="P320" s="262"/>
      <c r="Q320" s="262"/>
      <c r="R320" s="106"/>
      <c r="S320" s="21"/>
      <c r="T320" s="109"/>
      <c r="U320" s="110" t="s">
        <v>42</v>
      </c>
      <c r="X320" s="111">
        <v>0</v>
      </c>
      <c r="Y320" s="111">
        <f>$X$320*$K$320</f>
        <v>0</v>
      </c>
      <c r="Z320" s="111">
        <v>0</v>
      </c>
      <c r="AA320" s="112">
        <f>$Z$320*$K$320</f>
        <v>0</v>
      </c>
      <c r="AR320" s="73" t="s">
        <v>249</v>
      </c>
      <c r="AT320" s="73" t="s">
        <v>157</v>
      </c>
      <c r="AU320" s="73" t="s">
        <v>77</v>
      </c>
      <c r="AY320" s="73" t="s">
        <v>156</v>
      </c>
      <c r="BE320" s="113">
        <f>IF($U$320="základní",$N$320,0)</f>
        <v>0</v>
      </c>
      <c r="BF320" s="113">
        <f>IF($U$320="snížená",$N$320,0)</f>
        <v>0</v>
      </c>
      <c r="BG320" s="113">
        <f>IF($U$320="zákl. přenesená",$N$320,0)</f>
        <v>0</v>
      </c>
      <c r="BH320" s="113">
        <f>IF($U$320="sníž. přenesená",$N$320,0)</f>
        <v>0</v>
      </c>
      <c r="BI320" s="113">
        <f>IF($U$320="nulová",$N$320,0)</f>
        <v>0</v>
      </c>
      <c r="BJ320" s="73" t="s">
        <v>77</v>
      </c>
      <c r="BK320" s="113">
        <f>ROUND($L$320*$K$320,0)</f>
        <v>0</v>
      </c>
      <c r="BL320" s="73" t="s">
        <v>249</v>
      </c>
      <c r="BM320" s="73" t="s">
        <v>696</v>
      </c>
    </row>
    <row r="321" spans="2:65" s="6" customFormat="1" ht="27" customHeight="1">
      <c r="B321" s="21"/>
      <c r="C321" s="107" t="s">
        <v>471</v>
      </c>
      <c r="D321" s="107" t="s">
        <v>157</v>
      </c>
      <c r="E321" s="105" t="s">
        <v>697</v>
      </c>
      <c r="F321" s="261" t="s">
        <v>698</v>
      </c>
      <c r="G321" s="262"/>
      <c r="H321" s="262"/>
      <c r="I321" s="262"/>
      <c r="J321" s="107" t="s">
        <v>291</v>
      </c>
      <c r="K321" s="108">
        <v>1</v>
      </c>
      <c r="L321" s="263"/>
      <c r="M321" s="262"/>
      <c r="N321" s="264">
        <f>ROUND($L$321*$K$321,0)</f>
        <v>0</v>
      </c>
      <c r="O321" s="262"/>
      <c r="P321" s="262"/>
      <c r="Q321" s="262"/>
      <c r="R321" s="106" t="s">
        <v>161</v>
      </c>
      <c r="S321" s="21"/>
      <c r="T321" s="109"/>
      <c r="U321" s="110" t="s">
        <v>42</v>
      </c>
      <c r="X321" s="111">
        <v>0</v>
      </c>
      <c r="Y321" s="111">
        <f>$X$321*$K$321</f>
        <v>0</v>
      </c>
      <c r="Z321" s="111">
        <v>0</v>
      </c>
      <c r="AA321" s="112">
        <f>$Z$321*$K$321</f>
        <v>0</v>
      </c>
      <c r="AR321" s="73" t="s">
        <v>249</v>
      </c>
      <c r="AT321" s="73" t="s">
        <v>157</v>
      </c>
      <c r="AU321" s="73" t="s">
        <v>77</v>
      </c>
      <c r="AY321" s="73" t="s">
        <v>156</v>
      </c>
      <c r="BE321" s="113">
        <f>IF($U$321="základní",$N$321,0)</f>
        <v>0</v>
      </c>
      <c r="BF321" s="113">
        <f>IF($U$321="snížená",$N$321,0)</f>
        <v>0</v>
      </c>
      <c r="BG321" s="113">
        <f>IF($U$321="zákl. přenesená",$N$321,0)</f>
        <v>0</v>
      </c>
      <c r="BH321" s="113">
        <f>IF($U$321="sníž. přenesená",$N$321,0)</f>
        <v>0</v>
      </c>
      <c r="BI321" s="113">
        <f>IF($U$321="nulová",$N$321,0)</f>
        <v>0</v>
      </c>
      <c r="BJ321" s="73" t="s">
        <v>77</v>
      </c>
      <c r="BK321" s="113">
        <f>ROUND($L$321*$K$321,0)</f>
        <v>0</v>
      </c>
      <c r="BL321" s="73" t="s">
        <v>249</v>
      </c>
      <c r="BM321" s="73" t="s">
        <v>699</v>
      </c>
    </row>
    <row r="322" spans="2:51" s="6" customFormat="1" ht="15.75" customHeight="1">
      <c r="B322" s="114"/>
      <c r="E322" s="115"/>
      <c r="F322" s="267" t="s">
        <v>9</v>
      </c>
      <c r="G322" s="268"/>
      <c r="H322" s="268"/>
      <c r="I322" s="268"/>
      <c r="K322" s="117">
        <v>1</v>
      </c>
      <c r="S322" s="114"/>
      <c r="T322" s="118"/>
      <c r="AA322" s="119"/>
      <c r="AT322" s="116" t="s">
        <v>165</v>
      </c>
      <c r="AU322" s="116" t="s">
        <v>77</v>
      </c>
      <c r="AV322" s="116" t="s">
        <v>77</v>
      </c>
      <c r="AW322" s="116" t="s">
        <v>127</v>
      </c>
      <c r="AX322" s="116" t="s">
        <v>9</v>
      </c>
      <c r="AY322" s="116" t="s">
        <v>156</v>
      </c>
    </row>
    <row r="323" spans="2:65" s="6" customFormat="1" ht="15.75" customHeight="1">
      <c r="B323" s="21"/>
      <c r="C323" s="130" t="s">
        <v>475</v>
      </c>
      <c r="D323" s="130" t="s">
        <v>188</v>
      </c>
      <c r="E323" s="131" t="s">
        <v>700</v>
      </c>
      <c r="F323" s="271" t="s">
        <v>701</v>
      </c>
      <c r="G323" s="272"/>
      <c r="H323" s="272"/>
      <c r="I323" s="272"/>
      <c r="J323" s="132" t="s">
        <v>291</v>
      </c>
      <c r="K323" s="133">
        <v>1</v>
      </c>
      <c r="L323" s="273"/>
      <c r="M323" s="272"/>
      <c r="N323" s="274">
        <f>ROUND($L$323*$K$323,0)</f>
        <v>0</v>
      </c>
      <c r="O323" s="262"/>
      <c r="P323" s="262"/>
      <c r="Q323" s="262"/>
      <c r="R323" s="106"/>
      <c r="S323" s="21"/>
      <c r="T323" s="109"/>
      <c r="U323" s="110" t="s">
        <v>42</v>
      </c>
      <c r="X323" s="111">
        <v>0.0025</v>
      </c>
      <c r="Y323" s="111">
        <f>$X$323*$K$323</f>
        <v>0.0025</v>
      </c>
      <c r="Z323" s="111">
        <v>0</v>
      </c>
      <c r="AA323" s="112">
        <f>$Z$323*$K$323</f>
        <v>0</v>
      </c>
      <c r="AR323" s="73" t="s">
        <v>326</v>
      </c>
      <c r="AT323" s="73" t="s">
        <v>188</v>
      </c>
      <c r="AU323" s="73" t="s">
        <v>77</v>
      </c>
      <c r="AY323" s="6" t="s">
        <v>156</v>
      </c>
      <c r="BE323" s="113">
        <f>IF($U$323="základní",$N$323,0)</f>
        <v>0</v>
      </c>
      <c r="BF323" s="113">
        <f>IF($U$323="snížená",$N$323,0)</f>
        <v>0</v>
      </c>
      <c r="BG323" s="113">
        <f>IF($U$323="zákl. přenesená",$N$323,0)</f>
        <v>0</v>
      </c>
      <c r="BH323" s="113">
        <f>IF($U$323="sníž. přenesená",$N$323,0)</f>
        <v>0</v>
      </c>
      <c r="BI323" s="113">
        <f>IF($U$323="nulová",$N$323,0)</f>
        <v>0</v>
      </c>
      <c r="BJ323" s="73" t="s">
        <v>77</v>
      </c>
      <c r="BK323" s="113">
        <f>ROUND($L$323*$K$323,0)</f>
        <v>0</v>
      </c>
      <c r="BL323" s="73" t="s">
        <v>249</v>
      </c>
      <c r="BM323" s="73" t="s">
        <v>702</v>
      </c>
    </row>
    <row r="324" spans="2:63" s="95" customFormat="1" ht="30.75" customHeight="1">
      <c r="B324" s="96"/>
      <c r="D324" s="103" t="s">
        <v>138</v>
      </c>
      <c r="N324" s="256">
        <f>$BK$324</f>
        <v>0</v>
      </c>
      <c r="O324" s="257"/>
      <c r="P324" s="257"/>
      <c r="Q324" s="257"/>
      <c r="S324" s="96"/>
      <c r="T324" s="99"/>
      <c r="W324" s="100">
        <f>SUM($W$325:$W$353)</f>
        <v>0</v>
      </c>
      <c r="Y324" s="100">
        <f>SUM($Y$325:$Y$353)</f>
        <v>0.06715031765</v>
      </c>
      <c r="AA324" s="101">
        <f>SUM($AA$325:$AA$353)</f>
        <v>0.16012330000000002</v>
      </c>
      <c r="AR324" s="98" t="s">
        <v>77</v>
      </c>
      <c r="AT324" s="98" t="s">
        <v>69</v>
      </c>
      <c r="AU324" s="98" t="s">
        <v>9</v>
      </c>
      <c r="AY324" s="98" t="s">
        <v>156</v>
      </c>
      <c r="BK324" s="102">
        <f>SUM($BK$325:$BK$353)</f>
        <v>0</v>
      </c>
    </row>
    <row r="325" spans="2:65" s="6" customFormat="1" ht="27" customHeight="1">
      <c r="B325" s="21"/>
      <c r="C325" s="107" t="s">
        <v>479</v>
      </c>
      <c r="D325" s="107" t="s">
        <v>157</v>
      </c>
      <c r="E325" s="105" t="s">
        <v>703</v>
      </c>
      <c r="F325" s="261" t="s">
        <v>704</v>
      </c>
      <c r="G325" s="262"/>
      <c r="H325" s="262"/>
      <c r="I325" s="262"/>
      <c r="J325" s="107" t="s">
        <v>197</v>
      </c>
      <c r="K325" s="108">
        <v>24.73</v>
      </c>
      <c r="L325" s="263"/>
      <c r="M325" s="262"/>
      <c r="N325" s="264">
        <f>ROUND($L$325*$K$325,0)</f>
        <v>0</v>
      </c>
      <c r="O325" s="262"/>
      <c r="P325" s="262"/>
      <c r="Q325" s="262"/>
      <c r="R325" s="106" t="s">
        <v>161</v>
      </c>
      <c r="S325" s="21"/>
      <c r="T325" s="109"/>
      <c r="U325" s="110" t="s">
        <v>42</v>
      </c>
      <c r="X325" s="111">
        <v>0</v>
      </c>
      <c r="Y325" s="111">
        <f>$X$325*$K$325</f>
        <v>0</v>
      </c>
      <c r="Z325" s="111">
        <v>0.00336</v>
      </c>
      <c r="AA325" s="112">
        <f>$Z$325*$K$325</f>
        <v>0.08309280000000001</v>
      </c>
      <c r="AR325" s="73" t="s">
        <v>249</v>
      </c>
      <c r="AT325" s="73" t="s">
        <v>157</v>
      </c>
      <c r="AU325" s="73" t="s">
        <v>77</v>
      </c>
      <c r="AY325" s="73" t="s">
        <v>156</v>
      </c>
      <c r="BE325" s="113">
        <f>IF($U$325="základní",$N$325,0)</f>
        <v>0</v>
      </c>
      <c r="BF325" s="113">
        <f>IF($U$325="snížená",$N$325,0)</f>
        <v>0</v>
      </c>
      <c r="BG325" s="113">
        <f>IF($U$325="zákl. přenesená",$N$325,0)</f>
        <v>0</v>
      </c>
      <c r="BH325" s="113">
        <f>IF($U$325="sníž. přenesená",$N$325,0)</f>
        <v>0</v>
      </c>
      <c r="BI325" s="113">
        <f>IF($U$325="nulová",$N$325,0)</f>
        <v>0</v>
      </c>
      <c r="BJ325" s="73" t="s">
        <v>77</v>
      </c>
      <c r="BK325" s="113">
        <f>ROUND($L$325*$K$325,0)</f>
        <v>0</v>
      </c>
      <c r="BL325" s="73" t="s">
        <v>249</v>
      </c>
      <c r="BM325" s="73" t="s">
        <v>705</v>
      </c>
    </row>
    <row r="326" spans="2:51" s="6" customFormat="1" ht="15.75" customHeight="1">
      <c r="B326" s="114"/>
      <c r="E326" s="115"/>
      <c r="F326" s="267" t="s">
        <v>706</v>
      </c>
      <c r="G326" s="268"/>
      <c r="H326" s="268"/>
      <c r="I326" s="268"/>
      <c r="K326" s="117">
        <v>24.73</v>
      </c>
      <c r="S326" s="114"/>
      <c r="T326" s="118"/>
      <c r="AA326" s="119"/>
      <c r="AT326" s="116" t="s">
        <v>165</v>
      </c>
      <c r="AU326" s="116" t="s">
        <v>77</v>
      </c>
      <c r="AV326" s="116" t="s">
        <v>77</v>
      </c>
      <c r="AW326" s="116" t="s">
        <v>127</v>
      </c>
      <c r="AX326" s="116" t="s">
        <v>70</v>
      </c>
      <c r="AY326" s="116" t="s">
        <v>156</v>
      </c>
    </row>
    <row r="327" spans="2:51" s="6" customFormat="1" ht="15.75" customHeight="1">
      <c r="B327" s="120"/>
      <c r="E327" s="121"/>
      <c r="F327" s="269" t="s">
        <v>261</v>
      </c>
      <c r="G327" s="270"/>
      <c r="H327" s="270"/>
      <c r="I327" s="270"/>
      <c r="K327" s="122">
        <v>24.73</v>
      </c>
      <c r="S327" s="120"/>
      <c r="T327" s="123"/>
      <c r="AA327" s="124"/>
      <c r="AT327" s="121" t="s">
        <v>165</v>
      </c>
      <c r="AU327" s="121" t="s">
        <v>77</v>
      </c>
      <c r="AV327" s="121" t="s">
        <v>80</v>
      </c>
      <c r="AW327" s="121" t="s">
        <v>127</v>
      </c>
      <c r="AX327" s="121" t="s">
        <v>9</v>
      </c>
      <c r="AY327" s="121" t="s">
        <v>156</v>
      </c>
    </row>
    <row r="328" spans="2:65" s="6" customFormat="1" ht="15.75" customHeight="1">
      <c r="B328" s="21"/>
      <c r="C328" s="104" t="s">
        <v>483</v>
      </c>
      <c r="D328" s="104" t="s">
        <v>157</v>
      </c>
      <c r="E328" s="105" t="s">
        <v>707</v>
      </c>
      <c r="F328" s="261" t="s">
        <v>708</v>
      </c>
      <c r="G328" s="262"/>
      <c r="H328" s="262"/>
      <c r="I328" s="262"/>
      <c r="J328" s="107" t="s">
        <v>291</v>
      </c>
      <c r="K328" s="108">
        <v>2</v>
      </c>
      <c r="L328" s="263"/>
      <c r="M328" s="262"/>
      <c r="N328" s="264">
        <f>ROUND($L$328*$K$328,0)</f>
        <v>0</v>
      </c>
      <c r="O328" s="262"/>
      <c r="P328" s="262"/>
      <c r="Q328" s="262"/>
      <c r="R328" s="106" t="s">
        <v>161</v>
      </c>
      <c r="S328" s="21"/>
      <c r="T328" s="109"/>
      <c r="U328" s="110" t="s">
        <v>42</v>
      </c>
      <c r="X328" s="111">
        <v>0</v>
      </c>
      <c r="Y328" s="111">
        <f>$X$328*$K$328</f>
        <v>0</v>
      </c>
      <c r="Z328" s="111">
        <v>0.00115</v>
      </c>
      <c r="AA328" s="112">
        <f>$Z$328*$K$328</f>
        <v>0.0023</v>
      </c>
      <c r="AR328" s="73" t="s">
        <v>249</v>
      </c>
      <c r="AT328" s="73" t="s">
        <v>157</v>
      </c>
      <c r="AU328" s="73" t="s">
        <v>77</v>
      </c>
      <c r="AY328" s="6" t="s">
        <v>156</v>
      </c>
      <c r="BE328" s="113">
        <f>IF($U$328="základní",$N$328,0)</f>
        <v>0</v>
      </c>
      <c r="BF328" s="113">
        <f>IF($U$328="snížená",$N$328,0)</f>
        <v>0</v>
      </c>
      <c r="BG328" s="113">
        <f>IF($U$328="zákl. přenesená",$N$328,0)</f>
        <v>0</v>
      </c>
      <c r="BH328" s="113">
        <f>IF($U$328="sníž. přenesená",$N$328,0)</f>
        <v>0</v>
      </c>
      <c r="BI328" s="113">
        <f>IF($U$328="nulová",$N$328,0)</f>
        <v>0</v>
      </c>
      <c r="BJ328" s="73" t="s">
        <v>77</v>
      </c>
      <c r="BK328" s="113">
        <f>ROUND($L$328*$K$328,0)</f>
        <v>0</v>
      </c>
      <c r="BL328" s="73" t="s">
        <v>249</v>
      </c>
      <c r="BM328" s="73" t="s">
        <v>709</v>
      </c>
    </row>
    <row r="329" spans="2:65" s="6" customFormat="1" ht="15.75" customHeight="1">
      <c r="B329" s="21"/>
      <c r="C329" s="107" t="s">
        <v>487</v>
      </c>
      <c r="D329" s="107" t="s">
        <v>157</v>
      </c>
      <c r="E329" s="105" t="s">
        <v>445</v>
      </c>
      <c r="F329" s="261" t="s">
        <v>446</v>
      </c>
      <c r="G329" s="262"/>
      <c r="H329" s="262"/>
      <c r="I329" s="262"/>
      <c r="J329" s="107" t="s">
        <v>197</v>
      </c>
      <c r="K329" s="108">
        <v>2.3</v>
      </c>
      <c r="L329" s="263"/>
      <c r="M329" s="262"/>
      <c r="N329" s="264">
        <f>ROUND($L$329*$K$329,0)</f>
        <v>0</v>
      </c>
      <c r="O329" s="262"/>
      <c r="P329" s="262"/>
      <c r="Q329" s="262"/>
      <c r="R329" s="106" t="s">
        <v>161</v>
      </c>
      <c r="S329" s="21"/>
      <c r="T329" s="109"/>
      <c r="U329" s="110" t="s">
        <v>42</v>
      </c>
      <c r="X329" s="111">
        <v>0</v>
      </c>
      <c r="Y329" s="111">
        <f>$X$329*$K$329</f>
        <v>0</v>
      </c>
      <c r="Z329" s="111">
        <v>0.00192</v>
      </c>
      <c r="AA329" s="112">
        <f>$Z$329*$K$329</f>
        <v>0.004416</v>
      </c>
      <c r="AR329" s="73" t="s">
        <v>249</v>
      </c>
      <c r="AT329" s="73" t="s">
        <v>157</v>
      </c>
      <c r="AU329" s="73" t="s">
        <v>77</v>
      </c>
      <c r="AY329" s="73" t="s">
        <v>156</v>
      </c>
      <c r="BE329" s="113">
        <f>IF($U$329="základní",$N$329,0)</f>
        <v>0</v>
      </c>
      <c r="BF329" s="113">
        <f>IF($U$329="snížená",$N$329,0)</f>
        <v>0</v>
      </c>
      <c r="BG329" s="113">
        <f>IF($U$329="zákl. přenesená",$N$329,0)</f>
        <v>0</v>
      </c>
      <c r="BH329" s="113">
        <f>IF($U$329="sníž. přenesená",$N$329,0)</f>
        <v>0</v>
      </c>
      <c r="BI329" s="113">
        <f>IF($U$329="nulová",$N$329,0)</f>
        <v>0</v>
      </c>
      <c r="BJ329" s="73" t="s">
        <v>77</v>
      </c>
      <c r="BK329" s="113">
        <f>ROUND($L$329*$K$329,0)</f>
        <v>0</v>
      </c>
      <c r="BL329" s="73" t="s">
        <v>249</v>
      </c>
      <c r="BM329" s="73" t="s">
        <v>447</v>
      </c>
    </row>
    <row r="330" spans="2:51" s="6" customFormat="1" ht="15.75" customHeight="1">
      <c r="B330" s="114"/>
      <c r="E330" s="115"/>
      <c r="F330" s="267" t="s">
        <v>710</v>
      </c>
      <c r="G330" s="268"/>
      <c r="H330" s="268"/>
      <c r="I330" s="268"/>
      <c r="K330" s="117">
        <v>2.3</v>
      </c>
      <c r="S330" s="114"/>
      <c r="T330" s="118"/>
      <c r="AA330" s="119"/>
      <c r="AT330" s="116" t="s">
        <v>165</v>
      </c>
      <c r="AU330" s="116" t="s">
        <v>77</v>
      </c>
      <c r="AV330" s="116" t="s">
        <v>77</v>
      </c>
      <c r="AW330" s="116" t="s">
        <v>127</v>
      </c>
      <c r="AX330" s="116" t="s">
        <v>70</v>
      </c>
      <c r="AY330" s="116" t="s">
        <v>156</v>
      </c>
    </row>
    <row r="331" spans="2:51" s="6" customFormat="1" ht="15.75" customHeight="1">
      <c r="B331" s="120"/>
      <c r="E331" s="121"/>
      <c r="F331" s="269" t="s">
        <v>261</v>
      </c>
      <c r="G331" s="270"/>
      <c r="H331" s="270"/>
      <c r="I331" s="270"/>
      <c r="K331" s="122">
        <v>2.3</v>
      </c>
      <c r="S331" s="120"/>
      <c r="T331" s="123"/>
      <c r="AA331" s="124"/>
      <c r="AT331" s="121" t="s">
        <v>165</v>
      </c>
      <c r="AU331" s="121" t="s">
        <v>77</v>
      </c>
      <c r="AV331" s="121" t="s">
        <v>80</v>
      </c>
      <c r="AW331" s="121" t="s">
        <v>127</v>
      </c>
      <c r="AX331" s="121" t="s">
        <v>9</v>
      </c>
      <c r="AY331" s="121" t="s">
        <v>156</v>
      </c>
    </row>
    <row r="332" spans="2:65" s="6" customFormat="1" ht="15.75" customHeight="1">
      <c r="B332" s="21"/>
      <c r="C332" s="104" t="s">
        <v>491</v>
      </c>
      <c r="D332" s="104" t="s">
        <v>157</v>
      </c>
      <c r="E332" s="105" t="s">
        <v>450</v>
      </c>
      <c r="F332" s="261" t="s">
        <v>451</v>
      </c>
      <c r="G332" s="262"/>
      <c r="H332" s="262"/>
      <c r="I332" s="262"/>
      <c r="J332" s="107" t="s">
        <v>197</v>
      </c>
      <c r="K332" s="108">
        <v>22.07</v>
      </c>
      <c r="L332" s="263"/>
      <c r="M332" s="262"/>
      <c r="N332" s="264">
        <f>ROUND($L$332*$K$332,0)</f>
        <v>0</v>
      </c>
      <c r="O332" s="262"/>
      <c r="P332" s="262"/>
      <c r="Q332" s="262"/>
      <c r="R332" s="106" t="s">
        <v>161</v>
      </c>
      <c r="S332" s="21"/>
      <c r="T332" s="109"/>
      <c r="U332" s="110" t="s">
        <v>42</v>
      </c>
      <c r="X332" s="111">
        <v>0</v>
      </c>
      <c r="Y332" s="111">
        <f>$X$332*$K$332</f>
        <v>0</v>
      </c>
      <c r="Z332" s="111">
        <v>0.00135</v>
      </c>
      <c r="AA332" s="112">
        <f>$Z$332*$K$332</f>
        <v>0.0297945</v>
      </c>
      <c r="AR332" s="73" t="s">
        <v>249</v>
      </c>
      <c r="AT332" s="73" t="s">
        <v>157</v>
      </c>
      <c r="AU332" s="73" t="s">
        <v>77</v>
      </c>
      <c r="AY332" s="6" t="s">
        <v>156</v>
      </c>
      <c r="BE332" s="113">
        <f>IF($U$332="základní",$N$332,0)</f>
        <v>0</v>
      </c>
      <c r="BF332" s="113">
        <f>IF($U$332="snížená",$N$332,0)</f>
        <v>0</v>
      </c>
      <c r="BG332" s="113">
        <f>IF($U$332="zákl. přenesená",$N$332,0)</f>
        <v>0</v>
      </c>
      <c r="BH332" s="113">
        <f>IF($U$332="sníž. přenesená",$N$332,0)</f>
        <v>0</v>
      </c>
      <c r="BI332" s="113">
        <f>IF($U$332="nulová",$N$332,0)</f>
        <v>0</v>
      </c>
      <c r="BJ332" s="73" t="s">
        <v>77</v>
      </c>
      <c r="BK332" s="113">
        <f>ROUND($L$332*$K$332,0)</f>
        <v>0</v>
      </c>
      <c r="BL332" s="73" t="s">
        <v>249</v>
      </c>
      <c r="BM332" s="73" t="s">
        <v>452</v>
      </c>
    </row>
    <row r="333" spans="2:51" s="6" customFormat="1" ht="27" customHeight="1">
      <c r="B333" s="114"/>
      <c r="E333" s="115"/>
      <c r="F333" s="267" t="s">
        <v>711</v>
      </c>
      <c r="G333" s="268"/>
      <c r="H333" s="268"/>
      <c r="I333" s="268"/>
      <c r="K333" s="117">
        <v>22.07</v>
      </c>
      <c r="S333" s="114"/>
      <c r="T333" s="118"/>
      <c r="AA333" s="119"/>
      <c r="AT333" s="116" t="s">
        <v>165</v>
      </c>
      <c r="AU333" s="116" t="s">
        <v>77</v>
      </c>
      <c r="AV333" s="116" t="s">
        <v>77</v>
      </c>
      <c r="AW333" s="116" t="s">
        <v>127</v>
      </c>
      <c r="AX333" s="116" t="s">
        <v>9</v>
      </c>
      <c r="AY333" s="116" t="s">
        <v>156</v>
      </c>
    </row>
    <row r="334" spans="2:65" s="6" customFormat="1" ht="15.75" customHeight="1">
      <c r="B334" s="21"/>
      <c r="C334" s="104" t="s">
        <v>495</v>
      </c>
      <c r="D334" s="104" t="s">
        <v>157</v>
      </c>
      <c r="E334" s="105" t="s">
        <v>460</v>
      </c>
      <c r="F334" s="261" t="s">
        <v>461</v>
      </c>
      <c r="G334" s="262"/>
      <c r="H334" s="262"/>
      <c r="I334" s="262"/>
      <c r="J334" s="107" t="s">
        <v>291</v>
      </c>
      <c r="K334" s="108">
        <v>2</v>
      </c>
      <c r="L334" s="263"/>
      <c r="M334" s="262"/>
      <c r="N334" s="264">
        <f>ROUND($L$334*$K$334,0)</f>
        <v>0</v>
      </c>
      <c r="O334" s="262"/>
      <c r="P334" s="262"/>
      <c r="Q334" s="262"/>
      <c r="R334" s="106" t="s">
        <v>161</v>
      </c>
      <c r="S334" s="21"/>
      <c r="T334" s="109"/>
      <c r="U334" s="110" t="s">
        <v>42</v>
      </c>
      <c r="X334" s="111">
        <v>0</v>
      </c>
      <c r="Y334" s="111">
        <f>$X$334*$K$334</f>
        <v>0</v>
      </c>
      <c r="Z334" s="111">
        <v>0.00218</v>
      </c>
      <c r="AA334" s="112">
        <f>$Z$334*$K$334</f>
        <v>0.00436</v>
      </c>
      <c r="AR334" s="73" t="s">
        <v>249</v>
      </c>
      <c r="AT334" s="73" t="s">
        <v>157</v>
      </c>
      <c r="AU334" s="73" t="s">
        <v>77</v>
      </c>
      <c r="AY334" s="6" t="s">
        <v>156</v>
      </c>
      <c r="BE334" s="113">
        <f>IF($U$334="základní",$N$334,0)</f>
        <v>0</v>
      </c>
      <c r="BF334" s="113">
        <f>IF($U$334="snížená",$N$334,0)</f>
        <v>0</v>
      </c>
      <c r="BG334" s="113">
        <f>IF($U$334="zákl. přenesená",$N$334,0)</f>
        <v>0</v>
      </c>
      <c r="BH334" s="113">
        <f>IF($U$334="sníž. přenesená",$N$334,0)</f>
        <v>0</v>
      </c>
      <c r="BI334" s="113">
        <f>IF($U$334="nulová",$N$334,0)</f>
        <v>0</v>
      </c>
      <c r="BJ334" s="73" t="s">
        <v>77</v>
      </c>
      <c r="BK334" s="113">
        <f>ROUND($L$334*$K$334,0)</f>
        <v>0</v>
      </c>
      <c r="BL334" s="73" t="s">
        <v>249</v>
      </c>
      <c r="BM334" s="73" t="s">
        <v>712</v>
      </c>
    </row>
    <row r="335" spans="2:65" s="6" customFormat="1" ht="15.75" customHeight="1">
      <c r="B335" s="21"/>
      <c r="C335" s="107" t="s">
        <v>500</v>
      </c>
      <c r="D335" s="107" t="s">
        <v>157</v>
      </c>
      <c r="E335" s="105" t="s">
        <v>464</v>
      </c>
      <c r="F335" s="261" t="s">
        <v>465</v>
      </c>
      <c r="G335" s="262"/>
      <c r="H335" s="262"/>
      <c r="I335" s="262"/>
      <c r="J335" s="107" t="s">
        <v>197</v>
      </c>
      <c r="K335" s="108">
        <v>16</v>
      </c>
      <c r="L335" s="263"/>
      <c r="M335" s="262"/>
      <c r="N335" s="264">
        <f>ROUND($L$335*$K$335,0)</f>
        <v>0</v>
      </c>
      <c r="O335" s="262"/>
      <c r="P335" s="262"/>
      <c r="Q335" s="262"/>
      <c r="R335" s="106" t="s">
        <v>161</v>
      </c>
      <c r="S335" s="21"/>
      <c r="T335" s="109"/>
      <c r="U335" s="110" t="s">
        <v>42</v>
      </c>
      <c r="X335" s="111">
        <v>0</v>
      </c>
      <c r="Y335" s="111">
        <f>$X$335*$K$335</f>
        <v>0</v>
      </c>
      <c r="Z335" s="111">
        <v>0.00226</v>
      </c>
      <c r="AA335" s="112">
        <f>$Z$335*$K$335</f>
        <v>0.03616</v>
      </c>
      <c r="AR335" s="73" t="s">
        <v>249</v>
      </c>
      <c r="AT335" s="73" t="s">
        <v>157</v>
      </c>
      <c r="AU335" s="73" t="s">
        <v>77</v>
      </c>
      <c r="AY335" s="73" t="s">
        <v>156</v>
      </c>
      <c r="BE335" s="113">
        <f>IF($U$335="základní",$N$335,0)</f>
        <v>0</v>
      </c>
      <c r="BF335" s="113">
        <f>IF($U$335="snížená",$N$335,0)</f>
        <v>0</v>
      </c>
      <c r="BG335" s="113">
        <f>IF($U$335="zákl. přenesená",$N$335,0)</f>
        <v>0</v>
      </c>
      <c r="BH335" s="113">
        <f>IF($U$335="sníž. přenesená",$N$335,0)</f>
        <v>0</v>
      </c>
      <c r="BI335" s="113">
        <f>IF($U$335="nulová",$N$335,0)</f>
        <v>0</v>
      </c>
      <c r="BJ335" s="73" t="s">
        <v>77</v>
      </c>
      <c r="BK335" s="113">
        <f>ROUND($L$335*$K$335,0)</f>
        <v>0</v>
      </c>
      <c r="BL335" s="73" t="s">
        <v>249</v>
      </c>
      <c r="BM335" s="73" t="s">
        <v>713</v>
      </c>
    </row>
    <row r="336" spans="2:51" s="6" customFormat="1" ht="15.75" customHeight="1">
      <c r="B336" s="114"/>
      <c r="E336" s="115"/>
      <c r="F336" s="267" t="s">
        <v>714</v>
      </c>
      <c r="G336" s="268"/>
      <c r="H336" s="268"/>
      <c r="I336" s="268"/>
      <c r="K336" s="117">
        <v>16</v>
      </c>
      <c r="S336" s="114"/>
      <c r="T336" s="118"/>
      <c r="AA336" s="119"/>
      <c r="AT336" s="116" t="s">
        <v>165</v>
      </c>
      <c r="AU336" s="116" t="s">
        <v>77</v>
      </c>
      <c r="AV336" s="116" t="s">
        <v>77</v>
      </c>
      <c r="AW336" s="116" t="s">
        <v>127</v>
      </c>
      <c r="AX336" s="116" t="s">
        <v>9</v>
      </c>
      <c r="AY336" s="116" t="s">
        <v>156</v>
      </c>
    </row>
    <row r="337" spans="2:65" s="6" customFormat="1" ht="15.75" customHeight="1">
      <c r="B337" s="21"/>
      <c r="C337" s="104" t="s">
        <v>504</v>
      </c>
      <c r="D337" s="104" t="s">
        <v>157</v>
      </c>
      <c r="E337" s="105" t="s">
        <v>468</v>
      </c>
      <c r="F337" s="261" t="s">
        <v>469</v>
      </c>
      <c r="G337" s="262"/>
      <c r="H337" s="262"/>
      <c r="I337" s="262"/>
      <c r="J337" s="107" t="s">
        <v>197</v>
      </c>
      <c r="K337" s="108">
        <v>24.73</v>
      </c>
      <c r="L337" s="263"/>
      <c r="M337" s="262"/>
      <c r="N337" s="264">
        <f>ROUND($L$337*$K$337,0)</f>
        <v>0</v>
      </c>
      <c r="O337" s="262"/>
      <c r="P337" s="262"/>
      <c r="Q337" s="262"/>
      <c r="R337" s="106" t="s">
        <v>161</v>
      </c>
      <c r="S337" s="21"/>
      <c r="T337" s="109"/>
      <c r="U337" s="110" t="s">
        <v>42</v>
      </c>
      <c r="X337" s="111">
        <v>3.8975E-05</v>
      </c>
      <c r="Y337" s="111">
        <f>$X$337*$K$337</f>
        <v>0.00096385175</v>
      </c>
      <c r="Z337" s="111">
        <v>0</v>
      </c>
      <c r="AA337" s="112">
        <f>$Z$337*$K$337</f>
        <v>0</v>
      </c>
      <c r="AR337" s="73" t="s">
        <v>249</v>
      </c>
      <c r="AT337" s="73" t="s">
        <v>157</v>
      </c>
      <c r="AU337" s="73" t="s">
        <v>77</v>
      </c>
      <c r="AY337" s="6" t="s">
        <v>156</v>
      </c>
      <c r="BE337" s="113">
        <f>IF($U$337="základní",$N$337,0)</f>
        <v>0</v>
      </c>
      <c r="BF337" s="113">
        <f>IF($U$337="snížená",$N$337,0)</f>
        <v>0</v>
      </c>
      <c r="BG337" s="113">
        <f>IF($U$337="zákl. přenesená",$N$337,0)</f>
        <v>0</v>
      </c>
      <c r="BH337" s="113">
        <f>IF($U$337="sníž. přenesená",$N$337,0)</f>
        <v>0</v>
      </c>
      <c r="BI337" s="113">
        <f>IF($U$337="nulová",$N$337,0)</f>
        <v>0</v>
      </c>
      <c r="BJ337" s="73" t="s">
        <v>77</v>
      </c>
      <c r="BK337" s="113">
        <f>ROUND($L$337*$K$337,0)</f>
        <v>0</v>
      </c>
      <c r="BL337" s="73" t="s">
        <v>249</v>
      </c>
      <c r="BM337" s="73" t="s">
        <v>715</v>
      </c>
    </row>
    <row r="338" spans="2:51" s="6" customFormat="1" ht="15.75" customHeight="1">
      <c r="B338" s="114"/>
      <c r="E338" s="115"/>
      <c r="F338" s="267" t="s">
        <v>706</v>
      </c>
      <c r="G338" s="268"/>
      <c r="H338" s="268"/>
      <c r="I338" s="268"/>
      <c r="K338" s="117">
        <v>24.73</v>
      </c>
      <c r="S338" s="114"/>
      <c r="T338" s="118"/>
      <c r="AA338" s="119"/>
      <c r="AT338" s="116" t="s">
        <v>165</v>
      </c>
      <c r="AU338" s="116" t="s">
        <v>77</v>
      </c>
      <c r="AV338" s="116" t="s">
        <v>77</v>
      </c>
      <c r="AW338" s="116" t="s">
        <v>127</v>
      </c>
      <c r="AX338" s="116" t="s">
        <v>70</v>
      </c>
      <c r="AY338" s="116" t="s">
        <v>156</v>
      </c>
    </row>
    <row r="339" spans="2:51" s="6" customFormat="1" ht="15.75" customHeight="1">
      <c r="B339" s="120"/>
      <c r="E339" s="121"/>
      <c r="F339" s="269" t="s">
        <v>261</v>
      </c>
      <c r="G339" s="270"/>
      <c r="H339" s="270"/>
      <c r="I339" s="270"/>
      <c r="K339" s="122">
        <v>24.73</v>
      </c>
      <c r="S339" s="120"/>
      <c r="T339" s="123"/>
      <c r="AA339" s="124"/>
      <c r="AT339" s="121" t="s">
        <v>165</v>
      </c>
      <c r="AU339" s="121" t="s">
        <v>77</v>
      </c>
      <c r="AV339" s="121" t="s">
        <v>80</v>
      </c>
      <c r="AW339" s="121" t="s">
        <v>127</v>
      </c>
      <c r="AX339" s="121" t="s">
        <v>9</v>
      </c>
      <c r="AY339" s="121" t="s">
        <v>156</v>
      </c>
    </row>
    <row r="340" spans="2:65" s="6" customFormat="1" ht="15.75" customHeight="1">
      <c r="B340" s="21"/>
      <c r="C340" s="104" t="s">
        <v>508</v>
      </c>
      <c r="D340" s="104" t="s">
        <v>157</v>
      </c>
      <c r="E340" s="105" t="s">
        <v>716</v>
      </c>
      <c r="F340" s="261" t="s">
        <v>717</v>
      </c>
      <c r="G340" s="262"/>
      <c r="H340" s="262"/>
      <c r="I340" s="262"/>
      <c r="J340" s="107" t="s">
        <v>291</v>
      </c>
      <c r="K340" s="108">
        <v>2</v>
      </c>
      <c r="L340" s="263"/>
      <c r="M340" s="262"/>
      <c r="N340" s="264">
        <f>ROUND($L$340*$K$340,0)</f>
        <v>0</v>
      </c>
      <c r="O340" s="262"/>
      <c r="P340" s="262"/>
      <c r="Q340" s="262"/>
      <c r="R340" s="106" t="s">
        <v>161</v>
      </c>
      <c r="S340" s="21"/>
      <c r="T340" s="109"/>
      <c r="U340" s="110" t="s">
        <v>42</v>
      </c>
      <c r="X340" s="111">
        <v>5.49E-05</v>
      </c>
      <c r="Y340" s="111">
        <f>$X$340*$K$340</f>
        <v>0.0001098</v>
      </c>
      <c r="Z340" s="111">
        <v>0</v>
      </c>
      <c r="AA340" s="112">
        <f>$Z$340*$K$340</f>
        <v>0</v>
      </c>
      <c r="AR340" s="73" t="s">
        <v>249</v>
      </c>
      <c r="AT340" s="73" t="s">
        <v>157</v>
      </c>
      <c r="AU340" s="73" t="s">
        <v>77</v>
      </c>
      <c r="AY340" s="6" t="s">
        <v>156</v>
      </c>
      <c r="BE340" s="113">
        <f>IF($U$340="základní",$N$340,0)</f>
        <v>0</v>
      </c>
      <c r="BF340" s="113">
        <f>IF($U$340="snížená",$N$340,0)</f>
        <v>0</v>
      </c>
      <c r="BG340" s="113">
        <f>IF($U$340="zákl. přenesená",$N$340,0)</f>
        <v>0</v>
      </c>
      <c r="BH340" s="113">
        <f>IF($U$340="sníž. přenesená",$N$340,0)</f>
        <v>0</v>
      </c>
      <c r="BI340" s="113">
        <f>IF($U$340="nulová",$N$340,0)</f>
        <v>0</v>
      </c>
      <c r="BJ340" s="73" t="s">
        <v>77</v>
      </c>
      <c r="BK340" s="113">
        <f>ROUND($L$340*$K$340,0)</f>
        <v>0</v>
      </c>
      <c r="BL340" s="73" t="s">
        <v>249</v>
      </c>
      <c r="BM340" s="73" t="s">
        <v>718</v>
      </c>
    </row>
    <row r="341" spans="2:65" s="6" customFormat="1" ht="15.75" customHeight="1">
      <c r="B341" s="21"/>
      <c r="C341" s="107" t="s">
        <v>514</v>
      </c>
      <c r="D341" s="107" t="s">
        <v>157</v>
      </c>
      <c r="E341" s="105" t="s">
        <v>472</v>
      </c>
      <c r="F341" s="261" t="s">
        <v>473</v>
      </c>
      <c r="G341" s="262"/>
      <c r="H341" s="262"/>
      <c r="I341" s="262"/>
      <c r="J341" s="107" t="s">
        <v>197</v>
      </c>
      <c r="K341" s="108">
        <v>2.3</v>
      </c>
      <c r="L341" s="263"/>
      <c r="M341" s="262"/>
      <c r="N341" s="264">
        <f>ROUND($L$341*$K$341,0)</f>
        <v>0</v>
      </c>
      <c r="O341" s="262"/>
      <c r="P341" s="262"/>
      <c r="Q341" s="262"/>
      <c r="R341" s="106" t="s">
        <v>161</v>
      </c>
      <c r="S341" s="21"/>
      <c r="T341" s="109"/>
      <c r="U341" s="110" t="s">
        <v>42</v>
      </c>
      <c r="X341" s="111">
        <v>0.00164604</v>
      </c>
      <c r="Y341" s="111">
        <f>$X$341*$K$341</f>
        <v>0.003785892</v>
      </c>
      <c r="Z341" s="111">
        <v>0</v>
      </c>
      <c r="AA341" s="112">
        <f>$Z$341*$K$341</f>
        <v>0</v>
      </c>
      <c r="AR341" s="73" t="s">
        <v>249</v>
      </c>
      <c r="AT341" s="73" t="s">
        <v>157</v>
      </c>
      <c r="AU341" s="73" t="s">
        <v>77</v>
      </c>
      <c r="AY341" s="73" t="s">
        <v>156</v>
      </c>
      <c r="BE341" s="113">
        <f>IF($U$341="základní",$N$341,0)</f>
        <v>0</v>
      </c>
      <c r="BF341" s="113">
        <f>IF($U$341="snížená",$N$341,0)</f>
        <v>0</v>
      </c>
      <c r="BG341" s="113">
        <f>IF($U$341="zákl. přenesená",$N$341,0)</f>
        <v>0</v>
      </c>
      <c r="BH341" s="113">
        <f>IF($U$341="sníž. přenesená",$N$341,0)</f>
        <v>0</v>
      </c>
      <c r="BI341" s="113">
        <f>IF($U$341="nulová",$N$341,0)</f>
        <v>0</v>
      </c>
      <c r="BJ341" s="73" t="s">
        <v>77</v>
      </c>
      <c r="BK341" s="113">
        <f>ROUND($L$341*$K$341,0)</f>
        <v>0</v>
      </c>
      <c r="BL341" s="73" t="s">
        <v>249</v>
      </c>
      <c r="BM341" s="73" t="s">
        <v>474</v>
      </c>
    </row>
    <row r="342" spans="2:51" s="6" customFormat="1" ht="15.75" customHeight="1">
      <c r="B342" s="114"/>
      <c r="E342" s="115"/>
      <c r="F342" s="267" t="s">
        <v>710</v>
      </c>
      <c r="G342" s="268"/>
      <c r="H342" s="268"/>
      <c r="I342" s="268"/>
      <c r="K342" s="117">
        <v>2.3</v>
      </c>
      <c r="S342" s="114"/>
      <c r="T342" s="118"/>
      <c r="AA342" s="119"/>
      <c r="AT342" s="116" t="s">
        <v>165</v>
      </c>
      <c r="AU342" s="116" t="s">
        <v>77</v>
      </c>
      <c r="AV342" s="116" t="s">
        <v>77</v>
      </c>
      <c r="AW342" s="116" t="s">
        <v>127</v>
      </c>
      <c r="AX342" s="116" t="s">
        <v>70</v>
      </c>
      <c r="AY342" s="116" t="s">
        <v>156</v>
      </c>
    </row>
    <row r="343" spans="2:51" s="6" customFormat="1" ht="15.75" customHeight="1">
      <c r="B343" s="120"/>
      <c r="E343" s="121"/>
      <c r="F343" s="269" t="s">
        <v>261</v>
      </c>
      <c r="G343" s="270"/>
      <c r="H343" s="270"/>
      <c r="I343" s="270"/>
      <c r="K343" s="122">
        <v>2.3</v>
      </c>
      <c r="S343" s="120"/>
      <c r="T343" s="123"/>
      <c r="AA343" s="124"/>
      <c r="AT343" s="121" t="s">
        <v>165</v>
      </c>
      <c r="AU343" s="121" t="s">
        <v>77</v>
      </c>
      <c r="AV343" s="121" t="s">
        <v>80</v>
      </c>
      <c r="AW343" s="121" t="s">
        <v>127</v>
      </c>
      <c r="AX343" s="121" t="s">
        <v>9</v>
      </c>
      <c r="AY343" s="121" t="s">
        <v>156</v>
      </c>
    </row>
    <row r="344" spans="2:65" s="6" customFormat="1" ht="15.75" customHeight="1">
      <c r="B344" s="21"/>
      <c r="C344" s="104" t="s">
        <v>518</v>
      </c>
      <c r="D344" s="104" t="s">
        <v>157</v>
      </c>
      <c r="E344" s="105" t="s">
        <v>476</v>
      </c>
      <c r="F344" s="261" t="s">
        <v>477</v>
      </c>
      <c r="G344" s="262"/>
      <c r="H344" s="262"/>
      <c r="I344" s="262"/>
      <c r="J344" s="107" t="s">
        <v>197</v>
      </c>
      <c r="K344" s="108">
        <v>16</v>
      </c>
      <c r="L344" s="263"/>
      <c r="M344" s="262"/>
      <c r="N344" s="264">
        <f>ROUND($L$344*$K$344,0)</f>
        <v>0</v>
      </c>
      <c r="O344" s="262"/>
      <c r="P344" s="262"/>
      <c r="Q344" s="262"/>
      <c r="R344" s="106" t="s">
        <v>161</v>
      </c>
      <c r="S344" s="21"/>
      <c r="T344" s="109"/>
      <c r="U344" s="110" t="s">
        <v>42</v>
      </c>
      <c r="X344" s="111">
        <v>5.049E-05</v>
      </c>
      <c r="Y344" s="111">
        <f>$X$344*$K$344</f>
        <v>0.00080784</v>
      </c>
      <c r="Z344" s="111">
        <v>0</v>
      </c>
      <c r="AA344" s="112">
        <f>$Z$344*$K$344</f>
        <v>0</v>
      </c>
      <c r="AR344" s="73" t="s">
        <v>249</v>
      </c>
      <c r="AT344" s="73" t="s">
        <v>157</v>
      </c>
      <c r="AU344" s="73" t="s">
        <v>77</v>
      </c>
      <c r="AY344" s="6" t="s">
        <v>156</v>
      </c>
      <c r="BE344" s="113">
        <f>IF($U$344="základní",$N$344,0)</f>
        <v>0</v>
      </c>
      <c r="BF344" s="113">
        <f>IF($U$344="snížená",$N$344,0)</f>
        <v>0</v>
      </c>
      <c r="BG344" s="113">
        <f>IF($U$344="zákl. přenesená",$N$344,0)</f>
        <v>0</v>
      </c>
      <c r="BH344" s="113">
        <f>IF($U$344="sníž. přenesená",$N$344,0)</f>
        <v>0</v>
      </c>
      <c r="BI344" s="113">
        <f>IF($U$344="nulová",$N$344,0)</f>
        <v>0</v>
      </c>
      <c r="BJ344" s="73" t="s">
        <v>77</v>
      </c>
      <c r="BK344" s="113">
        <f>ROUND($L$344*$K$344,0)</f>
        <v>0</v>
      </c>
      <c r="BL344" s="73" t="s">
        <v>249</v>
      </c>
      <c r="BM344" s="73" t="s">
        <v>719</v>
      </c>
    </row>
    <row r="345" spans="2:51" s="6" customFormat="1" ht="15.75" customHeight="1">
      <c r="B345" s="114"/>
      <c r="E345" s="115"/>
      <c r="F345" s="267" t="s">
        <v>714</v>
      </c>
      <c r="G345" s="268"/>
      <c r="H345" s="268"/>
      <c r="I345" s="268"/>
      <c r="K345" s="117">
        <v>16</v>
      </c>
      <c r="S345" s="114"/>
      <c r="T345" s="118"/>
      <c r="AA345" s="119"/>
      <c r="AT345" s="116" t="s">
        <v>165</v>
      </c>
      <c r="AU345" s="116" t="s">
        <v>77</v>
      </c>
      <c r="AV345" s="116" t="s">
        <v>77</v>
      </c>
      <c r="AW345" s="116" t="s">
        <v>127</v>
      </c>
      <c r="AX345" s="116" t="s">
        <v>9</v>
      </c>
      <c r="AY345" s="116" t="s">
        <v>156</v>
      </c>
    </row>
    <row r="346" spans="2:65" s="6" customFormat="1" ht="15.75" customHeight="1">
      <c r="B346" s="21"/>
      <c r="C346" s="104" t="s">
        <v>523</v>
      </c>
      <c r="D346" s="104" t="s">
        <v>157</v>
      </c>
      <c r="E346" s="105" t="s">
        <v>480</v>
      </c>
      <c r="F346" s="261" t="s">
        <v>481</v>
      </c>
      <c r="G346" s="262"/>
      <c r="H346" s="262"/>
      <c r="I346" s="262"/>
      <c r="J346" s="107" t="s">
        <v>291</v>
      </c>
      <c r="K346" s="108">
        <v>6</v>
      </c>
      <c r="L346" s="263"/>
      <c r="M346" s="262"/>
      <c r="N346" s="264">
        <f>ROUND($L$346*$K$346,0)</f>
        <v>0</v>
      </c>
      <c r="O346" s="262"/>
      <c r="P346" s="262"/>
      <c r="Q346" s="262"/>
      <c r="R346" s="106" t="s">
        <v>161</v>
      </c>
      <c r="S346" s="21"/>
      <c r="T346" s="109"/>
      <c r="U346" s="110" t="s">
        <v>42</v>
      </c>
      <c r="X346" s="111">
        <v>1.2686E-05</v>
      </c>
      <c r="Y346" s="111">
        <f>$X$346*$K$346</f>
        <v>7.6116E-05</v>
      </c>
      <c r="Z346" s="111">
        <v>0</v>
      </c>
      <c r="AA346" s="112">
        <f>$Z$346*$K$346</f>
        <v>0</v>
      </c>
      <c r="AR346" s="73" t="s">
        <v>249</v>
      </c>
      <c r="AT346" s="73" t="s">
        <v>157</v>
      </c>
      <c r="AU346" s="73" t="s">
        <v>77</v>
      </c>
      <c r="AY346" s="6" t="s">
        <v>156</v>
      </c>
      <c r="BE346" s="113">
        <f>IF($U$346="základní",$N$346,0)</f>
        <v>0</v>
      </c>
      <c r="BF346" s="113">
        <f>IF($U$346="snížená",$N$346,0)</f>
        <v>0</v>
      </c>
      <c r="BG346" s="113">
        <f>IF($U$346="zákl. přenesená",$N$346,0)</f>
        <v>0</v>
      </c>
      <c r="BH346" s="113">
        <f>IF($U$346="sníž. přenesená",$N$346,0)</f>
        <v>0</v>
      </c>
      <c r="BI346" s="113">
        <f>IF($U$346="nulová",$N$346,0)</f>
        <v>0</v>
      </c>
      <c r="BJ346" s="73" t="s">
        <v>77</v>
      </c>
      <c r="BK346" s="113">
        <f>ROUND($L$346*$K$346,0)</f>
        <v>0</v>
      </c>
      <c r="BL346" s="73" t="s">
        <v>249</v>
      </c>
      <c r="BM346" s="73" t="s">
        <v>720</v>
      </c>
    </row>
    <row r="347" spans="2:51" s="6" customFormat="1" ht="15.75" customHeight="1">
      <c r="B347" s="114"/>
      <c r="E347" s="115"/>
      <c r="F347" s="267" t="s">
        <v>194</v>
      </c>
      <c r="G347" s="268"/>
      <c r="H347" s="268"/>
      <c r="I347" s="268"/>
      <c r="K347" s="117">
        <v>6</v>
      </c>
      <c r="S347" s="114"/>
      <c r="T347" s="118"/>
      <c r="AA347" s="119"/>
      <c r="AT347" s="116" t="s">
        <v>165</v>
      </c>
      <c r="AU347" s="116" t="s">
        <v>77</v>
      </c>
      <c r="AV347" s="116" t="s">
        <v>77</v>
      </c>
      <c r="AW347" s="116" t="s">
        <v>127</v>
      </c>
      <c r="AX347" s="116" t="s">
        <v>9</v>
      </c>
      <c r="AY347" s="116" t="s">
        <v>156</v>
      </c>
    </row>
    <row r="348" spans="2:65" s="6" customFormat="1" ht="15.75" customHeight="1">
      <c r="B348" s="21"/>
      <c r="C348" s="130" t="s">
        <v>721</v>
      </c>
      <c r="D348" s="130" t="s">
        <v>188</v>
      </c>
      <c r="E348" s="131" t="s">
        <v>484</v>
      </c>
      <c r="F348" s="271" t="s">
        <v>485</v>
      </c>
      <c r="G348" s="272"/>
      <c r="H348" s="272"/>
      <c r="I348" s="272"/>
      <c r="J348" s="132" t="s">
        <v>291</v>
      </c>
      <c r="K348" s="133">
        <v>6</v>
      </c>
      <c r="L348" s="273"/>
      <c r="M348" s="272"/>
      <c r="N348" s="274">
        <f>ROUND($L$348*$K$348,0)</f>
        <v>0</v>
      </c>
      <c r="O348" s="262"/>
      <c r="P348" s="262"/>
      <c r="Q348" s="262"/>
      <c r="R348" s="106" t="s">
        <v>161</v>
      </c>
      <c r="S348" s="21"/>
      <c r="T348" s="109"/>
      <c r="U348" s="110" t="s">
        <v>42</v>
      </c>
      <c r="X348" s="111">
        <v>0.0003</v>
      </c>
      <c r="Y348" s="111">
        <f>$X$348*$K$348</f>
        <v>0.0018</v>
      </c>
      <c r="Z348" s="111">
        <v>0</v>
      </c>
      <c r="AA348" s="112">
        <f>$Z$348*$K$348</f>
        <v>0</v>
      </c>
      <c r="AR348" s="73" t="s">
        <v>326</v>
      </c>
      <c r="AT348" s="73" t="s">
        <v>188</v>
      </c>
      <c r="AU348" s="73" t="s">
        <v>77</v>
      </c>
      <c r="AY348" s="6" t="s">
        <v>156</v>
      </c>
      <c r="BE348" s="113">
        <f>IF($U$348="základní",$N$348,0)</f>
        <v>0</v>
      </c>
      <c r="BF348" s="113">
        <f>IF($U$348="snížená",$N$348,0)</f>
        <v>0</v>
      </c>
      <c r="BG348" s="113">
        <f>IF($U$348="zákl. přenesená",$N$348,0)</f>
        <v>0</v>
      </c>
      <c r="BH348" s="113">
        <f>IF($U$348="sníž. přenesená",$N$348,0)</f>
        <v>0</v>
      </c>
      <c r="BI348" s="113">
        <f>IF($U$348="nulová",$N$348,0)</f>
        <v>0</v>
      </c>
      <c r="BJ348" s="73" t="s">
        <v>77</v>
      </c>
      <c r="BK348" s="113">
        <f>ROUND($L$348*$K$348,0)</f>
        <v>0</v>
      </c>
      <c r="BL348" s="73" t="s">
        <v>249</v>
      </c>
      <c r="BM348" s="73" t="s">
        <v>722</v>
      </c>
    </row>
    <row r="349" spans="2:65" s="6" customFormat="1" ht="27" customHeight="1">
      <c r="B349" s="21"/>
      <c r="C349" s="107" t="s">
        <v>723</v>
      </c>
      <c r="D349" s="107" t="s">
        <v>157</v>
      </c>
      <c r="E349" s="105" t="s">
        <v>492</v>
      </c>
      <c r="F349" s="261" t="s">
        <v>493</v>
      </c>
      <c r="G349" s="262"/>
      <c r="H349" s="262"/>
      <c r="I349" s="262"/>
      <c r="J349" s="107" t="s">
        <v>197</v>
      </c>
      <c r="K349" s="108">
        <v>22.07</v>
      </c>
      <c r="L349" s="263"/>
      <c r="M349" s="262"/>
      <c r="N349" s="264">
        <f>ROUND($L$349*$K$349,0)</f>
        <v>0</v>
      </c>
      <c r="O349" s="262"/>
      <c r="P349" s="262"/>
      <c r="Q349" s="262"/>
      <c r="R349" s="106" t="s">
        <v>161</v>
      </c>
      <c r="S349" s="21"/>
      <c r="T349" s="109"/>
      <c r="U349" s="110" t="s">
        <v>42</v>
      </c>
      <c r="X349" s="111">
        <v>0.00206777</v>
      </c>
      <c r="Y349" s="111">
        <f>$X$349*$K$349</f>
        <v>0.0456356839</v>
      </c>
      <c r="Z349" s="111">
        <v>0</v>
      </c>
      <c r="AA349" s="112">
        <f>$Z$349*$K$349</f>
        <v>0</v>
      </c>
      <c r="AR349" s="73" t="s">
        <v>249</v>
      </c>
      <c r="AT349" s="73" t="s">
        <v>157</v>
      </c>
      <c r="AU349" s="73" t="s">
        <v>77</v>
      </c>
      <c r="AY349" s="73" t="s">
        <v>156</v>
      </c>
      <c r="BE349" s="113">
        <f>IF($U$349="základní",$N$349,0)</f>
        <v>0</v>
      </c>
      <c r="BF349" s="113">
        <f>IF($U$349="snížená",$N$349,0)</f>
        <v>0</v>
      </c>
      <c r="BG349" s="113">
        <f>IF($U$349="zákl. přenesená",$N$349,0)</f>
        <v>0</v>
      </c>
      <c r="BH349" s="113">
        <f>IF($U$349="sníž. přenesená",$N$349,0)</f>
        <v>0</v>
      </c>
      <c r="BI349" s="113">
        <f>IF($U$349="nulová",$N$349,0)</f>
        <v>0</v>
      </c>
      <c r="BJ349" s="73" t="s">
        <v>77</v>
      </c>
      <c r="BK349" s="113">
        <f>ROUND($L$349*$K$349,0)</f>
        <v>0</v>
      </c>
      <c r="BL349" s="73" t="s">
        <v>249</v>
      </c>
      <c r="BM349" s="73" t="s">
        <v>494</v>
      </c>
    </row>
    <row r="350" spans="2:51" s="6" customFormat="1" ht="27" customHeight="1">
      <c r="B350" s="114"/>
      <c r="E350" s="115"/>
      <c r="F350" s="267" t="s">
        <v>711</v>
      </c>
      <c r="G350" s="268"/>
      <c r="H350" s="268"/>
      <c r="I350" s="268"/>
      <c r="K350" s="117">
        <v>22.07</v>
      </c>
      <c r="S350" s="114"/>
      <c r="T350" s="118"/>
      <c r="AA350" s="119"/>
      <c r="AT350" s="116" t="s">
        <v>165</v>
      </c>
      <c r="AU350" s="116" t="s">
        <v>77</v>
      </c>
      <c r="AV350" s="116" t="s">
        <v>77</v>
      </c>
      <c r="AW350" s="116" t="s">
        <v>127</v>
      </c>
      <c r="AX350" s="116" t="s">
        <v>9</v>
      </c>
      <c r="AY350" s="116" t="s">
        <v>156</v>
      </c>
    </row>
    <row r="351" spans="2:65" s="6" customFormat="1" ht="27" customHeight="1">
      <c r="B351" s="21"/>
      <c r="C351" s="104" t="s">
        <v>724</v>
      </c>
      <c r="D351" s="104" t="s">
        <v>157</v>
      </c>
      <c r="E351" s="105" t="s">
        <v>496</v>
      </c>
      <c r="F351" s="261" t="s">
        <v>497</v>
      </c>
      <c r="G351" s="262"/>
      <c r="H351" s="262"/>
      <c r="I351" s="262"/>
      <c r="J351" s="107" t="s">
        <v>197</v>
      </c>
      <c r="K351" s="108">
        <v>5.42</v>
      </c>
      <c r="L351" s="263"/>
      <c r="M351" s="262"/>
      <c r="N351" s="264">
        <f>ROUND($L$351*$K$351,0)</f>
        <v>0</v>
      </c>
      <c r="O351" s="262"/>
      <c r="P351" s="262"/>
      <c r="Q351" s="262"/>
      <c r="R351" s="106" t="s">
        <v>161</v>
      </c>
      <c r="S351" s="21"/>
      <c r="T351" s="109"/>
      <c r="U351" s="110" t="s">
        <v>42</v>
      </c>
      <c r="X351" s="111">
        <v>0.0025777</v>
      </c>
      <c r="Y351" s="111">
        <f>$X$351*$K$351</f>
        <v>0.013971134</v>
      </c>
      <c r="Z351" s="111">
        <v>0</v>
      </c>
      <c r="AA351" s="112">
        <f>$Z$351*$K$351</f>
        <v>0</v>
      </c>
      <c r="AR351" s="73" t="s">
        <v>249</v>
      </c>
      <c r="AT351" s="73" t="s">
        <v>157</v>
      </c>
      <c r="AU351" s="73" t="s">
        <v>77</v>
      </c>
      <c r="AY351" s="6" t="s">
        <v>156</v>
      </c>
      <c r="BE351" s="113">
        <f>IF($U$351="základní",$N$351,0)</f>
        <v>0</v>
      </c>
      <c r="BF351" s="113">
        <f>IF($U$351="snížená",$N$351,0)</f>
        <v>0</v>
      </c>
      <c r="BG351" s="113">
        <f>IF($U$351="zákl. přenesená",$N$351,0)</f>
        <v>0</v>
      </c>
      <c r="BH351" s="113">
        <f>IF($U$351="sníž. přenesená",$N$351,0)</f>
        <v>0</v>
      </c>
      <c r="BI351" s="113">
        <f>IF($U$351="nulová",$N$351,0)</f>
        <v>0</v>
      </c>
      <c r="BJ351" s="73" t="s">
        <v>77</v>
      </c>
      <c r="BK351" s="113">
        <f>ROUND($L$351*$K$351,0)</f>
        <v>0</v>
      </c>
      <c r="BL351" s="73" t="s">
        <v>249</v>
      </c>
      <c r="BM351" s="73" t="s">
        <v>498</v>
      </c>
    </row>
    <row r="352" spans="2:51" s="6" customFormat="1" ht="15.75" customHeight="1">
      <c r="B352" s="114"/>
      <c r="E352" s="115"/>
      <c r="F352" s="267" t="s">
        <v>725</v>
      </c>
      <c r="G352" s="268"/>
      <c r="H352" s="268"/>
      <c r="I352" s="268"/>
      <c r="K352" s="117">
        <v>5.42</v>
      </c>
      <c r="S352" s="114"/>
      <c r="T352" s="118"/>
      <c r="AA352" s="119"/>
      <c r="AT352" s="116" t="s">
        <v>165</v>
      </c>
      <c r="AU352" s="116" t="s">
        <v>77</v>
      </c>
      <c r="AV352" s="116" t="s">
        <v>77</v>
      </c>
      <c r="AW352" s="116" t="s">
        <v>127</v>
      </c>
      <c r="AX352" s="116" t="s">
        <v>9</v>
      </c>
      <c r="AY352" s="116" t="s">
        <v>156</v>
      </c>
    </row>
    <row r="353" spans="2:65" s="6" customFormat="1" ht="27" customHeight="1">
      <c r="B353" s="21"/>
      <c r="C353" s="104" t="s">
        <v>726</v>
      </c>
      <c r="D353" s="104" t="s">
        <v>157</v>
      </c>
      <c r="E353" s="105" t="s">
        <v>505</v>
      </c>
      <c r="F353" s="261" t="s">
        <v>506</v>
      </c>
      <c r="G353" s="262"/>
      <c r="H353" s="262"/>
      <c r="I353" s="262"/>
      <c r="J353" s="107" t="s">
        <v>168</v>
      </c>
      <c r="K353" s="108">
        <v>0.067</v>
      </c>
      <c r="L353" s="263"/>
      <c r="M353" s="262"/>
      <c r="N353" s="264">
        <f>ROUND($L$353*$K$353,0)</f>
        <v>0</v>
      </c>
      <c r="O353" s="262"/>
      <c r="P353" s="262"/>
      <c r="Q353" s="262"/>
      <c r="R353" s="106" t="s">
        <v>161</v>
      </c>
      <c r="S353" s="21"/>
      <c r="T353" s="109"/>
      <c r="U353" s="110" t="s">
        <v>42</v>
      </c>
      <c r="X353" s="111">
        <v>0</v>
      </c>
      <c r="Y353" s="111">
        <f>$X$353*$K$353</f>
        <v>0</v>
      </c>
      <c r="Z353" s="111">
        <v>0</v>
      </c>
      <c r="AA353" s="112">
        <f>$Z$353*$K$353</f>
        <v>0</v>
      </c>
      <c r="AR353" s="73" t="s">
        <v>249</v>
      </c>
      <c r="AT353" s="73" t="s">
        <v>157</v>
      </c>
      <c r="AU353" s="73" t="s">
        <v>77</v>
      </c>
      <c r="AY353" s="6" t="s">
        <v>156</v>
      </c>
      <c r="BE353" s="113">
        <f>IF($U$353="základní",$N$353,0)</f>
        <v>0</v>
      </c>
      <c r="BF353" s="113">
        <f>IF($U$353="snížená",$N$353,0)</f>
        <v>0</v>
      </c>
      <c r="BG353" s="113">
        <f>IF($U$353="zákl. přenesená",$N$353,0)</f>
        <v>0</v>
      </c>
      <c r="BH353" s="113">
        <f>IF($U$353="sníž. přenesená",$N$353,0)</f>
        <v>0</v>
      </c>
      <c r="BI353" s="113">
        <f>IF($U$353="nulová",$N$353,0)</f>
        <v>0</v>
      </c>
      <c r="BJ353" s="73" t="s">
        <v>77</v>
      </c>
      <c r="BK353" s="113">
        <f>ROUND($L$353*$K$353,0)</f>
        <v>0</v>
      </c>
      <c r="BL353" s="73" t="s">
        <v>249</v>
      </c>
      <c r="BM353" s="73" t="s">
        <v>507</v>
      </c>
    </row>
    <row r="354" spans="2:63" s="95" customFormat="1" ht="30.75" customHeight="1">
      <c r="B354" s="96"/>
      <c r="D354" s="103" t="s">
        <v>550</v>
      </c>
      <c r="N354" s="256">
        <f>$BK$354</f>
        <v>0</v>
      </c>
      <c r="O354" s="257"/>
      <c r="P354" s="257"/>
      <c r="Q354" s="257"/>
      <c r="S354" s="96"/>
      <c r="T354" s="99"/>
      <c r="W354" s="100">
        <f>SUM($W$355:$W$358)</f>
        <v>0</v>
      </c>
      <c r="Y354" s="100">
        <f>SUM($Y$355:$Y$358)</f>
        <v>0.000513656</v>
      </c>
      <c r="AA354" s="101">
        <f>SUM($AA$355:$AA$358)</f>
        <v>0.043843799999999995</v>
      </c>
      <c r="AR354" s="98" t="s">
        <v>77</v>
      </c>
      <c r="AT354" s="98" t="s">
        <v>69</v>
      </c>
      <c r="AU354" s="98" t="s">
        <v>9</v>
      </c>
      <c r="AY354" s="98" t="s">
        <v>156</v>
      </c>
      <c r="BK354" s="102">
        <f>SUM($BK$355:$BK$358)</f>
        <v>0</v>
      </c>
    </row>
    <row r="355" spans="2:65" s="6" customFormat="1" ht="39" customHeight="1">
      <c r="B355" s="21"/>
      <c r="C355" s="107" t="s">
        <v>727</v>
      </c>
      <c r="D355" s="107" t="s">
        <v>157</v>
      </c>
      <c r="E355" s="105" t="s">
        <v>728</v>
      </c>
      <c r="F355" s="261" t="s">
        <v>729</v>
      </c>
      <c r="G355" s="262"/>
      <c r="H355" s="262"/>
      <c r="I355" s="262"/>
      <c r="J355" s="107" t="s">
        <v>173</v>
      </c>
      <c r="K355" s="108">
        <v>2.86</v>
      </c>
      <c r="L355" s="263"/>
      <c r="M355" s="262"/>
      <c r="N355" s="264">
        <f>ROUND($L$355*$K$355,0)</f>
        <v>0</v>
      </c>
      <c r="O355" s="262"/>
      <c r="P355" s="262"/>
      <c r="Q355" s="262"/>
      <c r="R355" s="106" t="s">
        <v>161</v>
      </c>
      <c r="S355" s="21"/>
      <c r="T355" s="109"/>
      <c r="U355" s="110" t="s">
        <v>42</v>
      </c>
      <c r="X355" s="111">
        <v>0.0001796</v>
      </c>
      <c r="Y355" s="111">
        <f>$X$355*$K$355</f>
        <v>0.000513656</v>
      </c>
      <c r="Z355" s="111">
        <v>0</v>
      </c>
      <c r="AA355" s="112">
        <f>$Z$355*$K$355</f>
        <v>0</v>
      </c>
      <c r="AR355" s="73" t="s">
        <v>249</v>
      </c>
      <c r="AT355" s="73" t="s">
        <v>157</v>
      </c>
      <c r="AU355" s="73" t="s">
        <v>77</v>
      </c>
      <c r="AY355" s="73" t="s">
        <v>156</v>
      </c>
      <c r="BE355" s="113">
        <f>IF($U$355="základní",$N$355,0)</f>
        <v>0</v>
      </c>
      <c r="BF355" s="113">
        <f>IF($U$355="snížená",$N$355,0)</f>
        <v>0</v>
      </c>
      <c r="BG355" s="113">
        <f>IF($U$355="zákl. přenesená",$N$355,0)</f>
        <v>0</v>
      </c>
      <c r="BH355" s="113">
        <f>IF($U$355="sníž. přenesená",$N$355,0)</f>
        <v>0</v>
      </c>
      <c r="BI355" s="113">
        <f>IF($U$355="nulová",$N$355,0)</f>
        <v>0</v>
      </c>
      <c r="BJ355" s="73" t="s">
        <v>77</v>
      </c>
      <c r="BK355" s="113">
        <f>ROUND($L$355*$K$355,0)</f>
        <v>0</v>
      </c>
      <c r="BL355" s="73" t="s">
        <v>249</v>
      </c>
      <c r="BM355" s="73" t="s">
        <v>730</v>
      </c>
    </row>
    <row r="356" spans="2:51" s="6" customFormat="1" ht="27" customHeight="1">
      <c r="B356" s="114"/>
      <c r="E356" s="115"/>
      <c r="F356" s="267" t="s">
        <v>731</v>
      </c>
      <c r="G356" s="268"/>
      <c r="H356" s="268"/>
      <c r="I356" s="268"/>
      <c r="K356" s="117">
        <v>2.86</v>
      </c>
      <c r="S356" s="114"/>
      <c r="T356" s="118"/>
      <c r="AA356" s="119"/>
      <c r="AT356" s="116" t="s">
        <v>165</v>
      </c>
      <c r="AU356" s="116" t="s">
        <v>77</v>
      </c>
      <c r="AV356" s="116" t="s">
        <v>77</v>
      </c>
      <c r="AW356" s="116" t="s">
        <v>127</v>
      </c>
      <c r="AX356" s="116" t="s">
        <v>9</v>
      </c>
      <c r="AY356" s="116" t="s">
        <v>156</v>
      </c>
    </row>
    <row r="357" spans="2:65" s="6" customFormat="1" ht="27" customHeight="1">
      <c r="B357" s="21"/>
      <c r="C357" s="104" t="s">
        <v>732</v>
      </c>
      <c r="D357" s="104" t="s">
        <v>157</v>
      </c>
      <c r="E357" s="105" t="s">
        <v>733</v>
      </c>
      <c r="F357" s="261" t="s">
        <v>734</v>
      </c>
      <c r="G357" s="262"/>
      <c r="H357" s="262"/>
      <c r="I357" s="262"/>
      <c r="J357" s="107" t="s">
        <v>173</v>
      </c>
      <c r="K357" s="108">
        <v>2.86</v>
      </c>
      <c r="L357" s="263"/>
      <c r="M357" s="262"/>
      <c r="N357" s="264">
        <f>ROUND($L$357*$K$357,0)</f>
        <v>0</v>
      </c>
      <c r="O357" s="262"/>
      <c r="P357" s="262"/>
      <c r="Q357" s="262"/>
      <c r="R357" s="106" t="s">
        <v>161</v>
      </c>
      <c r="S357" s="21"/>
      <c r="T357" s="109"/>
      <c r="U357" s="110" t="s">
        <v>42</v>
      </c>
      <c r="X357" s="111">
        <v>0</v>
      </c>
      <c r="Y357" s="111">
        <f>$X$357*$K$357</f>
        <v>0</v>
      </c>
      <c r="Z357" s="111">
        <v>0.01533</v>
      </c>
      <c r="AA357" s="112">
        <f>$Z$357*$K$357</f>
        <v>0.043843799999999995</v>
      </c>
      <c r="AR357" s="73" t="s">
        <v>249</v>
      </c>
      <c r="AT357" s="73" t="s">
        <v>157</v>
      </c>
      <c r="AU357" s="73" t="s">
        <v>77</v>
      </c>
      <c r="AY357" s="6" t="s">
        <v>156</v>
      </c>
      <c r="BE357" s="113">
        <f>IF($U$357="základní",$N$357,0)</f>
        <v>0</v>
      </c>
      <c r="BF357" s="113">
        <f>IF($U$357="snížená",$N$357,0)</f>
        <v>0</v>
      </c>
      <c r="BG357" s="113">
        <f>IF($U$357="zákl. přenesená",$N$357,0)</f>
        <v>0</v>
      </c>
      <c r="BH357" s="113">
        <f>IF($U$357="sníž. přenesená",$N$357,0)</f>
        <v>0</v>
      </c>
      <c r="BI357" s="113">
        <f>IF($U$357="nulová",$N$357,0)</f>
        <v>0</v>
      </c>
      <c r="BJ357" s="73" t="s">
        <v>77</v>
      </c>
      <c r="BK357" s="113">
        <f>ROUND($L$357*$K$357,0)</f>
        <v>0</v>
      </c>
      <c r="BL357" s="73" t="s">
        <v>249</v>
      </c>
      <c r="BM357" s="73" t="s">
        <v>735</v>
      </c>
    </row>
    <row r="358" spans="2:51" s="6" customFormat="1" ht="27" customHeight="1">
      <c r="B358" s="114"/>
      <c r="E358" s="115"/>
      <c r="F358" s="267" t="s">
        <v>731</v>
      </c>
      <c r="G358" s="268"/>
      <c r="H358" s="268"/>
      <c r="I358" s="268"/>
      <c r="K358" s="117">
        <v>2.86</v>
      </c>
      <c r="S358" s="114"/>
      <c r="T358" s="118"/>
      <c r="AA358" s="119"/>
      <c r="AT358" s="116" t="s">
        <v>165</v>
      </c>
      <c r="AU358" s="116" t="s">
        <v>77</v>
      </c>
      <c r="AV358" s="116" t="s">
        <v>77</v>
      </c>
      <c r="AW358" s="116" t="s">
        <v>127</v>
      </c>
      <c r="AX358" s="116" t="s">
        <v>9</v>
      </c>
      <c r="AY358" s="116" t="s">
        <v>156</v>
      </c>
    </row>
    <row r="359" spans="2:63" s="95" customFormat="1" ht="30.75" customHeight="1">
      <c r="B359" s="96"/>
      <c r="D359" s="103" t="s">
        <v>139</v>
      </c>
      <c r="N359" s="256">
        <f>$BK$359</f>
        <v>0</v>
      </c>
      <c r="O359" s="257"/>
      <c r="P359" s="257"/>
      <c r="Q359" s="257"/>
      <c r="S359" s="96"/>
      <c r="T359" s="99"/>
      <c r="W359" s="100">
        <f>SUM($W$360:$W$377)</f>
        <v>0</v>
      </c>
      <c r="Y359" s="100">
        <f>SUM($Y$360:$Y$377)</f>
        <v>0</v>
      </c>
      <c r="AA359" s="101">
        <f>SUM($AA$360:$AA$377)</f>
        <v>0.30300000000000005</v>
      </c>
      <c r="AR359" s="98" t="s">
        <v>77</v>
      </c>
      <c r="AT359" s="98" t="s">
        <v>69</v>
      </c>
      <c r="AU359" s="98" t="s">
        <v>9</v>
      </c>
      <c r="AY359" s="98" t="s">
        <v>156</v>
      </c>
      <c r="BK359" s="102">
        <f>SUM($BK$360:$BK$377)</f>
        <v>0</v>
      </c>
    </row>
    <row r="360" spans="2:65" s="6" customFormat="1" ht="27" customHeight="1">
      <c r="B360" s="21"/>
      <c r="C360" s="104" t="s">
        <v>736</v>
      </c>
      <c r="D360" s="104" t="s">
        <v>157</v>
      </c>
      <c r="E360" s="105" t="s">
        <v>737</v>
      </c>
      <c r="F360" s="261" t="s">
        <v>738</v>
      </c>
      <c r="G360" s="262"/>
      <c r="H360" s="262"/>
      <c r="I360" s="262"/>
      <c r="J360" s="107" t="s">
        <v>173</v>
      </c>
      <c r="K360" s="108">
        <v>3.433</v>
      </c>
      <c r="L360" s="263"/>
      <c r="M360" s="262"/>
      <c r="N360" s="264">
        <f>ROUND($L$360*$K$360,0)</f>
        <v>0</v>
      </c>
      <c r="O360" s="262"/>
      <c r="P360" s="262"/>
      <c r="Q360" s="262"/>
      <c r="R360" s="106"/>
      <c r="S360" s="21"/>
      <c r="T360" s="109"/>
      <c r="U360" s="110" t="s">
        <v>42</v>
      </c>
      <c r="X360" s="111">
        <v>0</v>
      </c>
      <c r="Y360" s="111">
        <f>$X$360*$K$360</f>
        <v>0</v>
      </c>
      <c r="Z360" s="111">
        <v>0</v>
      </c>
      <c r="AA360" s="112">
        <f>$Z$360*$K$360</f>
        <v>0</v>
      </c>
      <c r="AR360" s="73" t="s">
        <v>249</v>
      </c>
      <c r="AT360" s="73" t="s">
        <v>157</v>
      </c>
      <c r="AU360" s="73" t="s">
        <v>77</v>
      </c>
      <c r="AY360" s="6" t="s">
        <v>156</v>
      </c>
      <c r="BE360" s="113">
        <f>IF($U$360="základní",$N$360,0)</f>
        <v>0</v>
      </c>
      <c r="BF360" s="113">
        <f>IF($U$360="snížená",$N$360,0)</f>
        <v>0</v>
      </c>
      <c r="BG360" s="113">
        <f>IF($U$360="zákl. přenesená",$N$360,0)</f>
        <v>0</v>
      </c>
      <c r="BH360" s="113">
        <f>IF($U$360="sníž. přenesená",$N$360,0)</f>
        <v>0</v>
      </c>
      <c r="BI360" s="113">
        <f>IF($U$360="nulová",$N$360,0)</f>
        <v>0</v>
      </c>
      <c r="BJ360" s="73" t="s">
        <v>77</v>
      </c>
      <c r="BK360" s="113">
        <f>ROUND($L$360*$K$360,0)</f>
        <v>0</v>
      </c>
      <c r="BL360" s="73" t="s">
        <v>249</v>
      </c>
      <c r="BM360" s="73" t="s">
        <v>739</v>
      </c>
    </row>
    <row r="361" spans="2:51" s="6" customFormat="1" ht="15.75" customHeight="1">
      <c r="B361" s="114"/>
      <c r="E361" s="115"/>
      <c r="F361" s="267" t="s">
        <v>740</v>
      </c>
      <c r="G361" s="268"/>
      <c r="H361" s="268"/>
      <c r="I361" s="268"/>
      <c r="K361" s="117">
        <v>2.793</v>
      </c>
      <c r="S361" s="114"/>
      <c r="T361" s="118"/>
      <c r="AA361" s="119"/>
      <c r="AT361" s="116" t="s">
        <v>165</v>
      </c>
      <c r="AU361" s="116" t="s">
        <v>77</v>
      </c>
      <c r="AV361" s="116" t="s">
        <v>77</v>
      </c>
      <c r="AW361" s="116" t="s">
        <v>127</v>
      </c>
      <c r="AX361" s="116" t="s">
        <v>70</v>
      </c>
      <c r="AY361" s="116" t="s">
        <v>156</v>
      </c>
    </row>
    <row r="362" spans="2:51" s="6" customFormat="1" ht="15.75" customHeight="1">
      <c r="B362" s="114"/>
      <c r="E362" s="116"/>
      <c r="F362" s="267" t="s">
        <v>741</v>
      </c>
      <c r="G362" s="268"/>
      <c r="H362" s="268"/>
      <c r="I362" s="268"/>
      <c r="K362" s="117">
        <v>0.64</v>
      </c>
      <c r="S362" s="114"/>
      <c r="T362" s="118"/>
      <c r="AA362" s="119"/>
      <c r="AT362" s="116" t="s">
        <v>165</v>
      </c>
      <c r="AU362" s="116" t="s">
        <v>77</v>
      </c>
      <c r="AV362" s="116" t="s">
        <v>77</v>
      </c>
      <c r="AW362" s="116" t="s">
        <v>127</v>
      </c>
      <c r="AX362" s="116" t="s">
        <v>70</v>
      </c>
      <c r="AY362" s="116" t="s">
        <v>156</v>
      </c>
    </row>
    <row r="363" spans="2:51" s="6" customFormat="1" ht="15.75" customHeight="1">
      <c r="B363" s="120"/>
      <c r="E363" s="121"/>
      <c r="F363" s="269" t="s">
        <v>261</v>
      </c>
      <c r="G363" s="270"/>
      <c r="H363" s="270"/>
      <c r="I363" s="270"/>
      <c r="K363" s="122">
        <v>3.433</v>
      </c>
      <c r="S363" s="120"/>
      <c r="T363" s="123"/>
      <c r="AA363" s="124"/>
      <c r="AT363" s="121" t="s">
        <v>165</v>
      </c>
      <c r="AU363" s="121" t="s">
        <v>77</v>
      </c>
      <c r="AV363" s="121" t="s">
        <v>80</v>
      </c>
      <c r="AW363" s="121" t="s">
        <v>127</v>
      </c>
      <c r="AX363" s="121" t="s">
        <v>9</v>
      </c>
      <c r="AY363" s="121" t="s">
        <v>156</v>
      </c>
    </row>
    <row r="364" spans="2:65" s="6" customFormat="1" ht="27" customHeight="1">
      <c r="B364" s="21"/>
      <c r="C364" s="104" t="s">
        <v>742</v>
      </c>
      <c r="D364" s="104" t="s">
        <v>157</v>
      </c>
      <c r="E364" s="105" t="s">
        <v>509</v>
      </c>
      <c r="F364" s="261" t="s">
        <v>510</v>
      </c>
      <c r="G364" s="262"/>
      <c r="H364" s="262"/>
      <c r="I364" s="262"/>
      <c r="J364" s="107" t="s">
        <v>173</v>
      </c>
      <c r="K364" s="108">
        <v>16.315</v>
      </c>
      <c r="L364" s="263"/>
      <c r="M364" s="262"/>
      <c r="N364" s="264">
        <f>ROUND($L$364*$K$364,0)</f>
        <v>0</v>
      </c>
      <c r="O364" s="262"/>
      <c r="P364" s="262"/>
      <c r="Q364" s="262"/>
      <c r="R364" s="106"/>
      <c r="S364" s="21"/>
      <c r="T364" s="109"/>
      <c r="U364" s="110" t="s">
        <v>42</v>
      </c>
      <c r="X364" s="111">
        <v>0</v>
      </c>
      <c r="Y364" s="111">
        <f>$X$364*$K$364</f>
        <v>0</v>
      </c>
      <c r="Z364" s="111">
        <v>0</v>
      </c>
      <c r="AA364" s="112">
        <f>$Z$364*$K$364</f>
        <v>0</v>
      </c>
      <c r="AR364" s="73" t="s">
        <v>249</v>
      </c>
      <c r="AT364" s="73" t="s">
        <v>157</v>
      </c>
      <c r="AU364" s="73" t="s">
        <v>77</v>
      </c>
      <c r="AY364" s="6" t="s">
        <v>156</v>
      </c>
      <c r="BE364" s="113">
        <f>IF($U$364="základní",$N$364,0)</f>
        <v>0</v>
      </c>
      <c r="BF364" s="113">
        <f>IF($U$364="snížená",$N$364,0)</f>
        <v>0</v>
      </c>
      <c r="BG364" s="113">
        <f>IF($U$364="zákl. přenesená",$N$364,0)</f>
        <v>0</v>
      </c>
      <c r="BH364" s="113">
        <f>IF($U$364="sníž. přenesená",$N$364,0)</f>
        <v>0</v>
      </c>
      <c r="BI364" s="113">
        <f>IF($U$364="nulová",$N$364,0)</f>
        <v>0</v>
      </c>
      <c r="BJ364" s="73" t="s">
        <v>77</v>
      </c>
      <c r="BK364" s="113">
        <f>ROUND($L$364*$K$364,0)</f>
        <v>0</v>
      </c>
      <c r="BL364" s="73" t="s">
        <v>249</v>
      </c>
      <c r="BM364" s="73" t="s">
        <v>743</v>
      </c>
    </row>
    <row r="365" spans="2:51" s="6" customFormat="1" ht="15.75" customHeight="1">
      <c r="B365" s="114"/>
      <c r="E365" s="115"/>
      <c r="F365" s="267" t="s">
        <v>744</v>
      </c>
      <c r="G365" s="268"/>
      <c r="H365" s="268"/>
      <c r="I365" s="268"/>
      <c r="K365" s="117">
        <v>13.271</v>
      </c>
      <c r="S365" s="114"/>
      <c r="T365" s="118"/>
      <c r="AA365" s="119"/>
      <c r="AT365" s="116" t="s">
        <v>165</v>
      </c>
      <c r="AU365" s="116" t="s">
        <v>77</v>
      </c>
      <c r="AV365" s="116" t="s">
        <v>77</v>
      </c>
      <c r="AW365" s="116" t="s">
        <v>127</v>
      </c>
      <c r="AX365" s="116" t="s">
        <v>70</v>
      </c>
      <c r="AY365" s="116" t="s">
        <v>156</v>
      </c>
    </row>
    <row r="366" spans="2:51" s="6" customFormat="1" ht="15.75" customHeight="1">
      <c r="B366" s="114"/>
      <c r="E366" s="116"/>
      <c r="F366" s="267" t="s">
        <v>745</v>
      </c>
      <c r="G366" s="268"/>
      <c r="H366" s="268"/>
      <c r="I366" s="268"/>
      <c r="K366" s="117">
        <v>3.044</v>
      </c>
      <c r="S366" s="114"/>
      <c r="T366" s="118"/>
      <c r="AA366" s="119"/>
      <c r="AT366" s="116" t="s">
        <v>165</v>
      </c>
      <c r="AU366" s="116" t="s">
        <v>77</v>
      </c>
      <c r="AV366" s="116" t="s">
        <v>77</v>
      </c>
      <c r="AW366" s="116" t="s">
        <v>127</v>
      </c>
      <c r="AX366" s="116" t="s">
        <v>70</v>
      </c>
      <c r="AY366" s="116" t="s">
        <v>156</v>
      </c>
    </row>
    <row r="367" spans="2:51" s="6" customFormat="1" ht="15.75" customHeight="1">
      <c r="B367" s="120"/>
      <c r="E367" s="121"/>
      <c r="F367" s="269" t="s">
        <v>261</v>
      </c>
      <c r="G367" s="270"/>
      <c r="H367" s="270"/>
      <c r="I367" s="270"/>
      <c r="K367" s="122">
        <v>16.315</v>
      </c>
      <c r="S367" s="120"/>
      <c r="T367" s="123"/>
      <c r="AA367" s="124"/>
      <c r="AT367" s="121" t="s">
        <v>165</v>
      </c>
      <c r="AU367" s="121" t="s">
        <v>77</v>
      </c>
      <c r="AV367" s="121" t="s">
        <v>80</v>
      </c>
      <c r="AW367" s="121" t="s">
        <v>127</v>
      </c>
      <c r="AX367" s="121" t="s">
        <v>9</v>
      </c>
      <c r="AY367" s="121" t="s">
        <v>156</v>
      </c>
    </row>
    <row r="368" spans="2:65" s="6" customFormat="1" ht="15.75" customHeight="1">
      <c r="B368" s="21"/>
      <c r="C368" s="104" t="s">
        <v>746</v>
      </c>
      <c r="D368" s="104" t="s">
        <v>157</v>
      </c>
      <c r="E368" s="105" t="s">
        <v>747</v>
      </c>
      <c r="F368" s="261" t="s">
        <v>748</v>
      </c>
      <c r="G368" s="262"/>
      <c r="H368" s="262"/>
      <c r="I368" s="262"/>
      <c r="J368" s="107" t="s">
        <v>173</v>
      </c>
      <c r="K368" s="108">
        <v>7.978</v>
      </c>
      <c r="L368" s="263"/>
      <c r="M368" s="262"/>
      <c r="N368" s="264">
        <f>ROUND($L$368*$K$368,0)</f>
        <v>0</v>
      </c>
      <c r="O368" s="262"/>
      <c r="P368" s="262"/>
      <c r="Q368" s="262"/>
      <c r="R368" s="106"/>
      <c r="S368" s="21"/>
      <c r="T368" s="109"/>
      <c r="U368" s="110" t="s">
        <v>42</v>
      </c>
      <c r="X368" s="111">
        <v>0</v>
      </c>
      <c r="Y368" s="111">
        <f>$X$368*$K$368</f>
        <v>0</v>
      </c>
      <c r="Z368" s="111">
        <v>0</v>
      </c>
      <c r="AA368" s="112">
        <f>$Z$368*$K$368</f>
        <v>0</v>
      </c>
      <c r="AR368" s="73" t="s">
        <v>249</v>
      </c>
      <c r="AT368" s="73" t="s">
        <v>157</v>
      </c>
      <c r="AU368" s="73" t="s">
        <v>77</v>
      </c>
      <c r="AY368" s="6" t="s">
        <v>156</v>
      </c>
      <c r="BE368" s="113">
        <f>IF($U$368="základní",$N$368,0)</f>
        <v>0</v>
      </c>
      <c r="BF368" s="113">
        <f>IF($U$368="snížená",$N$368,0)</f>
        <v>0</v>
      </c>
      <c r="BG368" s="113">
        <f>IF($U$368="zákl. přenesená",$N$368,0)</f>
        <v>0</v>
      </c>
      <c r="BH368" s="113">
        <f>IF($U$368="sníž. přenesená",$N$368,0)</f>
        <v>0</v>
      </c>
      <c r="BI368" s="113">
        <f>IF($U$368="nulová",$N$368,0)</f>
        <v>0</v>
      </c>
      <c r="BJ368" s="73" t="s">
        <v>77</v>
      </c>
      <c r="BK368" s="113">
        <f>ROUND($L$368*$K$368,0)</f>
        <v>0</v>
      </c>
      <c r="BL368" s="73" t="s">
        <v>249</v>
      </c>
      <c r="BM368" s="73" t="s">
        <v>749</v>
      </c>
    </row>
    <row r="369" spans="2:51" s="6" customFormat="1" ht="15.75" customHeight="1">
      <c r="B369" s="114"/>
      <c r="E369" s="115"/>
      <c r="F369" s="267" t="s">
        <v>750</v>
      </c>
      <c r="G369" s="268"/>
      <c r="H369" s="268"/>
      <c r="I369" s="268"/>
      <c r="K369" s="117">
        <v>2.362</v>
      </c>
      <c r="S369" s="114"/>
      <c r="T369" s="118"/>
      <c r="AA369" s="119"/>
      <c r="AT369" s="116" t="s">
        <v>165</v>
      </c>
      <c r="AU369" s="116" t="s">
        <v>77</v>
      </c>
      <c r="AV369" s="116" t="s">
        <v>77</v>
      </c>
      <c r="AW369" s="116" t="s">
        <v>127</v>
      </c>
      <c r="AX369" s="116" t="s">
        <v>70</v>
      </c>
      <c r="AY369" s="116" t="s">
        <v>156</v>
      </c>
    </row>
    <row r="370" spans="2:51" s="6" customFormat="1" ht="15.75" customHeight="1">
      <c r="B370" s="114"/>
      <c r="E370" s="116"/>
      <c r="F370" s="267" t="s">
        <v>751</v>
      </c>
      <c r="G370" s="268"/>
      <c r="H370" s="268"/>
      <c r="I370" s="268"/>
      <c r="K370" s="117">
        <v>5.616</v>
      </c>
      <c r="S370" s="114"/>
      <c r="T370" s="118"/>
      <c r="AA370" s="119"/>
      <c r="AT370" s="116" t="s">
        <v>165</v>
      </c>
      <c r="AU370" s="116" t="s">
        <v>77</v>
      </c>
      <c r="AV370" s="116" t="s">
        <v>77</v>
      </c>
      <c r="AW370" s="116" t="s">
        <v>127</v>
      </c>
      <c r="AX370" s="116" t="s">
        <v>70</v>
      </c>
      <c r="AY370" s="116" t="s">
        <v>156</v>
      </c>
    </row>
    <row r="371" spans="2:51" s="6" customFormat="1" ht="15.75" customHeight="1">
      <c r="B371" s="120"/>
      <c r="E371" s="121"/>
      <c r="F371" s="269" t="s">
        <v>752</v>
      </c>
      <c r="G371" s="270"/>
      <c r="H371" s="270"/>
      <c r="I371" s="270"/>
      <c r="K371" s="122">
        <v>7.978</v>
      </c>
      <c r="S371" s="120"/>
      <c r="T371" s="123"/>
      <c r="AA371" s="124"/>
      <c r="AT371" s="121" t="s">
        <v>165</v>
      </c>
      <c r="AU371" s="121" t="s">
        <v>77</v>
      </c>
      <c r="AV371" s="121" t="s">
        <v>80</v>
      </c>
      <c r="AW371" s="121" t="s">
        <v>127</v>
      </c>
      <c r="AX371" s="121" t="s">
        <v>9</v>
      </c>
      <c r="AY371" s="121" t="s">
        <v>156</v>
      </c>
    </row>
    <row r="372" spans="2:65" s="6" customFormat="1" ht="27" customHeight="1">
      <c r="B372" s="21"/>
      <c r="C372" s="104" t="s">
        <v>753</v>
      </c>
      <c r="D372" s="104" t="s">
        <v>157</v>
      </c>
      <c r="E372" s="105" t="s">
        <v>754</v>
      </c>
      <c r="F372" s="261" t="s">
        <v>755</v>
      </c>
      <c r="G372" s="262"/>
      <c r="H372" s="262"/>
      <c r="I372" s="262"/>
      <c r="J372" s="107" t="s">
        <v>291</v>
      </c>
      <c r="K372" s="108">
        <v>8</v>
      </c>
      <c r="L372" s="263"/>
      <c r="M372" s="262"/>
      <c r="N372" s="264">
        <f>ROUND($L$372*$K$372,0)</f>
        <v>0</v>
      </c>
      <c r="O372" s="262"/>
      <c r="P372" s="262"/>
      <c r="Q372" s="262"/>
      <c r="R372" s="106" t="s">
        <v>161</v>
      </c>
      <c r="S372" s="21"/>
      <c r="T372" s="109"/>
      <c r="U372" s="110" t="s">
        <v>42</v>
      </c>
      <c r="X372" s="111">
        <v>0</v>
      </c>
      <c r="Y372" s="111">
        <f>$X$372*$K$372</f>
        <v>0</v>
      </c>
      <c r="Z372" s="111">
        <v>0.0125</v>
      </c>
      <c r="AA372" s="112">
        <f>$Z$372*$K$372</f>
        <v>0.1</v>
      </c>
      <c r="AR372" s="73" t="s">
        <v>249</v>
      </c>
      <c r="AT372" s="73" t="s">
        <v>157</v>
      </c>
      <c r="AU372" s="73" t="s">
        <v>77</v>
      </c>
      <c r="AY372" s="6" t="s">
        <v>156</v>
      </c>
      <c r="BE372" s="113">
        <f>IF($U$372="základní",$N$372,0)</f>
        <v>0</v>
      </c>
      <c r="BF372" s="113">
        <f>IF($U$372="snížená",$N$372,0)</f>
        <v>0</v>
      </c>
      <c r="BG372" s="113">
        <f>IF($U$372="zákl. přenesená",$N$372,0)</f>
        <v>0</v>
      </c>
      <c r="BH372" s="113">
        <f>IF($U$372="sníž. přenesená",$N$372,0)</f>
        <v>0</v>
      </c>
      <c r="BI372" s="113">
        <f>IF($U$372="nulová",$N$372,0)</f>
        <v>0</v>
      </c>
      <c r="BJ372" s="73" t="s">
        <v>77</v>
      </c>
      <c r="BK372" s="113">
        <f>ROUND($L$372*$K$372,0)</f>
        <v>0</v>
      </c>
      <c r="BL372" s="73" t="s">
        <v>249</v>
      </c>
      <c r="BM372" s="73" t="s">
        <v>756</v>
      </c>
    </row>
    <row r="373" spans="2:51" s="6" customFormat="1" ht="15.75" customHeight="1">
      <c r="B373" s="114"/>
      <c r="E373" s="115"/>
      <c r="F373" s="267" t="s">
        <v>191</v>
      </c>
      <c r="G373" s="268"/>
      <c r="H373" s="268"/>
      <c r="I373" s="268"/>
      <c r="K373" s="117">
        <v>8</v>
      </c>
      <c r="S373" s="114"/>
      <c r="T373" s="118"/>
      <c r="AA373" s="119"/>
      <c r="AT373" s="116" t="s">
        <v>165</v>
      </c>
      <c r="AU373" s="116" t="s">
        <v>77</v>
      </c>
      <c r="AV373" s="116" t="s">
        <v>77</v>
      </c>
      <c r="AW373" s="116" t="s">
        <v>127</v>
      </c>
      <c r="AX373" s="116" t="s">
        <v>9</v>
      </c>
      <c r="AY373" s="116" t="s">
        <v>156</v>
      </c>
    </row>
    <row r="374" spans="2:65" s="6" customFormat="1" ht="27" customHeight="1">
      <c r="B374" s="21"/>
      <c r="C374" s="104" t="s">
        <v>757</v>
      </c>
      <c r="D374" s="104" t="s">
        <v>157</v>
      </c>
      <c r="E374" s="105" t="s">
        <v>515</v>
      </c>
      <c r="F374" s="261" t="s">
        <v>516</v>
      </c>
      <c r="G374" s="262"/>
      <c r="H374" s="262"/>
      <c r="I374" s="262"/>
      <c r="J374" s="107" t="s">
        <v>291</v>
      </c>
      <c r="K374" s="108">
        <v>7</v>
      </c>
      <c r="L374" s="263"/>
      <c r="M374" s="262"/>
      <c r="N374" s="264">
        <f>ROUND($L$374*$K$374,0)</f>
        <v>0</v>
      </c>
      <c r="O374" s="262"/>
      <c r="P374" s="262"/>
      <c r="Q374" s="262"/>
      <c r="R374" s="106" t="s">
        <v>161</v>
      </c>
      <c r="S374" s="21"/>
      <c r="T374" s="109"/>
      <c r="U374" s="110" t="s">
        <v>42</v>
      </c>
      <c r="X374" s="111">
        <v>0</v>
      </c>
      <c r="Y374" s="111">
        <f>$X$374*$K$374</f>
        <v>0</v>
      </c>
      <c r="Z374" s="111">
        <v>0.017</v>
      </c>
      <c r="AA374" s="112">
        <f>$Z$374*$K$374</f>
        <v>0.11900000000000001</v>
      </c>
      <c r="AR374" s="73" t="s">
        <v>249</v>
      </c>
      <c r="AT374" s="73" t="s">
        <v>157</v>
      </c>
      <c r="AU374" s="73" t="s">
        <v>77</v>
      </c>
      <c r="AY374" s="6" t="s">
        <v>156</v>
      </c>
      <c r="BE374" s="113">
        <f>IF($U$374="základní",$N$374,0)</f>
        <v>0</v>
      </c>
      <c r="BF374" s="113">
        <f>IF($U$374="snížená",$N$374,0)</f>
        <v>0</v>
      </c>
      <c r="BG374" s="113">
        <f>IF($U$374="zákl. přenesená",$N$374,0)</f>
        <v>0</v>
      </c>
      <c r="BH374" s="113">
        <f>IF($U$374="sníž. přenesená",$N$374,0)</f>
        <v>0</v>
      </c>
      <c r="BI374" s="113">
        <f>IF($U$374="nulová",$N$374,0)</f>
        <v>0</v>
      </c>
      <c r="BJ374" s="73" t="s">
        <v>77</v>
      </c>
      <c r="BK374" s="113">
        <f>ROUND($L$374*$K$374,0)</f>
        <v>0</v>
      </c>
      <c r="BL374" s="73" t="s">
        <v>249</v>
      </c>
      <c r="BM374" s="73" t="s">
        <v>758</v>
      </c>
    </row>
    <row r="375" spans="2:51" s="6" customFormat="1" ht="15.75" customHeight="1">
      <c r="B375" s="114"/>
      <c r="E375" s="115"/>
      <c r="F375" s="267" t="s">
        <v>200</v>
      </c>
      <c r="G375" s="268"/>
      <c r="H375" s="268"/>
      <c r="I375" s="268"/>
      <c r="K375" s="117">
        <v>7</v>
      </c>
      <c r="S375" s="114"/>
      <c r="T375" s="118"/>
      <c r="AA375" s="119"/>
      <c r="AT375" s="116" t="s">
        <v>165</v>
      </c>
      <c r="AU375" s="116" t="s">
        <v>77</v>
      </c>
      <c r="AV375" s="116" t="s">
        <v>77</v>
      </c>
      <c r="AW375" s="116" t="s">
        <v>127</v>
      </c>
      <c r="AX375" s="116" t="s">
        <v>9</v>
      </c>
      <c r="AY375" s="116" t="s">
        <v>156</v>
      </c>
    </row>
    <row r="376" spans="2:65" s="6" customFormat="1" ht="27" customHeight="1">
      <c r="B376" s="21"/>
      <c r="C376" s="104" t="s">
        <v>759</v>
      </c>
      <c r="D376" s="104" t="s">
        <v>157</v>
      </c>
      <c r="E376" s="105" t="s">
        <v>760</v>
      </c>
      <c r="F376" s="261" t="s">
        <v>761</v>
      </c>
      <c r="G376" s="262"/>
      <c r="H376" s="262"/>
      <c r="I376" s="262"/>
      <c r="J376" s="107" t="s">
        <v>291</v>
      </c>
      <c r="K376" s="108">
        <v>3</v>
      </c>
      <c r="L376" s="263"/>
      <c r="M376" s="262"/>
      <c r="N376" s="264">
        <f>ROUND($L$376*$K$376,0)</f>
        <v>0</v>
      </c>
      <c r="O376" s="262"/>
      <c r="P376" s="262"/>
      <c r="Q376" s="262"/>
      <c r="R376" s="106" t="s">
        <v>161</v>
      </c>
      <c r="S376" s="21"/>
      <c r="T376" s="109"/>
      <c r="U376" s="110" t="s">
        <v>42</v>
      </c>
      <c r="X376" s="111">
        <v>0</v>
      </c>
      <c r="Y376" s="111">
        <f>$X$376*$K$376</f>
        <v>0</v>
      </c>
      <c r="Z376" s="111">
        <v>0.028</v>
      </c>
      <c r="AA376" s="112">
        <f>$Z$376*$K$376</f>
        <v>0.084</v>
      </c>
      <c r="AR376" s="73" t="s">
        <v>249</v>
      </c>
      <c r="AT376" s="73" t="s">
        <v>157</v>
      </c>
      <c r="AU376" s="73" t="s">
        <v>77</v>
      </c>
      <c r="AY376" s="6" t="s">
        <v>156</v>
      </c>
      <c r="BE376" s="113">
        <f>IF($U$376="základní",$N$376,0)</f>
        <v>0</v>
      </c>
      <c r="BF376" s="113">
        <f>IF($U$376="snížená",$N$376,0)</f>
        <v>0</v>
      </c>
      <c r="BG376" s="113">
        <f>IF($U$376="zákl. přenesená",$N$376,0)</f>
        <v>0</v>
      </c>
      <c r="BH376" s="113">
        <f>IF($U$376="sníž. přenesená",$N$376,0)</f>
        <v>0</v>
      </c>
      <c r="BI376" s="113">
        <f>IF($U$376="nulová",$N$376,0)</f>
        <v>0</v>
      </c>
      <c r="BJ376" s="73" t="s">
        <v>77</v>
      </c>
      <c r="BK376" s="113">
        <f>ROUND($L$376*$K$376,0)</f>
        <v>0</v>
      </c>
      <c r="BL376" s="73" t="s">
        <v>249</v>
      </c>
      <c r="BM376" s="73" t="s">
        <v>762</v>
      </c>
    </row>
    <row r="377" spans="2:51" s="6" customFormat="1" ht="15.75" customHeight="1">
      <c r="B377" s="114"/>
      <c r="E377" s="115"/>
      <c r="F377" s="267" t="s">
        <v>80</v>
      </c>
      <c r="G377" s="268"/>
      <c r="H377" s="268"/>
      <c r="I377" s="268"/>
      <c r="K377" s="117">
        <v>3</v>
      </c>
      <c r="S377" s="114"/>
      <c r="T377" s="118"/>
      <c r="AA377" s="119"/>
      <c r="AT377" s="116" t="s">
        <v>165</v>
      </c>
      <c r="AU377" s="116" t="s">
        <v>77</v>
      </c>
      <c r="AV377" s="116" t="s">
        <v>77</v>
      </c>
      <c r="AW377" s="116" t="s">
        <v>127</v>
      </c>
      <c r="AX377" s="116" t="s">
        <v>9</v>
      </c>
      <c r="AY377" s="116" t="s">
        <v>156</v>
      </c>
    </row>
    <row r="378" spans="2:63" s="95" customFormat="1" ht="30.75" customHeight="1">
      <c r="B378" s="96"/>
      <c r="D378" s="103" t="s">
        <v>551</v>
      </c>
      <c r="N378" s="256">
        <f>$BK$378</f>
        <v>0</v>
      </c>
      <c r="O378" s="257"/>
      <c r="P378" s="257"/>
      <c r="Q378" s="257"/>
      <c r="S378" s="96"/>
      <c r="T378" s="99"/>
      <c r="W378" s="100">
        <f>SUM($W$379:$W$383)</f>
        <v>0</v>
      </c>
      <c r="Y378" s="100">
        <f>SUM($Y$379:$Y$383)</f>
        <v>0.002050004</v>
      </c>
      <c r="AA378" s="101">
        <f>SUM($AA$379:$AA$383)</f>
        <v>0.04</v>
      </c>
      <c r="AR378" s="98" t="s">
        <v>77</v>
      </c>
      <c r="AT378" s="98" t="s">
        <v>69</v>
      </c>
      <c r="AU378" s="98" t="s">
        <v>9</v>
      </c>
      <c r="AY378" s="98" t="s">
        <v>156</v>
      </c>
      <c r="BK378" s="102">
        <f>SUM($BK$379:$BK$383)</f>
        <v>0</v>
      </c>
    </row>
    <row r="379" spans="2:65" s="6" customFormat="1" ht="27" customHeight="1">
      <c r="B379" s="21"/>
      <c r="C379" s="104" t="s">
        <v>763</v>
      </c>
      <c r="D379" s="104" t="s">
        <v>157</v>
      </c>
      <c r="E379" s="105" t="s">
        <v>764</v>
      </c>
      <c r="F379" s="261" t="s">
        <v>765</v>
      </c>
      <c r="G379" s="262"/>
      <c r="H379" s="262"/>
      <c r="I379" s="262"/>
      <c r="J379" s="107" t="s">
        <v>766</v>
      </c>
      <c r="K379" s="108">
        <v>40</v>
      </c>
      <c r="L379" s="263"/>
      <c r="M379" s="262"/>
      <c r="N379" s="264">
        <f>ROUND($L$379*$K$379,0)</f>
        <v>0</v>
      </c>
      <c r="O379" s="262"/>
      <c r="P379" s="262"/>
      <c r="Q379" s="262"/>
      <c r="R379" s="106"/>
      <c r="S379" s="21"/>
      <c r="T379" s="109"/>
      <c r="U379" s="110" t="s">
        <v>42</v>
      </c>
      <c r="X379" s="111">
        <v>5.12501E-05</v>
      </c>
      <c r="Y379" s="111">
        <f>$X$379*$K$379</f>
        <v>0.002050004</v>
      </c>
      <c r="Z379" s="111">
        <v>0</v>
      </c>
      <c r="AA379" s="112">
        <f>$Z$379*$K$379</f>
        <v>0</v>
      </c>
      <c r="AR379" s="73" t="s">
        <v>249</v>
      </c>
      <c r="AT379" s="73" t="s">
        <v>157</v>
      </c>
      <c r="AU379" s="73" t="s">
        <v>77</v>
      </c>
      <c r="AY379" s="6" t="s">
        <v>156</v>
      </c>
      <c r="BE379" s="113">
        <f>IF($U$379="základní",$N$379,0)</f>
        <v>0</v>
      </c>
      <c r="BF379" s="113">
        <f>IF($U$379="snížená",$N$379,0)</f>
        <v>0</v>
      </c>
      <c r="BG379" s="113">
        <f>IF($U$379="zákl. přenesená",$N$379,0)</f>
        <v>0</v>
      </c>
      <c r="BH379" s="113">
        <f>IF($U$379="sníž. přenesená",$N$379,0)</f>
        <v>0</v>
      </c>
      <c r="BI379" s="113">
        <f>IF($U$379="nulová",$N$379,0)</f>
        <v>0</v>
      </c>
      <c r="BJ379" s="73" t="s">
        <v>77</v>
      </c>
      <c r="BK379" s="113">
        <f>ROUND($L$379*$K$379,0)</f>
        <v>0</v>
      </c>
      <c r="BL379" s="73" t="s">
        <v>249</v>
      </c>
      <c r="BM379" s="73" t="s">
        <v>767</v>
      </c>
    </row>
    <row r="380" spans="2:51" s="6" customFormat="1" ht="27" customHeight="1">
      <c r="B380" s="114"/>
      <c r="E380" s="115"/>
      <c r="F380" s="267" t="s">
        <v>768</v>
      </c>
      <c r="G380" s="268"/>
      <c r="H380" s="268"/>
      <c r="I380" s="268"/>
      <c r="K380" s="117">
        <v>40</v>
      </c>
      <c r="S380" s="114"/>
      <c r="T380" s="118"/>
      <c r="AA380" s="119"/>
      <c r="AT380" s="116" t="s">
        <v>165</v>
      </c>
      <c r="AU380" s="116" t="s">
        <v>77</v>
      </c>
      <c r="AV380" s="116" t="s">
        <v>77</v>
      </c>
      <c r="AW380" s="116" t="s">
        <v>127</v>
      </c>
      <c r="AX380" s="116" t="s">
        <v>9</v>
      </c>
      <c r="AY380" s="116" t="s">
        <v>156</v>
      </c>
    </row>
    <row r="381" spans="2:65" s="6" customFormat="1" ht="27" customHeight="1">
      <c r="B381" s="21"/>
      <c r="C381" s="104" t="s">
        <v>769</v>
      </c>
      <c r="D381" s="104" t="s">
        <v>157</v>
      </c>
      <c r="E381" s="105" t="s">
        <v>770</v>
      </c>
      <c r="F381" s="261" t="s">
        <v>771</v>
      </c>
      <c r="G381" s="262"/>
      <c r="H381" s="262"/>
      <c r="I381" s="262"/>
      <c r="J381" s="107" t="s">
        <v>766</v>
      </c>
      <c r="K381" s="108">
        <v>40</v>
      </c>
      <c r="L381" s="263"/>
      <c r="M381" s="262"/>
      <c r="N381" s="264">
        <f>ROUND($L$381*$K$381,0)</f>
        <v>0</v>
      </c>
      <c r="O381" s="262"/>
      <c r="P381" s="262"/>
      <c r="Q381" s="262"/>
      <c r="R381" s="106" t="s">
        <v>161</v>
      </c>
      <c r="S381" s="21"/>
      <c r="T381" s="109"/>
      <c r="U381" s="110" t="s">
        <v>42</v>
      </c>
      <c r="X381" s="111">
        <v>0</v>
      </c>
      <c r="Y381" s="111">
        <f>$X$381*$K$381</f>
        <v>0</v>
      </c>
      <c r="Z381" s="111">
        <v>0.001</v>
      </c>
      <c r="AA381" s="112">
        <f>$Z$381*$K$381</f>
        <v>0.04</v>
      </c>
      <c r="AR381" s="73" t="s">
        <v>249</v>
      </c>
      <c r="AT381" s="73" t="s">
        <v>157</v>
      </c>
      <c r="AU381" s="73" t="s">
        <v>77</v>
      </c>
      <c r="AY381" s="6" t="s">
        <v>156</v>
      </c>
      <c r="BE381" s="113">
        <f>IF($U$381="základní",$N$381,0)</f>
        <v>0</v>
      </c>
      <c r="BF381" s="113">
        <f>IF($U$381="snížená",$N$381,0)</f>
        <v>0</v>
      </c>
      <c r="BG381" s="113">
        <f>IF($U$381="zákl. přenesená",$N$381,0)</f>
        <v>0</v>
      </c>
      <c r="BH381" s="113">
        <f>IF($U$381="sníž. přenesená",$N$381,0)</f>
        <v>0</v>
      </c>
      <c r="BI381" s="113">
        <f>IF($U$381="nulová",$N$381,0)</f>
        <v>0</v>
      </c>
      <c r="BJ381" s="73" t="s">
        <v>77</v>
      </c>
      <c r="BK381" s="113">
        <f>ROUND($L$381*$K$381,0)</f>
        <v>0</v>
      </c>
      <c r="BL381" s="73" t="s">
        <v>249</v>
      </c>
      <c r="BM381" s="73" t="s">
        <v>772</v>
      </c>
    </row>
    <row r="382" spans="2:51" s="6" customFormat="1" ht="27" customHeight="1">
      <c r="B382" s="114"/>
      <c r="E382" s="115"/>
      <c r="F382" s="267" t="s">
        <v>768</v>
      </c>
      <c r="G382" s="268"/>
      <c r="H382" s="268"/>
      <c r="I382" s="268"/>
      <c r="K382" s="117">
        <v>40</v>
      </c>
      <c r="S382" s="114"/>
      <c r="T382" s="118"/>
      <c r="AA382" s="119"/>
      <c r="AT382" s="116" t="s">
        <v>165</v>
      </c>
      <c r="AU382" s="116" t="s">
        <v>77</v>
      </c>
      <c r="AV382" s="116" t="s">
        <v>77</v>
      </c>
      <c r="AW382" s="116" t="s">
        <v>127</v>
      </c>
      <c r="AX382" s="116" t="s">
        <v>9</v>
      </c>
      <c r="AY382" s="116" t="s">
        <v>156</v>
      </c>
    </row>
    <row r="383" spans="2:65" s="6" customFormat="1" ht="27" customHeight="1">
      <c r="B383" s="21"/>
      <c r="C383" s="104" t="s">
        <v>773</v>
      </c>
      <c r="D383" s="104" t="s">
        <v>157</v>
      </c>
      <c r="E383" s="105" t="s">
        <v>774</v>
      </c>
      <c r="F383" s="261" t="s">
        <v>775</v>
      </c>
      <c r="G383" s="262"/>
      <c r="H383" s="262"/>
      <c r="I383" s="262"/>
      <c r="J383" s="107" t="s">
        <v>168</v>
      </c>
      <c r="K383" s="108">
        <v>0.002</v>
      </c>
      <c r="L383" s="263"/>
      <c r="M383" s="262"/>
      <c r="N383" s="264">
        <f>ROUND($L$383*$K$383,0)</f>
        <v>0</v>
      </c>
      <c r="O383" s="262"/>
      <c r="P383" s="262"/>
      <c r="Q383" s="262"/>
      <c r="R383" s="106" t="s">
        <v>161</v>
      </c>
      <c r="S383" s="21"/>
      <c r="T383" s="109"/>
      <c r="U383" s="110" t="s">
        <v>42</v>
      </c>
      <c r="X383" s="111">
        <v>0</v>
      </c>
      <c r="Y383" s="111">
        <f>$X$383*$K$383</f>
        <v>0</v>
      </c>
      <c r="Z383" s="111">
        <v>0</v>
      </c>
      <c r="AA383" s="112">
        <f>$Z$383*$K$383</f>
        <v>0</v>
      </c>
      <c r="AR383" s="73" t="s">
        <v>249</v>
      </c>
      <c r="AT383" s="73" t="s">
        <v>157</v>
      </c>
      <c r="AU383" s="73" t="s">
        <v>77</v>
      </c>
      <c r="AY383" s="6" t="s">
        <v>156</v>
      </c>
      <c r="BE383" s="113">
        <f>IF($U$383="základní",$N$383,0)</f>
        <v>0</v>
      </c>
      <c r="BF383" s="113">
        <f>IF($U$383="snížená",$N$383,0)</f>
        <v>0</v>
      </c>
      <c r="BG383" s="113">
        <f>IF($U$383="zákl. přenesená",$N$383,0)</f>
        <v>0</v>
      </c>
      <c r="BH383" s="113">
        <f>IF($U$383="sníž. přenesená",$N$383,0)</f>
        <v>0</v>
      </c>
      <c r="BI383" s="113">
        <f>IF($U$383="nulová",$N$383,0)</f>
        <v>0</v>
      </c>
      <c r="BJ383" s="73" t="s">
        <v>77</v>
      </c>
      <c r="BK383" s="113">
        <f>ROUND($L$383*$K$383,0)</f>
        <v>0</v>
      </c>
      <c r="BL383" s="73" t="s">
        <v>249</v>
      </c>
      <c r="BM383" s="73" t="s">
        <v>776</v>
      </c>
    </row>
    <row r="384" spans="2:63" s="95" customFormat="1" ht="30.75" customHeight="1">
      <c r="B384" s="96"/>
      <c r="D384" s="103" t="s">
        <v>552</v>
      </c>
      <c r="N384" s="256">
        <f>$BK$384</f>
        <v>0</v>
      </c>
      <c r="O384" s="257"/>
      <c r="P384" s="257"/>
      <c r="Q384" s="257"/>
      <c r="S384" s="96"/>
      <c r="T384" s="99"/>
      <c r="W384" s="100">
        <f>SUM($W$385:$W$387)</f>
        <v>0</v>
      </c>
      <c r="Y384" s="100">
        <f>SUM($Y$385:$Y$387)</f>
        <v>0.0446175</v>
      </c>
      <c r="AA384" s="101">
        <f>SUM($AA$385:$AA$387)</f>
        <v>0</v>
      </c>
      <c r="AR384" s="98" t="s">
        <v>77</v>
      </c>
      <c r="AT384" s="98" t="s">
        <v>69</v>
      </c>
      <c r="AU384" s="98" t="s">
        <v>9</v>
      </c>
      <c r="AY384" s="98" t="s">
        <v>156</v>
      </c>
      <c r="BK384" s="102">
        <f>SUM($BK$385:$BK$387)</f>
        <v>0</v>
      </c>
    </row>
    <row r="385" spans="2:65" s="6" customFormat="1" ht="15.75" customHeight="1">
      <c r="B385" s="21"/>
      <c r="C385" s="107" t="s">
        <v>777</v>
      </c>
      <c r="D385" s="107" t="s">
        <v>157</v>
      </c>
      <c r="E385" s="105" t="s">
        <v>778</v>
      </c>
      <c r="F385" s="261" t="s">
        <v>779</v>
      </c>
      <c r="G385" s="262"/>
      <c r="H385" s="262"/>
      <c r="I385" s="262"/>
      <c r="J385" s="107" t="s">
        <v>173</v>
      </c>
      <c r="K385" s="108">
        <v>5.949</v>
      </c>
      <c r="L385" s="263"/>
      <c r="M385" s="262"/>
      <c r="N385" s="264">
        <f>ROUND($L$385*$K$385,0)</f>
        <v>0</v>
      </c>
      <c r="O385" s="262"/>
      <c r="P385" s="262"/>
      <c r="Q385" s="262"/>
      <c r="R385" s="106" t="s">
        <v>161</v>
      </c>
      <c r="S385" s="21"/>
      <c r="T385" s="109"/>
      <c r="U385" s="110" t="s">
        <v>42</v>
      </c>
      <c r="X385" s="111">
        <v>0.0075</v>
      </c>
      <c r="Y385" s="111">
        <f>$X$385*$K$385</f>
        <v>0.0446175</v>
      </c>
      <c r="Z385" s="111">
        <v>0</v>
      </c>
      <c r="AA385" s="112">
        <f>$Z$385*$K$385</f>
        <v>0</v>
      </c>
      <c r="AR385" s="73" t="s">
        <v>249</v>
      </c>
      <c r="AT385" s="73" t="s">
        <v>157</v>
      </c>
      <c r="AU385" s="73" t="s">
        <v>77</v>
      </c>
      <c r="AY385" s="73" t="s">
        <v>156</v>
      </c>
      <c r="BE385" s="113">
        <f>IF($U$385="základní",$N$385,0)</f>
        <v>0</v>
      </c>
      <c r="BF385" s="113">
        <f>IF($U$385="snížená",$N$385,0)</f>
        <v>0</v>
      </c>
      <c r="BG385" s="113">
        <f>IF($U$385="zákl. přenesená",$N$385,0)</f>
        <v>0</v>
      </c>
      <c r="BH385" s="113">
        <f>IF($U$385="sníž. přenesená",$N$385,0)</f>
        <v>0</v>
      </c>
      <c r="BI385" s="113">
        <f>IF($U$385="nulová",$N$385,0)</f>
        <v>0</v>
      </c>
      <c r="BJ385" s="73" t="s">
        <v>77</v>
      </c>
      <c r="BK385" s="113">
        <f>ROUND($L$385*$K$385,0)</f>
        <v>0</v>
      </c>
      <c r="BL385" s="73" t="s">
        <v>249</v>
      </c>
      <c r="BM385" s="73" t="s">
        <v>780</v>
      </c>
    </row>
    <row r="386" spans="2:51" s="6" customFormat="1" ht="15.75" customHeight="1">
      <c r="B386" s="114"/>
      <c r="E386" s="115"/>
      <c r="F386" s="267" t="s">
        <v>539</v>
      </c>
      <c r="G386" s="268"/>
      <c r="H386" s="268"/>
      <c r="I386" s="268"/>
      <c r="K386" s="117">
        <v>5.949</v>
      </c>
      <c r="S386" s="114"/>
      <c r="T386" s="118"/>
      <c r="AA386" s="119"/>
      <c r="AT386" s="116" t="s">
        <v>165</v>
      </c>
      <c r="AU386" s="116" t="s">
        <v>77</v>
      </c>
      <c r="AV386" s="116" t="s">
        <v>77</v>
      </c>
      <c r="AW386" s="116" t="s">
        <v>127</v>
      </c>
      <c r="AX386" s="116" t="s">
        <v>9</v>
      </c>
      <c r="AY386" s="116" t="s">
        <v>156</v>
      </c>
    </row>
    <row r="387" spans="2:65" s="6" customFormat="1" ht="27" customHeight="1">
      <c r="B387" s="21"/>
      <c r="C387" s="104" t="s">
        <v>781</v>
      </c>
      <c r="D387" s="104" t="s">
        <v>157</v>
      </c>
      <c r="E387" s="105" t="s">
        <v>782</v>
      </c>
      <c r="F387" s="261" t="s">
        <v>783</v>
      </c>
      <c r="G387" s="262"/>
      <c r="H387" s="262"/>
      <c r="I387" s="262"/>
      <c r="J387" s="107" t="s">
        <v>168</v>
      </c>
      <c r="K387" s="108">
        <v>0.045</v>
      </c>
      <c r="L387" s="263"/>
      <c r="M387" s="262"/>
      <c r="N387" s="264">
        <f>ROUND($L$387*$K$387,0)</f>
        <v>0</v>
      </c>
      <c r="O387" s="262"/>
      <c r="P387" s="262"/>
      <c r="Q387" s="262"/>
      <c r="R387" s="106" t="s">
        <v>161</v>
      </c>
      <c r="S387" s="21"/>
      <c r="T387" s="109"/>
      <c r="U387" s="110" t="s">
        <v>42</v>
      </c>
      <c r="X387" s="111">
        <v>0</v>
      </c>
      <c r="Y387" s="111">
        <f>$X$387*$K$387</f>
        <v>0</v>
      </c>
      <c r="Z387" s="111">
        <v>0</v>
      </c>
      <c r="AA387" s="112">
        <f>$Z$387*$K$387</f>
        <v>0</v>
      </c>
      <c r="AR387" s="73" t="s">
        <v>249</v>
      </c>
      <c r="AT387" s="73" t="s">
        <v>157</v>
      </c>
      <c r="AU387" s="73" t="s">
        <v>77</v>
      </c>
      <c r="AY387" s="6" t="s">
        <v>156</v>
      </c>
      <c r="BE387" s="113">
        <f>IF($U$387="základní",$N$387,0)</f>
        <v>0</v>
      </c>
      <c r="BF387" s="113">
        <f>IF($U$387="snížená",$N$387,0)</f>
        <v>0</v>
      </c>
      <c r="BG387" s="113">
        <f>IF($U$387="zákl. přenesená",$N$387,0)</f>
        <v>0</v>
      </c>
      <c r="BH387" s="113">
        <f>IF($U$387="sníž. přenesená",$N$387,0)</f>
        <v>0</v>
      </c>
      <c r="BI387" s="113">
        <f>IF($U$387="nulová",$N$387,0)</f>
        <v>0</v>
      </c>
      <c r="BJ387" s="73" t="s">
        <v>77</v>
      </c>
      <c r="BK387" s="113">
        <f>ROUND($L$387*$K$387,0)</f>
        <v>0</v>
      </c>
      <c r="BL387" s="73" t="s">
        <v>249</v>
      </c>
      <c r="BM387" s="73" t="s">
        <v>784</v>
      </c>
    </row>
    <row r="388" spans="2:63" s="95" customFormat="1" ht="30.75" customHeight="1">
      <c r="B388" s="96"/>
      <c r="D388" s="103" t="s">
        <v>140</v>
      </c>
      <c r="N388" s="256">
        <f>$BK$388</f>
        <v>0</v>
      </c>
      <c r="O388" s="257"/>
      <c r="P388" s="257"/>
      <c r="Q388" s="257"/>
      <c r="S388" s="96"/>
      <c r="T388" s="99"/>
      <c r="W388" s="100">
        <f>SUM($W$389:$W$431)</f>
        <v>0</v>
      </c>
      <c r="Y388" s="100">
        <f>SUM($Y$389:$Y$431)</f>
        <v>0.07578893963</v>
      </c>
      <c r="AA388" s="101">
        <f>SUM($AA$389:$AA$431)</f>
        <v>0</v>
      </c>
      <c r="AR388" s="98" t="s">
        <v>77</v>
      </c>
      <c r="AT388" s="98" t="s">
        <v>69</v>
      </c>
      <c r="AU388" s="98" t="s">
        <v>9</v>
      </c>
      <c r="AY388" s="98" t="s">
        <v>156</v>
      </c>
      <c r="BK388" s="102">
        <f>SUM($BK$389:$BK$431)</f>
        <v>0</v>
      </c>
    </row>
    <row r="389" spans="2:65" s="6" customFormat="1" ht="27" customHeight="1">
      <c r="B389" s="21"/>
      <c r="C389" s="107" t="s">
        <v>785</v>
      </c>
      <c r="D389" s="107" t="s">
        <v>157</v>
      </c>
      <c r="E389" s="105" t="s">
        <v>786</v>
      </c>
      <c r="F389" s="261" t="s">
        <v>787</v>
      </c>
      <c r="G389" s="262"/>
      <c r="H389" s="262"/>
      <c r="I389" s="262"/>
      <c r="J389" s="107" t="s">
        <v>173</v>
      </c>
      <c r="K389" s="108">
        <v>12.501</v>
      </c>
      <c r="L389" s="263"/>
      <c r="M389" s="262"/>
      <c r="N389" s="264">
        <f>ROUND($L$389*$K$389,0)</f>
        <v>0</v>
      </c>
      <c r="O389" s="262"/>
      <c r="P389" s="262"/>
      <c r="Q389" s="262"/>
      <c r="R389" s="106" t="s">
        <v>161</v>
      </c>
      <c r="S389" s="21"/>
      <c r="T389" s="109"/>
      <c r="U389" s="110" t="s">
        <v>42</v>
      </c>
      <c r="X389" s="111">
        <v>3.78E-06</v>
      </c>
      <c r="Y389" s="111">
        <f>$X$389*$K$389</f>
        <v>4.725378E-05</v>
      </c>
      <c r="Z389" s="111">
        <v>0</v>
      </c>
      <c r="AA389" s="112">
        <f>$Z$389*$K$389</f>
        <v>0</v>
      </c>
      <c r="AR389" s="73" t="s">
        <v>249</v>
      </c>
      <c r="AT389" s="73" t="s">
        <v>157</v>
      </c>
      <c r="AU389" s="73" t="s">
        <v>77</v>
      </c>
      <c r="AY389" s="73" t="s">
        <v>156</v>
      </c>
      <c r="BE389" s="113">
        <f>IF($U$389="základní",$N$389,0)</f>
        <v>0</v>
      </c>
      <c r="BF389" s="113">
        <f>IF($U$389="snížená",$N$389,0)</f>
        <v>0</v>
      </c>
      <c r="BG389" s="113">
        <f>IF($U$389="zákl. přenesená",$N$389,0)</f>
        <v>0</v>
      </c>
      <c r="BH389" s="113">
        <f>IF($U$389="sníž. přenesená",$N$389,0)</f>
        <v>0</v>
      </c>
      <c r="BI389" s="113">
        <f>IF($U$389="nulová",$N$389,0)</f>
        <v>0</v>
      </c>
      <c r="BJ389" s="73" t="s">
        <v>77</v>
      </c>
      <c r="BK389" s="113">
        <f>ROUND($L$389*$K$389,0)</f>
        <v>0</v>
      </c>
      <c r="BL389" s="73" t="s">
        <v>249</v>
      </c>
      <c r="BM389" s="73" t="s">
        <v>788</v>
      </c>
    </row>
    <row r="390" spans="2:51" s="6" customFormat="1" ht="27" customHeight="1">
      <c r="B390" s="114"/>
      <c r="E390" s="115"/>
      <c r="F390" s="267" t="s">
        <v>789</v>
      </c>
      <c r="G390" s="268"/>
      <c r="H390" s="268"/>
      <c r="I390" s="268"/>
      <c r="K390" s="117">
        <v>2.315</v>
      </c>
      <c r="S390" s="114"/>
      <c r="T390" s="118"/>
      <c r="AA390" s="119"/>
      <c r="AT390" s="116" t="s">
        <v>165</v>
      </c>
      <c r="AU390" s="116" t="s">
        <v>77</v>
      </c>
      <c r="AV390" s="116" t="s">
        <v>77</v>
      </c>
      <c r="AW390" s="116" t="s">
        <v>127</v>
      </c>
      <c r="AX390" s="116" t="s">
        <v>70</v>
      </c>
      <c r="AY390" s="116" t="s">
        <v>156</v>
      </c>
    </row>
    <row r="391" spans="2:51" s="6" customFormat="1" ht="27" customHeight="1">
      <c r="B391" s="114"/>
      <c r="E391" s="116"/>
      <c r="F391" s="267" t="s">
        <v>790</v>
      </c>
      <c r="G391" s="268"/>
      <c r="H391" s="268"/>
      <c r="I391" s="268"/>
      <c r="K391" s="117">
        <v>10.186</v>
      </c>
      <c r="S391" s="114"/>
      <c r="T391" s="118"/>
      <c r="AA391" s="119"/>
      <c r="AT391" s="116" t="s">
        <v>165</v>
      </c>
      <c r="AU391" s="116" t="s">
        <v>77</v>
      </c>
      <c r="AV391" s="116" t="s">
        <v>77</v>
      </c>
      <c r="AW391" s="116" t="s">
        <v>127</v>
      </c>
      <c r="AX391" s="116" t="s">
        <v>70</v>
      </c>
      <c r="AY391" s="116" t="s">
        <v>156</v>
      </c>
    </row>
    <row r="392" spans="2:51" s="6" customFormat="1" ht="15.75" customHeight="1">
      <c r="B392" s="120"/>
      <c r="E392" s="121"/>
      <c r="F392" s="269" t="s">
        <v>261</v>
      </c>
      <c r="G392" s="270"/>
      <c r="H392" s="270"/>
      <c r="I392" s="270"/>
      <c r="K392" s="122">
        <v>12.501</v>
      </c>
      <c r="S392" s="120"/>
      <c r="T392" s="123"/>
      <c r="AA392" s="124"/>
      <c r="AT392" s="121" t="s">
        <v>165</v>
      </c>
      <c r="AU392" s="121" t="s">
        <v>77</v>
      </c>
      <c r="AV392" s="121" t="s">
        <v>80</v>
      </c>
      <c r="AW392" s="121" t="s">
        <v>127</v>
      </c>
      <c r="AX392" s="121" t="s">
        <v>9</v>
      </c>
      <c r="AY392" s="121" t="s">
        <v>156</v>
      </c>
    </row>
    <row r="393" spans="2:65" s="6" customFormat="1" ht="39" customHeight="1">
      <c r="B393" s="21"/>
      <c r="C393" s="104" t="s">
        <v>791</v>
      </c>
      <c r="D393" s="104" t="s">
        <v>157</v>
      </c>
      <c r="E393" s="105" t="s">
        <v>519</v>
      </c>
      <c r="F393" s="261" t="s">
        <v>520</v>
      </c>
      <c r="G393" s="262"/>
      <c r="H393" s="262"/>
      <c r="I393" s="262"/>
      <c r="J393" s="107" t="s">
        <v>173</v>
      </c>
      <c r="K393" s="108">
        <v>72.128</v>
      </c>
      <c r="L393" s="263"/>
      <c r="M393" s="262"/>
      <c r="N393" s="264">
        <f>ROUND($L$393*$K$393,0)</f>
        <v>0</v>
      </c>
      <c r="O393" s="262"/>
      <c r="P393" s="262"/>
      <c r="Q393" s="262"/>
      <c r="R393" s="106" t="s">
        <v>161</v>
      </c>
      <c r="S393" s="21"/>
      <c r="T393" s="109"/>
      <c r="U393" s="110" t="s">
        <v>42</v>
      </c>
      <c r="X393" s="111">
        <v>0.00023657</v>
      </c>
      <c r="Y393" s="111">
        <f>$X$393*$K$393</f>
        <v>0.01706332096</v>
      </c>
      <c r="Z393" s="111">
        <v>0</v>
      </c>
      <c r="AA393" s="112">
        <f>$Z$393*$K$393</f>
        <v>0</v>
      </c>
      <c r="AR393" s="73" t="s">
        <v>249</v>
      </c>
      <c r="AT393" s="73" t="s">
        <v>157</v>
      </c>
      <c r="AU393" s="73" t="s">
        <v>77</v>
      </c>
      <c r="AY393" s="6" t="s">
        <v>156</v>
      </c>
      <c r="BE393" s="113">
        <f>IF($U$393="základní",$N$393,0)</f>
        <v>0</v>
      </c>
      <c r="BF393" s="113">
        <f>IF($U$393="snížená",$N$393,0)</f>
        <v>0</v>
      </c>
      <c r="BG393" s="113">
        <f>IF($U$393="zákl. přenesená",$N$393,0)</f>
        <v>0</v>
      </c>
      <c r="BH393" s="113">
        <f>IF($U$393="sníž. přenesená",$N$393,0)</f>
        <v>0</v>
      </c>
      <c r="BI393" s="113">
        <f>IF($U$393="nulová",$N$393,0)</f>
        <v>0</v>
      </c>
      <c r="BJ393" s="73" t="s">
        <v>77</v>
      </c>
      <c r="BK393" s="113">
        <f>ROUND($L$393*$K$393,0)</f>
        <v>0</v>
      </c>
      <c r="BL393" s="73" t="s">
        <v>249</v>
      </c>
      <c r="BM393" s="73" t="s">
        <v>521</v>
      </c>
    </row>
    <row r="394" spans="2:51" s="6" customFormat="1" ht="15.75" customHeight="1">
      <c r="B394" s="114"/>
      <c r="E394" s="115"/>
      <c r="F394" s="267" t="s">
        <v>792</v>
      </c>
      <c r="G394" s="268"/>
      <c r="H394" s="268"/>
      <c r="I394" s="268"/>
      <c r="K394" s="117">
        <v>53.086</v>
      </c>
      <c r="S394" s="114"/>
      <c r="T394" s="118"/>
      <c r="AA394" s="119"/>
      <c r="AT394" s="116" t="s">
        <v>165</v>
      </c>
      <c r="AU394" s="116" t="s">
        <v>77</v>
      </c>
      <c r="AV394" s="116" t="s">
        <v>77</v>
      </c>
      <c r="AW394" s="116" t="s">
        <v>127</v>
      </c>
      <c r="AX394" s="116" t="s">
        <v>70</v>
      </c>
      <c r="AY394" s="116" t="s">
        <v>156</v>
      </c>
    </row>
    <row r="395" spans="2:51" s="6" customFormat="1" ht="15.75" customHeight="1">
      <c r="B395" s="120"/>
      <c r="E395" s="121"/>
      <c r="F395" s="269" t="s">
        <v>185</v>
      </c>
      <c r="G395" s="270"/>
      <c r="H395" s="270"/>
      <c r="I395" s="270"/>
      <c r="K395" s="122">
        <v>53.086</v>
      </c>
      <c r="S395" s="120"/>
      <c r="T395" s="123"/>
      <c r="AA395" s="124"/>
      <c r="AT395" s="121" t="s">
        <v>165</v>
      </c>
      <c r="AU395" s="121" t="s">
        <v>77</v>
      </c>
      <c r="AV395" s="121" t="s">
        <v>80</v>
      </c>
      <c r="AW395" s="121" t="s">
        <v>127</v>
      </c>
      <c r="AX395" s="121" t="s">
        <v>70</v>
      </c>
      <c r="AY395" s="121" t="s">
        <v>156</v>
      </c>
    </row>
    <row r="396" spans="2:51" s="6" customFormat="1" ht="15.75" customHeight="1">
      <c r="B396" s="114"/>
      <c r="E396" s="116"/>
      <c r="F396" s="267" t="s">
        <v>793</v>
      </c>
      <c r="G396" s="268"/>
      <c r="H396" s="268"/>
      <c r="I396" s="268"/>
      <c r="K396" s="117">
        <v>6.226</v>
      </c>
      <c r="S396" s="114"/>
      <c r="T396" s="118"/>
      <c r="AA396" s="119"/>
      <c r="AT396" s="116" t="s">
        <v>165</v>
      </c>
      <c r="AU396" s="116" t="s">
        <v>77</v>
      </c>
      <c r="AV396" s="116" t="s">
        <v>77</v>
      </c>
      <c r="AW396" s="116" t="s">
        <v>127</v>
      </c>
      <c r="AX396" s="116" t="s">
        <v>70</v>
      </c>
      <c r="AY396" s="116" t="s">
        <v>156</v>
      </c>
    </row>
    <row r="397" spans="2:51" s="6" customFormat="1" ht="15.75" customHeight="1">
      <c r="B397" s="114"/>
      <c r="E397" s="116"/>
      <c r="F397" s="267" t="s">
        <v>794</v>
      </c>
      <c r="G397" s="268"/>
      <c r="H397" s="268"/>
      <c r="I397" s="268"/>
      <c r="K397" s="117">
        <v>12.176</v>
      </c>
      <c r="S397" s="114"/>
      <c r="T397" s="118"/>
      <c r="AA397" s="119"/>
      <c r="AT397" s="116" t="s">
        <v>165</v>
      </c>
      <c r="AU397" s="116" t="s">
        <v>77</v>
      </c>
      <c r="AV397" s="116" t="s">
        <v>77</v>
      </c>
      <c r="AW397" s="116" t="s">
        <v>127</v>
      </c>
      <c r="AX397" s="116" t="s">
        <v>70</v>
      </c>
      <c r="AY397" s="116" t="s">
        <v>156</v>
      </c>
    </row>
    <row r="398" spans="2:51" s="6" customFormat="1" ht="15.75" customHeight="1">
      <c r="B398" s="120"/>
      <c r="E398" s="121"/>
      <c r="F398" s="269" t="s">
        <v>571</v>
      </c>
      <c r="G398" s="270"/>
      <c r="H398" s="270"/>
      <c r="I398" s="270"/>
      <c r="K398" s="122">
        <v>18.402</v>
      </c>
      <c r="S398" s="120"/>
      <c r="T398" s="123"/>
      <c r="AA398" s="124"/>
      <c r="AT398" s="121" t="s">
        <v>165</v>
      </c>
      <c r="AU398" s="121" t="s">
        <v>77</v>
      </c>
      <c r="AV398" s="121" t="s">
        <v>80</v>
      </c>
      <c r="AW398" s="121" t="s">
        <v>127</v>
      </c>
      <c r="AX398" s="121" t="s">
        <v>70</v>
      </c>
      <c r="AY398" s="121" t="s">
        <v>156</v>
      </c>
    </row>
    <row r="399" spans="2:51" s="6" customFormat="1" ht="15.75" customHeight="1">
      <c r="B399" s="114"/>
      <c r="E399" s="116"/>
      <c r="F399" s="267" t="s">
        <v>741</v>
      </c>
      <c r="G399" s="268"/>
      <c r="H399" s="268"/>
      <c r="I399" s="268"/>
      <c r="K399" s="117">
        <v>0.64</v>
      </c>
      <c r="S399" s="114"/>
      <c r="T399" s="118"/>
      <c r="AA399" s="119"/>
      <c r="AT399" s="116" t="s">
        <v>165</v>
      </c>
      <c r="AU399" s="116" t="s">
        <v>77</v>
      </c>
      <c r="AV399" s="116" t="s">
        <v>77</v>
      </c>
      <c r="AW399" s="116" t="s">
        <v>127</v>
      </c>
      <c r="AX399" s="116" t="s">
        <v>70</v>
      </c>
      <c r="AY399" s="116" t="s">
        <v>156</v>
      </c>
    </row>
    <row r="400" spans="2:51" s="6" customFormat="1" ht="15.75" customHeight="1">
      <c r="B400" s="120"/>
      <c r="E400" s="121"/>
      <c r="F400" s="269" t="s">
        <v>576</v>
      </c>
      <c r="G400" s="270"/>
      <c r="H400" s="270"/>
      <c r="I400" s="270"/>
      <c r="K400" s="122">
        <v>0.64</v>
      </c>
      <c r="S400" s="120"/>
      <c r="T400" s="123"/>
      <c r="AA400" s="124"/>
      <c r="AT400" s="121" t="s">
        <v>165</v>
      </c>
      <c r="AU400" s="121" t="s">
        <v>77</v>
      </c>
      <c r="AV400" s="121" t="s">
        <v>80</v>
      </c>
      <c r="AW400" s="121" t="s">
        <v>127</v>
      </c>
      <c r="AX400" s="121" t="s">
        <v>70</v>
      </c>
      <c r="AY400" s="121" t="s">
        <v>156</v>
      </c>
    </row>
    <row r="401" spans="2:51" s="6" customFormat="1" ht="15.75" customHeight="1">
      <c r="B401" s="125"/>
      <c r="E401" s="126"/>
      <c r="F401" s="259" t="s">
        <v>186</v>
      </c>
      <c r="G401" s="260"/>
      <c r="H401" s="260"/>
      <c r="I401" s="260"/>
      <c r="K401" s="127">
        <v>72.128</v>
      </c>
      <c r="S401" s="125"/>
      <c r="T401" s="128"/>
      <c r="AA401" s="129"/>
      <c r="AT401" s="126" t="s">
        <v>165</v>
      </c>
      <c r="AU401" s="126" t="s">
        <v>77</v>
      </c>
      <c r="AV401" s="126" t="s">
        <v>162</v>
      </c>
      <c r="AW401" s="126" t="s">
        <v>127</v>
      </c>
      <c r="AX401" s="126" t="s">
        <v>9</v>
      </c>
      <c r="AY401" s="126" t="s">
        <v>156</v>
      </c>
    </row>
    <row r="402" spans="2:65" s="6" customFormat="1" ht="27" customHeight="1">
      <c r="B402" s="21"/>
      <c r="C402" s="104" t="s">
        <v>795</v>
      </c>
      <c r="D402" s="104" t="s">
        <v>157</v>
      </c>
      <c r="E402" s="105" t="s">
        <v>796</v>
      </c>
      <c r="F402" s="261" t="s">
        <v>797</v>
      </c>
      <c r="G402" s="262"/>
      <c r="H402" s="262"/>
      <c r="I402" s="262"/>
      <c r="J402" s="107" t="s">
        <v>173</v>
      </c>
      <c r="K402" s="108">
        <v>15.956</v>
      </c>
      <c r="L402" s="263"/>
      <c r="M402" s="262"/>
      <c r="N402" s="264">
        <f>ROUND($L$402*$K$402,0)</f>
        <v>0</v>
      </c>
      <c r="O402" s="262"/>
      <c r="P402" s="262"/>
      <c r="Q402" s="262"/>
      <c r="R402" s="106" t="s">
        <v>161</v>
      </c>
      <c r="S402" s="21"/>
      <c r="T402" s="109"/>
      <c r="U402" s="110" t="s">
        <v>42</v>
      </c>
      <c r="X402" s="111">
        <v>0.00023657</v>
      </c>
      <c r="Y402" s="111">
        <f>$X$402*$K$402</f>
        <v>0.00377471092</v>
      </c>
      <c r="Z402" s="111">
        <v>0</v>
      </c>
      <c r="AA402" s="112">
        <f>$Z$402*$K$402</f>
        <v>0</v>
      </c>
      <c r="AR402" s="73" t="s">
        <v>249</v>
      </c>
      <c r="AT402" s="73" t="s">
        <v>157</v>
      </c>
      <c r="AU402" s="73" t="s">
        <v>77</v>
      </c>
      <c r="AY402" s="6" t="s">
        <v>156</v>
      </c>
      <c r="BE402" s="113">
        <f>IF($U$402="základní",$N$402,0)</f>
        <v>0</v>
      </c>
      <c r="BF402" s="113">
        <f>IF($U$402="snížená",$N$402,0)</f>
        <v>0</v>
      </c>
      <c r="BG402" s="113">
        <f>IF($U$402="zákl. přenesená",$N$402,0)</f>
        <v>0</v>
      </c>
      <c r="BH402" s="113">
        <f>IF($U$402="sníž. přenesená",$N$402,0)</f>
        <v>0</v>
      </c>
      <c r="BI402" s="113">
        <f>IF($U$402="nulová",$N$402,0)</f>
        <v>0</v>
      </c>
      <c r="BJ402" s="73" t="s">
        <v>77</v>
      </c>
      <c r="BK402" s="113">
        <f>ROUND($L$402*$K$402,0)</f>
        <v>0</v>
      </c>
      <c r="BL402" s="73" t="s">
        <v>249</v>
      </c>
      <c r="BM402" s="73" t="s">
        <v>798</v>
      </c>
    </row>
    <row r="403" spans="2:51" s="6" customFormat="1" ht="15.75" customHeight="1">
      <c r="B403" s="114"/>
      <c r="E403" s="115"/>
      <c r="F403" s="267" t="s">
        <v>799</v>
      </c>
      <c r="G403" s="268"/>
      <c r="H403" s="268"/>
      <c r="I403" s="268"/>
      <c r="K403" s="117">
        <v>15.956</v>
      </c>
      <c r="S403" s="114"/>
      <c r="T403" s="118"/>
      <c r="AA403" s="119"/>
      <c r="AT403" s="116" t="s">
        <v>165</v>
      </c>
      <c r="AU403" s="116" t="s">
        <v>77</v>
      </c>
      <c r="AV403" s="116" t="s">
        <v>77</v>
      </c>
      <c r="AW403" s="116" t="s">
        <v>127</v>
      </c>
      <c r="AX403" s="116" t="s">
        <v>70</v>
      </c>
      <c r="AY403" s="116" t="s">
        <v>156</v>
      </c>
    </row>
    <row r="404" spans="2:51" s="6" customFormat="1" ht="15.75" customHeight="1">
      <c r="B404" s="120"/>
      <c r="E404" s="121"/>
      <c r="F404" s="269" t="s">
        <v>571</v>
      </c>
      <c r="G404" s="270"/>
      <c r="H404" s="270"/>
      <c r="I404" s="270"/>
      <c r="K404" s="122">
        <v>15.956</v>
      </c>
      <c r="S404" s="120"/>
      <c r="T404" s="123"/>
      <c r="AA404" s="124"/>
      <c r="AT404" s="121" t="s">
        <v>165</v>
      </c>
      <c r="AU404" s="121" t="s">
        <v>77</v>
      </c>
      <c r="AV404" s="121" t="s">
        <v>80</v>
      </c>
      <c r="AW404" s="121" t="s">
        <v>127</v>
      </c>
      <c r="AX404" s="121" t="s">
        <v>9</v>
      </c>
      <c r="AY404" s="121" t="s">
        <v>156</v>
      </c>
    </row>
    <row r="405" spans="2:65" s="6" customFormat="1" ht="15.75" customHeight="1">
      <c r="B405" s="21"/>
      <c r="C405" s="104" t="s">
        <v>800</v>
      </c>
      <c r="D405" s="104" t="s">
        <v>157</v>
      </c>
      <c r="E405" s="105" t="s">
        <v>801</v>
      </c>
      <c r="F405" s="261" t="s">
        <v>802</v>
      </c>
      <c r="G405" s="262"/>
      <c r="H405" s="262"/>
      <c r="I405" s="262"/>
      <c r="J405" s="107" t="s">
        <v>173</v>
      </c>
      <c r="K405" s="108">
        <v>22.102</v>
      </c>
      <c r="L405" s="263"/>
      <c r="M405" s="262"/>
      <c r="N405" s="264">
        <f>ROUND($L$405*$K$405,0)</f>
        <v>0</v>
      </c>
      <c r="O405" s="262"/>
      <c r="P405" s="262"/>
      <c r="Q405" s="262"/>
      <c r="R405" s="106" t="s">
        <v>161</v>
      </c>
      <c r="S405" s="21"/>
      <c r="T405" s="109"/>
      <c r="U405" s="110" t="s">
        <v>42</v>
      </c>
      <c r="X405" s="111">
        <v>2.94E-06</v>
      </c>
      <c r="Y405" s="111">
        <f>$X$405*$K$405</f>
        <v>6.497988E-05</v>
      </c>
      <c r="Z405" s="111">
        <v>0</v>
      </c>
      <c r="AA405" s="112">
        <f>$Z$405*$K$405</f>
        <v>0</v>
      </c>
      <c r="AR405" s="73" t="s">
        <v>249</v>
      </c>
      <c r="AT405" s="73" t="s">
        <v>157</v>
      </c>
      <c r="AU405" s="73" t="s">
        <v>77</v>
      </c>
      <c r="AY405" s="6" t="s">
        <v>156</v>
      </c>
      <c r="BE405" s="113">
        <f>IF($U$405="základní",$N$405,0)</f>
        <v>0</v>
      </c>
      <c r="BF405" s="113">
        <f>IF($U$405="snížená",$N$405,0)</f>
        <v>0</v>
      </c>
      <c r="BG405" s="113">
        <f>IF($U$405="zákl. přenesená",$N$405,0)</f>
        <v>0</v>
      </c>
      <c r="BH405" s="113">
        <f>IF($U$405="sníž. přenesená",$N$405,0)</f>
        <v>0</v>
      </c>
      <c r="BI405" s="113">
        <f>IF($U$405="nulová",$N$405,0)</f>
        <v>0</v>
      </c>
      <c r="BJ405" s="73" t="s">
        <v>77</v>
      </c>
      <c r="BK405" s="113">
        <f>ROUND($L$405*$K$405,0)</f>
        <v>0</v>
      </c>
      <c r="BL405" s="73" t="s">
        <v>249</v>
      </c>
      <c r="BM405" s="73" t="s">
        <v>803</v>
      </c>
    </row>
    <row r="406" spans="2:51" s="6" customFormat="1" ht="15.75" customHeight="1">
      <c r="B406" s="114"/>
      <c r="E406" s="115"/>
      <c r="F406" s="267" t="s">
        <v>804</v>
      </c>
      <c r="G406" s="268"/>
      <c r="H406" s="268"/>
      <c r="I406" s="268"/>
      <c r="K406" s="117">
        <v>5.28</v>
      </c>
      <c r="S406" s="114"/>
      <c r="T406" s="118"/>
      <c r="AA406" s="119"/>
      <c r="AT406" s="116" t="s">
        <v>165</v>
      </c>
      <c r="AU406" s="116" t="s">
        <v>77</v>
      </c>
      <c r="AV406" s="116" t="s">
        <v>77</v>
      </c>
      <c r="AW406" s="116" t="s">
        <v>127</v>
      </c>
      <c r="AX406" s="116" t="s">
        <v>70</v>
      </c>
      <c r="AY406" s="116" t="s">
        <v>156</v>
      </c>
    </row>
    <row r="407" spans="2:51" s="6" customFormat="1" ht="15.75" customHeight="1">
      <c r="B407" s="114"/>
      <c r="E407" s="116"/>
      <c r="F407" s="267" t="s">
        <v>805</v>
      </c>
      <c r="G407" s="268"/>
      <c r="H407" s="268"/>
      <c r="I407" s="268"/>
      <c r="K407" s="117">
        <v>16.322</v>
      </c>
      <c r="S407" s="114"/>
      <c r="T407" s="118"/>
      <c r="AA407" s="119"/>
      <c r="AT407" s="116" t="s">
        <v>165</v>
      </c>
      <c r="AU407" s="116" t="s">
        <v>77</v>
      </c>
      <c r="AV407" s="116" t="s">
        <v>77</v>
      </c>
      <c r="AW407" s="116" t="s">
        <v>127</v>
      </c>
      <c r="AX407" s="116" t="s">
        <v>70</v>
      </c>
      <c r="AY407" s="116" t="s">
        <v>156</v>
      </c>
    </row>
    <row r="408" spans="2:51" s="6" customFormat="1" ht="15.75" customHeight="1">
      <c r="B408" s="114"/>
      <c r="E408" s="116"/>
      <c r="F408" s="267" t="s">
        <v>806</v>
      </c>
      <c r="G408" s="268"/>
      <c r="H408" s="268"/>
      <c r="I408" s="268"/>
      <c r="K408" s="117">
        <v>0.5</v>
      </c>
      <c r="S408" s="114"/>
      <c r="T408" s="118"/>
      <c r="AA408" s="119"/>
      <c r="AT408" s="116" t="s">
        <v>165</v>
      </c>
      <c r="AU408" s="116" t="s">
        <v>77</v>
      </c>
      <c r="AV408" s="116" t="s">
        <v>77</v>
      </c>
      <c r="AW408" s="116" t="s">
        <v>127</v>
      </c>
      <c r="AX408" s="116" t="s">
        <v>70</v>
      </c>
      <c r="AY408" s="116" t="s">
        <v>156</v>
      </c>
    </row>
    <row r="409" spans="2:51" s="6" customFormat="1" ht="15.75" customHeight="1">
      <c r="B409" s="120"/>
      <c r="E409" s="121"/>
      <c r="F409" s="269" t="s">
        <v>261</v>
      </c>
      <c r="G409" s="270"/>
      <c r="H409" s="270"/>
      <c r="I409" s="270"/>
      <c r="K409" s="122">
        <v>22.102</v>
      </c>
      <c r="S409" s="120"/>
      <c r="T409" s="123"/>
      <c r="AA409" s="124"/>
      <c r="AT409" s="121" t="s">
        <v>165</v>
      </c>
      <c r="AU409" s="121" t="s">
        <v>77</v>
      </c>
      <c r="AV409" s="121" t="s">
        <v>80</v>
      </c>
      <c r="AW409" s="121" t="s">
        <v>127</v>
      </c>
      <c r="AX409" s="121" t="s">
        <v>9</v>
      </c>
      <c r="AY409" s="121" t="s">
        <v>156</v>
      </c>
    </row>
    <row r="410" spans="2:65" s="6" customFormat="1" ht="27" customHeight="1">
      <c r="B410" s="21"/>
      <c r="C410" s="104" t="s">
        <v>807</v>
      </c>
      <c r="D410" s="104" t="s">
        <v>157</v>
      </c>
      <c r="E410" s="105" t="s">
        <v>808</v>
      </c>
      <c r="F410" s="261" t="s">
        <v>809</v>
      </c>
      <c r="G410" s="262"/>
      <c r="H410" s="262"/>
      <c r="I410" s="262"/>
      <c r="J410" s="107" t="s">
        <v>173</v>
      </c>
      <c r="K410" s="108">
        <v>12.501</v>
      </c>
      <c r="L410" s="263"/>
      <c r="M410" s="262"/>
      <c r="N410" s="264">
        <f>ROUND($L$410*$K$410,0)</f>
        <v>0</v>
      </c>
      <c r="O410" s="262"/>
      <c r="P410" s="262"/>
      <c r="Q410" s="262"/>
      <c r="R410" s="106" t="s">
        <v>161</v>
      </c>
      <c r="S410" s="21"/>
      <c r="T410" s="109"/>
      <c r="U410" s="110" t="s">
        <v>42</v>
      </c>
      <c r="X410" s="111">
        <v>0.00051069</v>
      </c>
      <c r="Y410" s="111">
        <f>$X$410*$K$410</f>
        <v>0.006384135689999999</v>
      </c>
      <c r="Z410" s="111">
        <v>0</v>
      </c>
      <c r="AA410" s="112">
        <f>$Z$410*$K$410</f>
        <v>0</v>
      </c>
      <c r="AR410" s="73" t="s">
        <v>249</v>
      </c>
      <c r="AT410" s="73" t="s">
        <v>157</v>
      </c>
      <c r="AU410" s="73" t="s">
        <v>77</v>
      </c>
      <c r="AY410" s="6" t="s">
        <v>156</v>
      </c>
      <c r="BE410" s="113">
        <f>IF($U$410="základní",$N$410,0)</f>
        <v>0</v>
      </c>
      <c r="BF410" s="113">
        <f>IF($U$410="snížená",$N$410,0)</f>
        <v>0</v>
      </c>
      <c r="BG410" s="113">
        <f>IF($U$410="zákl. přenesená",$N$410,0)</f>
        <v>0</v>
      </c>
      <c r="BH410" s="113">
        <f>IF($U$410="sníž. přenesená",$N$410,0)</f>
        <v>0</v>
      </c>
      <c r="BI410" s="113">
        <f>IF($U$410="nulová",$N$410,0)</f>
        <v>0</v>
      </c>
      <c r="BJ410" s="73" t="s">
        <v>77</v>
      </c>
      <c r="BK410" s="113">
        <f>ROUND($L$410*$K$410,0)</f>
        <v>0</v>
      </c>
      <c r="BL410" s="73" t="s">
        <v>249</v>
      </c>
      <c r="BM410" s="73" t="s">
        <v>810</v>
      </c>
    </row>
    <row r="411" spans="2:51" s="6" customFormat="1" ht="27" customHeight="1">
      <c r="B411" s="114"/>
      <c r="E411" s="115"/>
      <c r="F411" s="267" t="s">
        <v>789</v>
      </c>
      <c r="G411" s="268"/>
      <c r="H411" s="268"/>
      <c r="I411" s="268"/>
      <c r="K411" s="117">
        <v>2.315</v>
      </c>
      <c r="S411" s="114"/>
      <c r="T411" s="118"/>
      <c r="AA411" s="119"/>
      <c r="AT411" s="116" t="s">
        <v>165</v>
      </c>
      <c r="AU411" s="116" t="s">
        <v>77</v>
      </c>
      <c r="AV411" s="116" t="s">
        <v>77</v>
      </c>
      <c r="AW411" s="116" t="s">
        <v>127</v>
      </c>
      <c r="AX411" s="116" t="s">
        <v>70</v>
      </c>
      <c r="AY411" s="116" t="s">
        <v>156</v>
      </c>
    </row>
    <row r="412" spans="2:51" s="6" customFormat="1" ht="27" customHeight="1">
      <c r="B412" s="114"/>
      <c r="E412" s="116"/>
      <c r="F412" s="267" t="s">
        <v>790</v>
      </c>
      <c r="G412" s="268"/>
      <c r="H412" s="268"/>
      <c r="I412" s="268"/>
      <c r="K412" s="117">
        <v>10.186</v>
      </c>
      <c r="S412" s="114"/>
      <c r="T412" s="118"/>
      <c r="AA412" s="119"/>
      <c r="AT412" s="116" t="s">
        <v>165</v>
      </c>
      <c r="AU412" s="116" t="s">
        <v>77</v>
      </c>
      <c r="AV412" s="116" t="s">
        <v>77</v>
      </c>
      <c r="AW412" s="116" t="s">
        <v>127</v>
      </c>
      <c r="AX412" s="116" t="s">
        <v>70</v>
      </c>
      <c r="AY412" s="116" t="s">
        <v>156</v>
      </c>
    </row>
    <row r="413" spans="2:51" s="6" customFormat="1" ht="15.75" customHeight="1">
      <c r="B413" s="120"/>
      <c r="E413" s="121"/>
      <c r="F413" s="269" t="s">
        <v>261</v>
      </c>
      <c r="G413" s="270"/>
      <c r="H413" s="270"/>
      <c r="I413" s="270"/>
      <c r="K413" s="122">
        <v>12.501</v>
      </c>
      <c r="S413" s="120"/>
      <c r="T413" s="123"/>
      <c r="AA413" s="124"/>
      <c r="AT413" s="121" t="s">
        <v>165</v>
      </c>
      <c r="AU413" s="121" t="s">
        <v>77</v>
      </c>
      <c r="AV413" s="121" t="s">
        <v>80</v>
      </c>
      <c r="AW413" s="121" t="s">
        <v>127</v>
      </c>
      <c r="AX413" s="121" t="s">
        <v>9</v>
      </c>
      <c r="AY413" s="121" t="s">
        <v>156</v>
      </c>
    </row>
    <row r="414" spans="2:65" s="6" customFormat="1" ht="27" customHeight="1">
      <c r="B414" s="21"/>
      <c r="C414" s="104" t="s">
        <v>811</v>
      </c>
      <c r="D414" s="104" t="s">
        <v>157</v>
      </c>
      <c r="E414" s="105" t="s">
        <v>524</v>
      </c>
      <c r="F414" s="261" t="s">
        <v>525</v>
      </c>
      <c r="G414" s="262"/>
      <c r="H414" s="262"/>
      <c r="I414" s="262"/>
      <c r="J414" s="107" t="s">
        <v>173</v>
      </c>
      <c r="K414" s="108">
        <v>88.084</v>
      </c>
      <c r="L414" s="263"/>
      <c r="M414" s="262"/>
      <c r="N414" s="264">
        <f>ROUND($L$414*$K$414,0)</f>
        <v>0</v>
      </c>
      <c r="O414" s="262"/>
      <c r="P414" s="262"/>
      <c r="Q414" s="262"/>
      <c r="R414" s="106" t="s">
        <v>161</v>
      </c>
      <c r="S414" s="21"/>
      <c r="T414" s="109"/>
      <c r="U414" s="110" t="s">
        <v>42</v>
      </c>
      <c r="X414" s="111">
        <v>0.00035752</v>
      </c>
      <c r="Y414" s="111">
        <f>$X$414*$K$414</f>
        <v>0.03149179168</v>
      </c>
      <c r="Z414" s="111">
        <v>0</v>
      </c>
      <c r="AA414" s="112">
        <f>$Z$414*$K$414</f>
        <v>0</v>
      </c>
      <c r="AR414" s="73" t="s">
        <v>249</v>
      </c>
      <c r="AT414" s="73" t="s">
        <v>157</v>
      </c>
      <c r="AU414" s="73" t="s">
        <v>77</v>
      </c>
      <c r="AY414" s="6" t="s">
        <v>156</v>
      </c>
      <c r="BE414" s="113">
        <f>IF($U$414="základní",$N$414,0)</f>
        <v>0</v>
      </c>
      <c r="BF414" s="113">
        <f>IF($U$414="snížená",$N$414,0)</f>
        <v>0</v>
      </c>
      <c r="BG414" s="113">
        <f>IF($U$414="zákl. přenesená",$N$414,0)</f>
        <v>0</v>
      </c>
      <c r="BH414" s="113">
        <f>IF($U$414="sníž. přenesená",$N$414,0)</f>
        <v>0</v>
      </c>
      <c r="BI414" s="113">
        <f>IF($U$414="nulová",$N$414,0)</f>
        <v>0</v>
      </c>
      <c r="BJ414" s="73" t="s">
        <v>77</v>
      </c>
      <c r="BK414" s="113">
        <f>ROUND($L$414*$K$414,0)</f>
        <v>0</v>
      </c>
      <c r="BL414" s="73" t="s">
        <v>249</v>
      </c>
      <c r="BM414" s="73" t="s">
        <v>526</v>
      </c>
    </row>
    <row r="415" spans="2:51" s="6" customFormat="1" ht="15.75" customHeight="1">
      <c r="B415" s="114"/>
      <c r="E415" s="115"/>
      <c r="F415" s="267" t="s">
        <v>792</v>
      </c>
      <c r="G415" s="268"/>
      <c r="H415" s="268"/>
      <c r="I415" s="268"/>
      <c r="K415" s="117">
        <v>53.086</v>
      </c>
      <c r="S415" s="114"/>
      <c r="T415" s="118"/>
      <c r="AA415" s="119"/>
      <c r="AT415" s="116" t="s">
        <v>165</v>
      </c>
      <c r="AU415" s="116" t="s">
        <v>77</v>
      </c>
      <c r="AV415" s="116" t="s">
        <v>77</v>
      </c>
      <c r="AW415" s="116" t="s">
        <v>127</v>
      </c>
      <c r="AX415" s="116" t="s">
        <v>70</v>
      </c>
      <c r="AY415" s="116" t="s">
        <v>156</v>
      </c>
    </row>
    <row r="416" spans="2:51" s="6" customFormat="1" ht="15.75" customHeight="1">
      <c r="B416" s="120"/>
      <c r="E416" s="121"/>
      <c r="F416" s="269" t="s">
        <v>185</v>
      </c>
      <c r="G416" s="270"/>
      <c r="H416" s="270"/>
      <c r="I416" s="270"/>
      <c r="K416" s="122">
        <v>53.086</v>
      </c>
      <c r="S416" s="120"/>
      <c r="T416" s="123"/>
      <c r="AA416" s="124"/>
      <c r="AT416" s="121" t="s">
        <v>165</v>
      </c>
      <c r="AU416" s="121" t="s">
        <v>77</v>
      </c>
      <c r="AV416" s="121" t="s">
        <v>80</v>
      </c>
      <c r="AW416" s="121" t="s">
        <v>127</v>
      </c>
      <c r="AX416" s="121" t="s">
        <v>70</v>
      </c>
      <c r="AY416" s="121" t="s">
        <v>156</v>
      </c>
    </row>
    <row r="417" spans="2:51" s="6" customFormat="1" ht="15.75" customHeight="1">
      <c r="B417" s="114"/>
      <c r="E417" s="116"/>
      <c r="F417" s="267" t="s">
        <v>793</v>
      </c>
      <c r="G417" s="268"/>
      <c r="H417" s="268"/>
      <c r="I417" s="268"/>
      <c r="K417" s="117">
        <v>6.226</v>
      </c>
      <c r="S417" s="114"/>
      <c r="T417" s="118"/>
      <c r="AA417" s="119"/>
      <c r="AT417" s="116" t="s">
        <v>165</v>
      </c>
      <c r="AU417" s="116" t="s">
        <v>77</v>
      </c>
      <c r="AV417" s="116" t="s">
        <v>77</v>
      </c>
      <c r="AW417" s="116" t="s">
        <v>127</v>
      </c>
      <c r="AX417" s="116" t="s">
        <v>70</v>
      </c>
      <c r="AY417" s="116" t="s">
        <v>156</v>
      </c>
    </row>
    <row r="418" spans="2:51" s="6" customFormat="1" ht="15.75" customHeight="1">
      <c r="B418" s="114"/>
      <c r="E418" s="116"/>
      <c r="F418" s="267" t="s">
        <v>794</v>
      </c>
      <c r="G418" s="268"/>
      <c r="H418" s="268"/>
      <c r="I418" s="268"/>
      <c r="K418" s="117">
        <v>12.176</v>
      </c>
      <c r="S418" s="114"/>
      <c r="T418" s="118"/>
      <c r="AA418" s="119"/>
      <c r="AT418" s="116" t="s">
        <v>165</v>
      </c>
      <c r="AU418" s="116" t="s">
        <v>77</v>
      </c>
      <c r="AV418" s="116" t="s">
        <v>77</v>
      </c>
      <c r="AW418" s="116" t="s">
        <v>127</v>
      </c>
      <c r="AX418" s="116" t="s">
        <v>70</v>
      </c>
      <c r="AY418" s="116" t="s">
        <v>156</v>
      </c>
    </row>
    <row r="419" spans="2:51" s="6" customFormat="1" ht="15.75" customHeight="1">
      <c r="B419" s="120"/>
      <c r="E419" s="121"/>
      <c r="F419" s="269" t="s">
        <v>571</v>
      </c>
      <c r="G419" s="270"/>
      <c r="H419" s="270"/>
      <c r="I419" s="270"/>
      <c r="K419" s="122">
        <v>18.402</v>
      </c>
      <c r="S419" s="120"/>
      <c r="T419" s="123"/>
      <c r="AA419" s="124"/>
      <c r="AT419" s="121" t="s">
        <v>165</v>
      </c>
      <c r="AU419" s="121" t="s">
        <v>77</v>
      </c>
      <c r="AV419" s="121" t="s">
        <v>80</v>
      </c>
      <c r="AW419" s="121" t="s">
        <v>127</v>
      </c>
      <c r="AX419" s="121" t="s">
        <v>70</v>
      </c>
      <c r="AY419" s="121" t="s">
        <v>156</v>
      </c>
    </row>
    <row r="420" spans="2:51" s="6" customFormat="1" ht="15.75" customHeight="1">
      <c r="B420" s="114"/>
      <c r="E420" s="116"/>
      <c r="F420" s="267" t="s">
        <v>741</v>
      </c>
      <c r="G420" s="268"/>
      <c r="H420" s="268"/>
      <c r="I420" s="268"/>
      <c r="K420" s="117">
        <v>0.64</v>
      </c>
      <c r="S420" s="114"/>
      <c r="T420" s="118"/>
      <c r="AA420" s="119"/>
      <c r="AT420" s="116" t="s">
        <v>165</v>
      </c>
      <c r="AU420" s="116" t="s">
        <v>77</v>
      </c>
      <c r="AV420" s="116" t="s">
        <v>77</v>
      </c>
      <c r="AW420" s="116" t="s">
        <v>127</v>
      </c>
      <c r="AX420" s="116" t="s">
        <v>70</v>
      </c>
      <c r="AY420" s="116" t="s">
        <v>156</v>
      </c>
    </row>
    <row r="421" spans="2:51" s="6" customFormat="1" ht="15.75" customHeight="1">
      <c r="B421" s="120"/>
      <c r="E421" s="121"/>
      <c r="F421" s="269" t="s">
        <v>576</v>
      </c>
      <c r="G421" s="270"/>
      <c r="H421" s="270"/>
      <c r="I421" s="270"/>
      <c r="K421" s="122">
        <v>0.64</v>
      </c>
      <c r="S421" s="120"/>
      <c r="T421" s="123"/>
      <c r="AA421" s="124"/>
      <c r="AT421" s="121" t="s">
        <v>165</v>
      </c>
      <c r="AU421" s="121" t="s">
        <v>77</v>
      </c>
      <c r="AV421" s="121" t="s">
        <v>80</v>
      </c>
      <c r="AW421" s="121" t="s">
        <v>127</v>
      </c>
      <c r="AX421" s="121" t="s">
        <v>70</v>
      </c>
      <c r="AY421" s="121" t="s">
        <v>156</v>
      </c>
    </row>
    <row r="422" spans="2:51" s="6" customFormat="1" ht="15.75" customHeight="1">
      <c r="B422" s="114"/>
      <c r="E422" s="116"/>
      <c r="F422" s="267" t="s">
        <v>799</v>
      </c>
      <c r="G422" s="268"/>
      <c r="H422" s="268"/>
      <c r="I422" s="268"/>
      <c r="K422" s="117">
        <v>15.956</v>
      </c>
      <c r="S422" s="114"/>
      <c r="T422" s="118"/>
      <c r="AA422" s="119"/>
      <c r="AT422" s="116" t="s">
        <v>165</v>
      </c>
      <c r="AU422" s="116" t="s">
        <v>77</v>
      </c>
      <c r="AV422" s="116" t="s">
        <v>77</v>
      </c>
      <c r="AW422" s="116" t="s">
        <v>127</v>
      </c>
      <c r="AX422" s="116" t="s">
        <v>70</v>
      </c>
      <c r="AY422" s="116" t="s">
        <v>156</v>
      </c>
    </row>
    <row r="423" spans="2:51" s="6" customFormat="1" ht="15.75" customHeight="1">
      <c r="B423" s="120"/>
      <c r="E423" s="121"/>
      <c r="F423" s="269" t="s">
        <v>571</v>
      </c>
      <c r="G423" s="270"/>
      <c r="H423" s="270"/>
      <c r="I423" s="270"/>
      <c r="K423" s="122">
        <v>15.956</v>
      </c>
      <c r="S423" s="120"/>
      <c r="T423" s="123"/>
      <c r="AA423" s="124"/>
      <c r="AT423" s="121" t="s">
        <v>165</v>
      </c>
      <c r="AU423" s="121" t="s">
        <v>77</v>
      </c>
      <c r="AV423" s="121" t="s">
        <v>80</v>
      </c>
      <c r="AW423" s="121" t="s">
        <v>127</v>
      </c>
      <c r="AX423" s="121" t="s">
        <v>70</v>
      </c>
      <c r="AY423" s="121" t="s">
        <v>156</v>
      </c>
    </row>
    <row r="424" spans="2:51" s="6" customFormat="1" ht="15.75" customHeight="1">
      <c r="B424" s="125"/>
      <c r="E424" s="126"/>
      <c r="F424" s="259" t="s">
        <v>186</v>
      </c>
      <c r="G424" s="260"/>
      <c r="H424" s="260"/>
      <c r="I424" s="260"/>
      <c r="K424" s="127">
        <v>88.084</v>
      </c>
      <c r="S424" s="125"/>
      <c r="T424" s="128"/>
      <c r="AA424" s="129"/>
      <c r="AT424" s="126" t="s">
        <v>165</v>
      </c>
      <c r="AU424" s="126" t="s">
        <v>77</v>
      </c>
      <c r="AV424" s="126" t="s">
        <v>162</v>
      </c>
      <c r="AW424" s="126" t="s">
        <v>127</v>
      </c>
      <c r="AX424" s="126" t="s">
        <v>9</v>
      </c>
      <c r="AY424" s="126" t="s">
        <v>156</v>
      </c>
    </row>
    <row r="425" spans="2:65" s="6" customFormat="1" ht="27" customHeight="1">
      <c r="B425" s="21"/>
      <c r="C425" s="104" t="s">
        <v>812</v>
      </c>
      <c r="D425" s="104" t="s">
        <v>157</v>
      </c>
      <c r="E425" s="105" t="s">
        <v>813</v>
      </c>
      <c r="F425" s="261" t="s">
        <v>814</v>
      </c>
      <c r="G425" s="262"/>
      <c r="H425" s="262"/>
      <c r="I425" s="262"/>
      <c r="J425" s="107" t="s">
        <v>173</v>
      </c>
      <c r="K425" s="108">
        <v>20.372</v>
      </c>
      <c r="L425" s="263"/>
      <c r="M425" s="262"/>
      <c r="N425" s="264">
        <f>ROUND($L$425*$K$425,0)</f>
        <v>0</v>
      </c>
      <c r="O425" s="262"/>
      <c r="P425" s="262"/>
      <c r="Q425" s="262"/>
      <c r="R425" s="106" t="s">
        <v>161</v>
      </c>
      <c r="S425" s="21"/>
      <c r="T425" s="109"/>
      <c r="U425" s="110" t="s">
        <v>42</v>
      </c>
      <c r="X425" s="111">
        <v>0.000484</v>
      </c>
      <c r="Y425" s="111">
        <f>$X$425*$K$425</f>
        <v>0.009860048</v>
      </c>
      <c r="Z425" s="111">
        <v>0</v>
      </c>
      <c r="AA425" s="112">
        <f>$Z$425*$K$425</f>
        <v>0</v>
      </c>
      <c r="AR425" s="73" t="s">
        <v>249</v>
      </c>
      <c r="AT425" s="73" t="s">
        <v>157</v>
      </c>
      <c r="AU425" s="73" t="s">
        <v>77</v>
      </c>
      <c r="AY425" s="6" t="s">
        <v>156</v>
      </c>
      <c r="BE425" s="113">
        <f>IF($U$425="základní",$N$425,0)</f>
        <v>0</v>
      </c>
      <c r="BF425" s="113">
        <f>IF($U$425="snížená",$N$425,0)</f>
        <v>0</v>
      </c>
      <c r="BG425" s="113">
        <f>IF($U$425="zákl. přenesená",$N$425,0)</f>
        <v>0</v>
      </c>
      <c r="BH425" s="113">
        <f>IF($U$425="sníž. přenesená",$N$425,0)</f>
        <v>0</v>
      </c>
      <c r="BI425" s="113">
        <f>IF($U$425="nulová",$N$425,0)</f>
        <v>0</v>
      </c>
      <c r="BJ425" s="73" t="s">
        <v>77</v>
      </c>
      <c r="BK425" s="113">
        <f>ROUND($L$425*$K$425,0)</f>
        <v>0</v>
      </c>
      <c r="BL425" s="73" t="s">
        <v>249</v>
      </c>
      <c r="BM425" s="73" t="s">
        <v>815</v>
      </c>
    </row>
    <row r="426" spans="2:51" s="6" customFormat="1" ht="27" customHeight="1">
      <c r="B426" s="114"/>
      <c r="E426" s="115"/>
      <c r="F426" s="267" t="s">
        <v>816</v>
      </c>
      <c r="G426" s="268"/>
      <c r="H426" s="268"/>
      <c r="I426" s="268"/>
      <c r="K426" s="117">
        <v>20.372</v>
      </c>
      <c r="S426" s="114"/>
      <c r="T426" s="118"/>
      <c r="AA426" s="119"/>
      <c r="AT426" s="116" t="s">
        <v>165</v>
      </c>
      <c r="AU426" s="116" t="s">
        <v>77</v>
      </c>
      <c r="AV426" s="116" t="s">
        <v>77</v>
      </c>
      <c r="AW426" s="116" t="s">
        <v>127</v>
      </c>
      <c r="AX426" s="116" t="s">
        <v>9</v>
      </c>
      <c r="AY426" s="116" t="s">
        <v>156</v>
      </c>
    </row>
    <row r="427" spans="2:65" s="6" customFormat="1" ht="27" customHeight="1">
      <c r="B427" s="21"/>
      <c r="C427" s="104" t="s">
        <v>27</v>
      </c>
      <c r="D427" s="104" t="s">
        <v>157</v>
      </c>
      <c r="E427" s="105" t="s">
        <v>817</v>
      </c>
      <c r="F427" s="261" t="s">
        <v>818</v>
      </c>
      <c r="G427" s="262"/>
      <c r="H427" s="262"/>
      <c r="I427" s="262"/>
      <c r="J427" s="107" t="s">
        <v>173</v>
      </c>
      <c r="K427" s="108">
        <v>22.102</v>
      </c>
      <c r="L427" s="263"/>
      <c r="M427" s="262"/>
      <c r="N427" s="264">
        <f>ROUND($L$427*$K$427,0)</f>
        <v>0</v>
      </c>
      <c r="O427" s="262"/>
      <c r="P427" s="262"/>
      <c r="Q427" s="262"/>
      <c r="R427" s="106" t="s">
        <v>161</v>
      </c>
      <c r="S427" s="21"/>
      <c r="T427" s="109"/>
      <c r="U427" s="110" t="s">
        <v>42</v>
      </c>
      <c r="X427" s="111">
        <v>0.00032136</v>
      </c>
      <c r="Y427" s="111">
        <f>$X$427*$K$427</f>
        <v>0.007102698720000001</v>
      </c>
      <c r="Z427" s="111">
        <v>0</v>
      </c>
      <c r="AA427" s="112">
        <f>$Z$427*$K$427</f>
        <v>0</v>
      </c>
      <c r="AR427" s="73" t="s">
        <v>249</v>
      </c>
      <c r="AT427" s="73" t="s">
        <v>157</v>
      </c>
      <c r="AU427" s="73" t="s">
        <v>77</v>
      </c>
      <c r="AY427" s="6" t="s">
        <v>156</v>
      </c>
      <c r="BE427" s="113">
        <f>IF($U$427="základní",$N$427,0)</f>
        <v>0</v>
      </c>
      <c r="BF427" s="113">
        <f>IF($U$427="snížená",$N$427,0)</f>
        <v>0</v>
      </c>
      <c r="BG427" s="113">
        <f>IF($U$427="zákl. přenesená",$N$427,0)</f>
        <v>0</v>
      </c>
      <c r="BH427" s="113">
        <f>IF($U$427="sníž. přenesená",$N$427,0)</f>
        <v>0</v>
      </c>
      <c r="BI427" s="113">
        <f>IF($U$427="nulová",$N$427,0)</f>
        <v>0</v>
      </c>
      <c r="BJ427" s="73" t="s">
        <v>77</v>
      </c>
      <c r="BK427" s="113">
        <f>ROUND($L$427*$K$427,0)</f>
        <v>0</v>
      </c>
      <c r="BL427" s="73" t="s">
        <v>249</v>
      </c>
      <c r="BM427" s="73" t="s">
        <v>819</v>
      </c>
    </row>
    <row r="428" spans="2:51" s="6" customFormat="1" ht="15.75" customHeight="1">
      <c r="B428" s="114"/>
      <c r="E428" s="115"/>
      <c r="F428" s="267" t="s">
        <v>804</v>
      </c>
      <c r="G428" s="268"/>
      <c r="H428" s="268"/>
      <c r="I428" s="268"/>
      <c r="K428" s="117">
        <v>5.28</v>
      </c>
      <c r="S428" s="114"/>
      <c r="T428" s="118"/>
      <c r="AA428" s="119"/>
      <c r="AT428" s="116" t="s">
        <v>165</v>
      </c>
      <c r="AU428" s="116" t="s">
        <v>77</v>
      </c>
      <c r="AV428" s="116" t="s">
        <v>77</v>
      </c>
      <c r="AW428" s="116" t="s">
        <v>127</v>
      </c>
      <c r="AX428" s="116" t="s">
        <v>70</v>
      </c>
      <c r="AY428" s="116" t="s">
        <v>156</v>
      </c>
    </row>
    <row r="429" spans="2:51" s="6" customFormat="1" ht="15.75" customHeight="1">
      <c r="B429" s="114"/>
      <c r="E429" s="116"/>
      <c r="F429" s="267" t="s">
        <v>805</v>
      </c>
      <c r="G429" s="268"/>
      <c r="H429" s="268"/>
      <c r="I429" s="268"/>
      <c r="K429" s="117">
        <v>16.322</v>
      </c>
      <c r="S429" s="114"/>
      <c r="T429" s="118"/>
      <c r="AA429" s="119"/>
      <c r="AT429" s="116" t="s">
        <v>165</v>
      </c>
      <c r="AU429" s="116" t="s">
        <v>77</v>
      </c>
      <c r="AV429" s="116" t="s">
        <v>77</v>
      </c>
      <c r="AW429" s="116" t="s">
        <v>127</v>
      </c>
      <c r="AX429" s="116" t="s">
        <v>70</v>
      </c>
      <c r="AY429" s="116" t="s">
        <v>156</v>
      </c>
    </row>
    <row r="430" spans="2:51" s="6" customFormat="1" ht="15.75" customHeight="1">
      <c r="B430" s="114"/>
      <c r="E430" s="116"/>
      <c r="F430" s="267" t="s">
        <v>806</v>
      </c>
      <c r="G430" s="268"/>
      <c r="H430" s="268"/>
      <c r="I430" s="268"/>
      <c r="K430" s="117">
        <v>0.5</v>
      </c>
      <c r="S430" s="114"/>
      <c r="T430" s="118"/>
      <c r="AA430" s="119"/>
      <c r="AT430" s="116" t="s">
        <v>165</v>
      </c>
      <c r="AU430" s="116" t="s">
        <v>77</v>
      </c>
      <c r="AV430" s="116" t="s">
        <v>77</v>
      </c>
      <c r="AW430" s="116" t="s">
        <v>127</v>
      </c>
      <c r="AX430" s="116" t="s">
        <v>70</v>
      </c>
      <c r="AY430" s="116" t="s">
        <v>156</v>
      </c>
    </row>
    <row r="431" spans="2:51" s="6" customFormat="1" ht="15.75" customHeight="1">
      <c r="B431" s="120"/>
      <c r="E431" s="121"/>
      <c r="F431" s="269" t="s">
        <v>261</v>
      </c>
      <c r="G431" s="270"/>
      <c r="H431" s="270"/>
      <c r="I431" s="270"/>
      <c r="K431" s="122">
        <v>22.102</v>
      </c>
      <c r="S431" s="120"/>
      <c r="T431" s="138"/>
      <c r="U431" s="139"/>
      <c r="V431" s="139"/>
      <c r="W431" s="139"/>
      <c r="X431" s="139"/>
      <c r="Y431" s="139"/>
      <c r="Z431" s="139"/>
      <c r="AA431" s="140"/>
      <c r="AT431" s="121" t="s">
        <v>165</v>
      </c>
      <c r="AU431" s="121" t="s">
        <v>77</v>
      </c>
      <c r="AV431" s="121" t="s">
        <v>80</v>
      </c>
      <c r="AW431" s="121" t="s">
        <v>127</v>
      </c>
      <c r="AX431" s="121" t="s">
        <v>9</v>
      </c>
      <c r="AY431" s="121" t="s">
        <v>156</v>
      </c>
    </row>
    <row r="432" spans="2:19" s="6" customFormat="1" ht="7.5" customHeight="1">
      <c r="B432" s="35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21"/>
    </row>
    <row r="433" s="2" customFormat="1" ht="14.25" customHeight="1"/>
  </sheetData>
  <sheetProtection/>
  <mergeCells count="605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N57:Q57"/>
    <mergeCell ref="N58:Q58"/>
    <mergeCell ref="N59:Q59"/>
    <mergeCell ref="N60:Q60"/>
    <mergeCell ref="N61:Q61"/>
    <mergeCell ref="N62:Q62"/>
    <mergeCell ref="N63:Q63"/>
    <mergeCell ref="N64:Q64"/>
    <mergeCell ref="N65:Q65"/>
    <mergeCell ref="N66:Q66"/>
    <mergeCell ref="N67:Q67"/>
    <mergeCell ref="C74:R74"/>
    <mergeCell ref="F76:Q76"/>
    <mergeCell ref="F77:Q77"/>
    <mergeCell ref="M79:P79"/>
    <mergeCell ref="M81:Q81"/>
    <mergeCell ref="F84:I84"/>
    <mergeCell ref="L84:M84"/>
    <mergeCell ref="N84:Q84"/>
    <mergeCell ref="F88:I88"/>
    <mergeCell ref="L88:M88"/>
    <mergeCell ref="N88:Q88"/>
    <mergeCell ref="F89:I89"/>
    <mergeCell ref="F90:I90"/>
    <mergeCell ref="L90:M90"/>
    <mergeCell ref="N90:Q90"/>
    <mergeCell ref="F91:I91"/>
    <mergeCell ref="F93:I93"/>
    <mergeCell ref="L93:M93"/>
    <mergeCell ref="N93:Q93"/>
    <mergeCell ref="F94:I94"/>
    <mergeCell ref="F95:I95"/>
    <mergeCell ref="L95:M95"/>
    <mergeCell ref="N95:Q95"/>
    <mergeCell ref="F96:I96"/>
    <mergeCell ref="F97:I97"/>
    <mergeCell ref="L97:M97"/>
    <mergeCell ref="N97:Q97"/>
    <mergeCell ref="F98:I98"/>
    <mergeCell ref="F99:I99"/>
    <mergeCell ref="F100:I100"/>
    <mergeCell ref="F101:I101"/>
    <mergeCell ref="F102:I102"/>
    <mergeCell ref="F103:I103"/>
    <mergeCell ref="F104:I104"/>
    <mergeCell ref="F105:I105"/>
    <mergeCell ref="F106:I106"/>
    <mergeCell ref="F107:I107"/>
    <mergeCell ref="F108:I108"/>
    <mergeCell ref="F109:I109"/>
    <mergeCell ref="F110:I110"/>
    <mergeCell ref="F111:I111"/>
    <mergeCell ref="F112:I112"/>
    <mergeCell ref="F113:I113"/>
    <mergeCell ref="F114:I114"/>
    <mergeCell ref="F115:I115"/>
    <mergeCell ref="F116:I116"/>
    <mergeCell ref="F117:I117"/>
    <mergeCell ref="L117:M117"/>
    <mergeCell ref="N117:Q117"/>
    <mergeCell ref="F118:I118"/>
    <mergeCell ref="F119:I119"/>
    <mergeCell ref="L119:M119"/>
    <mergeCell ref="N119:Q119"/>
    <mergeCell ref="F120:I120"/>
    <mergeCell ref="F121:I121"/>
    <mergeCell ref="F122:I122"/>
    <mergeCell ref="F123:I123"/>
    <mergeCell ref="F124:I124"/>
    <mergeCell ref="F125:I125"/>
    <mergeCell ref="F126:I126"/>
    <mergeCell ref="F127:I127"/>
    <mergeCell ref="F128:I128"/>
    <mergeCell ref="F129:I129"/>
    <mergeCell ref="F130:I130"/>
    <mergeCell ref="F131:I131"/>
    <mergeCell ref="L131:M131"/>
    <mergeCell ref="N131:Q131"/>
    <mergeCell ref="F132:I132"/>
    <mergeCell ref="F133:I133"/>
    <mergeCell ref="L133:M133"/>
    <mergeCell ref="N133:Q133"/>
    <mergeCell ref="F134:I134"/>
    <mergeCell ref="F135:I135"/>
    <mergeCell ref="F136:I136"/>
    <mergeCell ref="F137:I137"/>
    <mergeCell ref="F138:I138"/>
    <mergeCell ref="F139:I139"/>
    <mergeCell ref="F140:I140"/>
    <mergeCell ref="F141:I141"/>
    <mergeCell ref="F142:I142"/>
    <mergeCell ref="F143:I143"/>
    <mergeCell ref="F144:I144"/>
    <mergeCell ref="F145:I145"/>
    <mergeCell ref="L145:M145"/>
    <mergeCell ref="N145:Q145"/>
    <mergeCell ref="F146:I146"/>
    <mergeCell ref="F147:I147"/>
    <mergeCell ref="L147:M147"/>
    <mergeCell ref="N147:Q147"/>
    <mergeCell ref="F148:I148"/>
    <mergeCell ref="F149:I149"/>
    <mergeCell ref="F150:I150"/>
    <mergeCell ref="F151:I151"/>
    <mergeCell ref="F152:I152"/>
    <mergeCell ref="F153:I153"/>
    <mergeCell ref="F154:I154"/>
    <mergeCell ref="F155:I155"/>
    <mergeCell ref="F156:I156"/>
    <mergeCell ref="F157:I157"/>
    <mergeCell ref="F158:I158"/>
    <mergeCell ref="L158:M158"/>
    <mergeCell ref="N158:Q158"/>
    <mergeCell ref="F159:I159"/>
    <mergeCell ref="F160:I160"/>
    <mergeCell ref="L160:M160"/>
    <mergeCell ref="N160:Q160"/>
    <mergeCell ref="F161:I161"/>
    <mergeCell ref="F162:I162"/>
    <mergeCell ref="F163:I163"/>
    <mergeCell ref="L163:M163"/>
    <mergeCell ref="N163:Q163"/>
    <mergeCell ref="F164:I164"/>
    <mergeCell ref="F165:I165"/>
    <mergeCell ref="L165:M165"/>
    <mergeCell ref="N165:Q16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F174:I174"/>
    <mergeCell ref="F175:I175"/>
    <mergeCell ref="F176:I176"/>
    <mergeCell ref="F177:I177"/>
    <mergeCell ref="F178:I178"/>
    <mergeCell ref="F179:I179"/>
    <mergeCell ref="L179:M179"/>
    <mergeCell ref="N179:Q179"/>
    <mergeCell ref="F180:I180"/>
    <mergeCell ref="F181:I181"/>
    <mergeCell ref="L181:M181"/>
    <mergeCell ref="N181:Q181"/>
    <mergeCell ref="F182:I182"/>
    <mergeCell ref="F183:I183"/>
    <mergeCell ref="L183:M183"/>
    <mergeCell ref="N183:Q183"/>
    <mergeCell ref="F184:I184"/>
    <mergeCell ref="F185:I185"/>
    <mergeCell ref="L185:M185"/>
    <mergeCell ref="N185:Q185"/>
    <mergeCell ref="F186:I186"/>
    <mergeCell ref="F187:I187"/>
    <mergeCell ref="F188:I188"/>
    <mergeCell ref="F189:I189"/>
    <mergeCell ref="L189:M189"/>
    <mergeCell ref="N189:Q189"/>
    <mergeCell ref="F190:I190"/>
    <mergeCell ref="F191:I191"/>
    <mergeCell ref="F192:I192"/>
    <mergeCell ref="L192:M192"/>
    <mergeCell ref="N192:Q192"/>
    <mergeCell ref="F193:I193"/>
    <mergeCell ref="F194:I194"/>
    <mergeCell ref="L194:M194"/>
    <mergeCell ref="N194:Q194"/>
    <mergeCell ref="F195:I195"/>
    <mergeCell ref="F196:I196"/>
    <mergeCell ref="F197:I197"/>
    <mergeCell ref="F198:I198"/>
    <mergeCell ref="F199:I199"/>
    <mergeCell ref="F200:I200"/>
    <mergeCell ref="F201:I201"/>
    <mergeCell ref="F202:I202"/>
    <mergeCell ref="F203:I203"/>
    <mergeCell ref="L203:M203"/>
    <mergeCell ref="N203:Q203"/>
    <mergeCell ref="F204:I204"/>
    <mergeCell ref="F205:I205"/>
    <mergeCell ref="F206:I206"/>
    <mergeCell ref="F207:I207"/>
    <mergeCell ref="L207:M207"/>
    <mergeCell ref="N207:Q207"/>
    <mergeCell ref="F208:I208"/>
    <mergeCell ref="F209:I209"/>
    <mergeCell ref="F210:I210"/>
    <mergeCell ref="F211:I211"/>
    <mergeCell ref="L211:M211"/>
    <mergeCell ref="N211:Q211"/>
    <mergeCell ref="F212:I212"/>
    <mergeCell ref="F213:I213"/>
    <mergeCell ref="L213:M213"/>
    <mergeCell ref="N213:Q213"/>
    <mergeCell ref="F214:I214"/>
    <mergeCell ref="F216:I216"/>
    <mergeCell ref="L216:M216"/>
    <mergeCell ref="N216:Q216"/>
    <mergeCell ref="F217:I217"/>
    <mergeCell ref="F218:I218"/>
    <mergeCell ref="F219:I219"/>
    <mergeCell ref="F220:I220"/>
    <mergeCell ref="F221:I221"/>
    <mergeCell ref="F222:I222"/>
    <mergeCell ref="L222:M222"/>
    <mergeCell ref="N222:Q222"/>
    <mergeCell ref="F223:I223"/>
    <mergeCell ref="F224:I224"/>
    <mergeCell ref="L224:M224"/>
    <mergeCell ref="N224:Q224"/>
    <mergeCell ref="F225:I225"/>
    <mergeCell ref="F226:I226"/>
    <mergeCell ref="L226:M226"/>
    <mergeCell ref="N226:Q226"/>
    <mergeCell ref="F227:I227"/>
    <mergeCell ref="F228:I228"/>
    <mergeCell ref="L228:M228"/>
    <mergeCell ref="N228:Q228"/>
    <mergeCell ref="F229:I229"/>
    <mergeCell ref="F230:I230"/>
    <mergeCell ref="L230:M230"/>
    <mergeCell ref="N230:Q230"/>
    <mergeCell ref="F231:I231"/>
    <mergeCell ref="F232:I232"/>
    <mergeCell ref="L232:M232"/>
    <mergeCell ref="N232:Q232"/>
    <mergeCell ref="F233:I233"/>
    <mergeCell ref="F234:I234"/>
    <mergeCell ref="F235:I235"/>
    <mergeCell ref="L235:M235"/>
    <mergeCell ref="N235:Q235"/>
    <mergeCell ref="F236:I236"/>
    <mergeCell ref="F237:I237"/>
    <mergeCell ref="F238:I238"/>
    <mergeCell ref="F239:I239"/>
    <mergeCell ref="F240:I240"/>
    <mergeCell ref="F241:I241"/>
    <mergeCell ref="F242:I242"/>
    <mergeCell ref="F243:I243"/>
    <mergeCell ref="L243:M243"/>
    <mergeCell ref="N243:Q243"/>
    <mergeCell ref="F244:I244"/>
    <mergeCell ref="F245:I245"/>
    <mergeCell ref="F246:I246"/>
    <mergeCell ref="F247:I247"/>
    <mergeCell ref="L247:M247"/>
    <mergeCell ref="N247:Q247"/>
    <mergeCell ref="F248:I248"/>
    <mergeCell ref="F249:I249"/>
    <mergeCell ref="F250:I250"/>
    <mergeCell ref="F251:I251"/>
    <mergeCell ref="F252:I252"/>
    <mergeCell ref="F253:I253"/>
    <mergeCell ref="F254:I254"/>
    <mergeCell ref="F255:I255"/>
    <mergeCell ref="F256:I256"/>
    <mergeCell ref="F257:I257"/>
    <mergeCell ref="F258:I258"/>
    <mergeCell ref="F259:I259"/>
    <mergeCell ref="F260:I260"/>
    <mergeCell ref="F261:I261"/>
    <mergeCell ref="L261:M261"/>
    <mergeCell ref="N261:Q261"/>
    <mergeCell ref="F262:I262"/>
    <mergeCell ref="F263:I263"/>
    <mergeCell ref="F264:I264"/>
    <mergeCell ref="L264:M264"/>
    <mergeCell ref="N264:Q264"/>
    <mergeCell ref="F265:I265"/>
    <mergeCell ref="F267:I267"/>
    <mergeCell ref="L267:M267"/>
    <mergeCell ref="N267:Q267"/>
    <mergeCell ref="F268:I268"/>
    <mergeCell ref="F269:I269"/>
    <mergeCell ref="F270:I270"/>
    <mergeCell ref="F271:I271"/>
    <mergeCell ref="F272:I272"/>
    <mergeCell ref="F273:I273"/>
    <mergeCell ref="F274:I274"/>
    <mergeCell ref="F275:I275"/>
    <mergeCell ref="F276:I276"/>
    <mergeCell ref="F277:I277"/>
    <mergeCell ref="L277:M277"/>
    <mergeCell ref="N277:Q277"/>
    <mergeCell ref="F278:I278"/>
    <mergeCell ref="F279:I279"/>
    <mergeCell ref="L279:M279"/>
    <mergeCell ref="N279:Q279"/>
    <mergeCell ref="F280:I280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5:I285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89:I289"/>
    <mergeCell ref="L289:M289"/>
    <mergeCell ref="N289:Q289"/>
    <mergeCell ref="F292:I292"/>
    <mergeCell ref="L292:M292"/>
    <mergeCell ref="N292:Q292"/>
    <mergeCell ref="N291:Q291"/>
    <mergeCell ref="F293:I293"/>
    <mergeCell ref="F294:I294"/>
    <mergeCell ref="F295:I295"/>
    <mergeCell ref="F296:I296"/>
    <mergeCell ref="L296:M296"/>
    <mergeCell ref="N296:Q296"/>
    <mergeCell ref="F297:I297"/>
    <mergeCell ref="F298:I298"/>
    <mergeCell ref="L298:M298"/>
    <mergeCell ref="N298:Q298"/>
    <mergeCell ref="F299:I299"/>
    <mergeCell ref="F300:I300"/>
    <mergeCell ref="L300:M300"/>
    <mergeCell ref="N300:Q300"/>
    <mergeCell ref="F301:I301"/>
    <mergeCell ref="F302:I302"/>
    <mergeCell ref="L302:M302"/>
    <mergeCell ref="N302:Q302"/>
    <mergeCell ref="F303:I303"/>
    <mergeCell ref="F304:I304"/>
    <mergeCell ref="L304:M304"/>
    <mergeCell ref="N304:Q304"/>
    <mergeCell ref="F305:I305"/>
    <mergeCell ref="F306:I306"/>
    <mergeCell ref="L306:M306"/>
    <mergeCell ref="N306:Q306"/>
    <mergeCell ref="F307:I307"/>
    <mergeCell ref="F308:I308"/>
    <mergeCell ref="L308:M308"/>
    <mergeCell ref="N308:Q308"/>
    <mergeCell ref="F310:I310"/>
    <mergeCell ref="L310:M310"/>
    <mergeCell ref="N310:Q310"/>
    <mergeCell ref="F311:I311"/>
    <mergeCell ref="F312:I312"/>
    <mergeCell ref="L312:M312"/>
    <mergeCell ref="N312:Q312"/>
    <mergeCell ref="F313:I313"/>
    <mergeCell ref="F314:I314"/>
    <mergeCell ref="L314:M314"/>
    <mergeCell ref="N314:Q314"/>
    <mergeCell ref="F315:I315"/>
    <mergeCell ref="F316:I316"/>
    <mergeCell ref="L316:M316"/>
    <mergeCell ref="N316:Q316"/>
    <mergeCell ref="F317:I317"/>
    <mergeCell ref="F318:I318"/>
    <mergeCell ref="L318:M318"/>
    <mergeCell ref="N318:Q318"/>
    <mergeCell ref="F320:I320"/>
    <mergeCell ref="L320:M320"/>
    <mergeCell ref="N320:Q320"/>
    <mergeCell ref="F321:I321"/>
    <mergeCell ref="L321:M321"/>
    <mergeCell ref="N321:Q321"/>
    <mergeCell ref="F322:I322"/>
    <mergeCell ref="F323:I323"/>
    <mergeCell ref="L323:M323"/>
    <mergeCell ref="N323:Q323"/>
    <mergeCell ref="F325:I325"/>
    <mergeCell ref="L325:M325"/>
    <mergeCell ref="N325:Q325"/>
    <mergeCell ref="F326:I326"/>
    <mergeCell ref="F327:I327"/>
    <mergeCell ref="F328:I328"/>
    <mergeCell ref="L328:M328"/>
    <mergeCell ref="N328:Q328"/>
    <mergeCell ref="F329:I329"/>
    <mergeCell ref="L329:M329"/>
    <mergeCell ref="N329:Q329"/>
    <mergeCell ref="F330:I330"/>
    <mergeCell ref="F331:I331"/>
    <mergeCell ref="F332:I332"/>
    <mergeCell ref="L332:M332"/>
    <mergeCell ref="N332:Q332"/>
    <mergeCell ref="F333:I333"/>
    <mergeCell ref="F334:I334"/>
    <mergeCell ref="L334:M334"/>
    <mergeCell ref="N334:Q334"/>
    <mergeCell ref="F335:I335"/>
    <mergeCell ref="L335:M335"/>
    <mergeCell ref="N335:Q335"/>
    <mergeCell ref="F336:I336"/>
    <mergeCell ref="F337:I337"/>
    <mergeCell ref="L337:M337"/>
    <mergeCell ref="N337:Q337"/>
    <mergeCell ref="F338:I338"/>
    <mergeCell ref="F339:I339"/>
    <mergeCell ref="F340:I340"/>
    <mergeCell ref="L340:M340"/>
    <mergeCell ref="N340:Q340"/>
    <mergeCell ref="F341:I341"/>
    <mergeCell ref="L341:M341"/>
    <mergeCell ref="N341:Q341"/>
    <mergeCell ref="F342:I342"/>
    <mergeCell ref="F343:I343"/>
    <mergeCell ref="F344:I344"/>
    <mergeCell ref="L344:M344"/>
    <mergeCell ref="N344:Q344"/>
    <mergeCell ref="F345:I345"/>
    <mergeCell ref="L351:M351"/>
    <mergeCell ref="N351:Q351"/>
    <mergeCell ref="F346:I346"/>
    <mergeCell ref="L346:M346"/>
    <mergeCell ref="N346:Q346"/>
    <mergeCell ref="F347:I347"/>
    <mergeCell ref="F348:I348"/>
    <mergeCell ref="L348:M348"/>
    <mergeCell ref="N348:Q348"/>
    <mergeCell ref="L353:M353"/>
    <mergeCell ref="N353:Q353"/>
    <mergeCell ref="F355:I355"/>
    <mergeCell ref="L355:M355"/>
    <mergeCell ref="N355:Q355"/>
    <mergeCell ref="F349:I349"/>
    <mergeCell ref="L349:M349"/>
    <mergeCell ref="N349:Q349"/>
    <mergeCell ref="F350:I350"/>
    <mergeCell ref="F351:I351"/>
    <mergeCell ref="F356:I356"/>
    <mergeCell ref="F357:I357"/>
    <mergeCell ref="L357:M357"/>
    <mergeCell ref="N357:Q357"/>
    <mergeCell ref="F358:I358"/>
    <mergeCell ref="F360:I360"/>
    <mergeCell ref="L360:M360"/>
    <mergeCell ref="N360:Q360"/>
    <mergeCell ref="F361:I361"/>
    <mergeCell ref="F362:I362"/>
    <mergeCell ref="F363:I363"/>
    <mergeCell ref="F364:I364"/>
    <mergeCell ref="L364:M364"/>
    <mergeCell ref="N364:Q364"/>
    <mergeCell ref="F365:I365"/>
    <mergeCell ref="F366:I366"/>
    <mergeCell ref="F367:I367"/>
    <mergeCell ref="F368:I368"/>
    <mergeCell ref="L368:M368"/>
    <mergeCell ref="N368:Q368"/>
    <mergeCell ref="F369:I369"/>
    <mergeCell ref="F370:I370"/>
    <mergeCell ref="F371:I371"/>
    <mergeCell ref="F372:I372"/>
    <mergeCell ref="L372:M372"/>
    <mergeCell ref="N372:Q372"/>
    <mergeCell ref="F373:I373"/>
    <mergeCell ref="F374:I374"/>
    <mergeCell ref="L374:M374"/>
    <mergeCell ref="N374:Q374"/>
    <mergeCell ref="F375:I375"/>
    <mergeCell ref="F376:I376"/>
    <mergeCell ref="L376:M376"/>
    <mergeCell ref="N376:Q376"/>
    <mergeCell ref="F377:I377"/>
    <mergeCell ref="F379:I379"/>
    <mergeCell ref="L379:M379"/>
    <mergeCell ref="N379:Q379"/>
    <mergeCell ref="F380:I380"/>
    <mergeCell ref="F381:I381"/>
    <mergeCell ref="L381:M381"/>
    <mergeCell ref="N381:Q381"/>
    <mergeCell ref="F382:I382"/>
    <mergeCell ref="F383:I383"/>
    <mergeCell ref="L383:M383"/>
    <mergeCell ref="N383:Q383"/>
    <mergeCell ref="F385:I385"/>
    <mergeCell ref="L385:M385"/>
    <mergeCell ref="N385:Q385"/>
    <mergeCell ref="N384:Q384"/>
    <mergeCell ref="F386:I386"/>
    <mergeCell ref="F387:I387"/>
    <mergeCell ref="L387:M387"/>
    <mergeCell ref="N387:Q387"/>
    <mergeCell ref="F389:I389"/>
    <mergeCell ref="L389:M389"/>
    <mergeCell ref="N389:Q389"/>
    <mergeCell ref="N388:Q388"/>
    <mergeCell ref="F390:I390"/>
    <mergeCell ref="F391:I391"/>
    <mergeCell ref="F392:I392"/>
    <mergeCell ref="F393:I393"/>
    <mergeCell ref="L393:M393"/>
    <mergeCell ref="N393:Q393"/>
    <mergeCell ref="F394:I394"/>
    <mergeCell ref="F395:I395"/>
    <mergeCell ref="F396:I396"/>
    <mergeCell ref="F397:I397"/>
    <mergeCell ref="F398:I398"/>
    <mergeCell ref="F399:I399"/>
    <mergeCell ref="F400:I400"/>
    <mergeCell ref="F401:I401"/>
    <mergeCell ref="F402:I402"/>
    <mergeCell ref="L402:M402"/>
    <mergeCell ref="N402:Q402"/>
    <mergeCell ref="F403:I403"/>
    <mergeCell ref="F404:I404"/>
    <mergeCell ref="F405:I405"/>
    <mergeCell ref="L405:M405"/>
    <mergeCell ref="N405:Q405"/>
    <mergeCell ref="F406:I406"/>
    <mergeCell ref="F407:I407"/>
    <mergeCell ref="F408:I408"/>
    <mergeCell ref="F409:I409"/>
    <mergeCell ref="F410:I410"/>
    <mergeCell ref="L410:M410"/>
    <mergeCell ref="N410:Q410"/>
    <mergeCell ref="F411:I411"/>
    <mergeCell ref="F412:I412"/>
    <mergeCell ref="F413:I413"/>
    <mergeCell ref="F414:I414"/>
    <mergeCell ref="L414:M414"/>
    <mergeCell ref="N414:Q414"/>
    <mergeCell ref="F415:I415"/>
    <mergeCell ref="F416:I416"/>
    <mergeCell ref="F417:I417"/>
    <mergeCell ref="F418:I418"/>
    <mergeCell ref="F419:I419"/>
    <mergeCell ref="F420:I420"/>
    <mergeCell ref="F421:I421"/>
    <mergeCell ref="F422:I422"/>
    <mergeCell ref="F423:I423"/>
    <mergeCell ref="F424:I424"/>
    <mergeCell ref="F425:I425"/>
    <mergeCell ref="L425:M425"/>
    <mergeCell ref="N425:Q425"/>
    <mergeCell ref="F426:I426"/>
    <mergeCell ref="F427:I427"/>
    <mergeCell ref="L427:M427"/>
    <mergeCell ref="N427:Q427"/>
    <mergeCell ref="F428:I428"/>
    <mergeCell ref="F429:I429"/>
    <mergeCell ref="N359:Q359"/>
    <mergeCell ref="N378:Q378"/>
    <mergeCell ref="F430:I430"/>
    <mergeCell ref="F431:I431"/>
    <mergeCell ref="N85:Q85"/>
    <mergeCell ref="N86:Q86"/>
    <mergeCell ref="N87:Q87"/>
    <mergeCell ref="N92:Q92"/>
    <mergeCell ref="N215:Q215"/>
    <mergeCell ref="N266:Q266"/>
    <mergeCell ref="H1:K1"/>
    <mergeCell ref="S2:AC2"/>
    <mergeCell ref="N309:Q309"/>
    <mergeCell ref="N319:Q319"/>
    <mergeCell ref="N324:Q324"/>
    <mergeCell ref="N354:Q354"/>
    <mergeCell ref="N281:Q281"/>
    <mergeCell ref="N290:Q290"/>
    <mergeCell ref="F352:I352"/>
    <mergeCell ref="F353:I353"/>
  </mergeCells>
  <hyperlinks>
    <hyperlink ref="F1:G1" location="C2" tooltip="Krycí list soupisu" display="1) Krycí list soupisu"/>
    <hyperlink ref="H1:K1" location="C49" tooltip="Rekapitulace" display="2) Rekapitulace"/>
    <hyperlink ref="L1:M1" location="C84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47"/>
      <c r="B1" s="144"/>
      <c r="C1" s="144"/>
      <c r="D1" s="145" t="s">
        <v>1</v>
      </c>
      <c r="E1" s="144"/>
      <c r="F1" s="146" t="s">
        <v>863</v>
      </c>
      <c r="G1" s="146"/>
      <c r="H1" s="258" t="s">
        <v>864</v>
      </c>
      <c r="I1" s="258"/>
      <c r="J1" s="258"/>
      <c r="K1" s="258"/>
      <c r="L1" s="146" t="s">
        <v>865</v>
      </c>
      <c r="M1" s="146"/>
      <c r="N1" s="144"/>
      <c r="O1" s="145" t="s">
        <v>83</v>
      </c>
      <c r="P1" s="144"/>
      <c r="Q1" s="144"/>
      <c r="R1" s="144"/>
      <c r="S1" s="146" t="s">
        <v>866</v>
      </c>
      <c r="T1" s="146"/>
      <c r="U1" s="147"/>
      <c r="V1" s="14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48" t="s">
        <v>5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3" t="s">
        <v>6</v>
      </c>
      <c r="T2" s="224"/>
      <c r="U2" s="224"/>
      <c r="V2" s="224"/>
      <c r="W2" s="224"/>
      <c r="X2" s="224"/>
      <c r="Y2" s="224"/>
      <c r="Z2" s="224"/>
      <c r="AA2" s="224"/>
      <c r="AB2" s="224"/>
      <c r="AC2" s="224"/>
      <c r="AT2" s="2" t="s">
        <v>82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</v>
      </c>
    </row>
    <row r="4" spans="2:46" s="2" customFormat="1" ht="37.5" customHeight="1">
      <c r="B4" s="10"/>
      <c r="C4" s="238" t="s">
        <v>91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49"/>
      <c r="T4" s="12" t="s">
        <v>12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7" t="s">
        <v>18</v>
      </c>
      <c r="F6" s="279" t="str">
        <f>'Rekapitulace stavby'!$K$6</f>
        <v>Zateplení domu v Revoluční ul. 72, Dvůr Králové n.L.</v>
      </c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11"/>
    </row>
    <row r="7" spans="2:18" s="6" customFormat="1" ht="37.5" customHeight="1">
      <c r="B7" s="21"/>
      <c r="D7" s="41" t="s">
        <v>100</v>
      </c>
      <c r="F7" s="240" t="s">
        <v>820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4"/>
    </row>
    <row r="8" spans="2:18" s="6" customFormat="1" ht="14.25" customHeight="1">
      <c r="B8" s="21"/>
      <c r="R8" s="24"/>
    </row>
    <row r="9" spans="2:18" s="6" customFormat="1" ht="15" customHeight="1">
      <c r="B9" s="21"/>
      <c r="D9" s="17" t="s">
        <v>20</v>
      </c>
      <c r="F9" s="15"/>
      <c r="M9" s="17" t="s">
        <v>21</v>
      </c>
      <c r="O9" s="15"/>
      <c r="R9" s="24"/>
    </row>
    <row r="10" spans="2:18" s="6" customFormat="1" ht="15" customHeight="1">
      <c r="B10" s="21"/>
      <c r="D10" s="17" t="s">
        <v>22</v>
      </c>
      <c r="F10" s="15" t="s">
        <v>23</v>
      </c>
      <c r="M10" s="17" t="s">
        <v>24</v>
      </c>
      <c r="O10" s="280" t="str">
        <f>'Rekapitulace stavby'!$AN$8</f>
        <v>03.04.2014</v>
      </c>
      <c r="P10" s="239"/>
      <c r="R10" s="24"/>
    </row>
    <row r="11" spans="2:18" s="6" customFormat="1" ht="12" customHeight="1">
      <c r="B11" s="21"/>
      <c r="R11" s="24"/>
    </row>
    <row r="12" spans="2:18" s="6" customFormat="1" ht="15" customHeight="1">
      <c r="B12" s="21"/>
      <c r="D12" s="17" t="s">
        <v>28</v>
      </c>
      <c r="M12" s="17" t="s">
        <v>29</v>
      </c>
      <c r="O12" s="241"/>
      <c r="P12" s="239"/>
      <c r="R12" s="24"/>
    </row>
    <row r="13" spans="2:18" s="6" customFormat="1" ht="18.75" customHeight="1">
      <c r="B13" s="21"/>
      <c r="E13" s="15" t="s">
        <v>30</v>
      </c>
      <c r="M13" s="17" t="s">
        <v>31</v>
      </c>
      <c r="O13" s="241"/>
      <c r="P13" s="239"/>
      <c r="R13" s="24"/>
    </row>
    <row r="14" spans="2:18" s="6" customFormat="1" ht="7.5" customHeight="1">
      <c r="B14" s="21"/>
      <c r="R14" s="24"/>
    </row>
    <row r="15" spans="2:18" s="6" customFormat="1" ht="15" customHeight="1">
      <c r="B15" s="21"/>
      <c r="D15" s="17" t="s">
        <v>32</v>
      </c>
      <c r="M15" s="17" t="s">
        <v>29</v>
      </c>
      <c r="O15" s="241" t="str">
        <f>IF('Rekapitulace stavby'!$AN$13="","",'Rekapitulace stavby'!$AN$13)</f>
        <v>Vyplň údaj</v>
      </c>
      <c r="P15" s="239"/>
      <c r="R15" s="24"/>
    </row>
    <row r="16" spans="2:18" s="6" customFormat="1" ht="18.75" customHeight="1">
      <c r="B16" s="21"/>
      <c r="E16" s="15" t="str">
        <f>IF('Rekapitulace stavby'!$E$14="","",'Rekapitulace stavby'!$E$14)</f>
        <v>Vyplň údaj</v>
      </c>
      <c r="M16" s="17" t="s">
        <v>31</v>
      </c>
      <c r="O16" s="241" t="str">
        <f>IF('Rekapitulace stavby'!$AN$14="","",'Rekapitulace stavby'!$AN$14)</f>
        <v>Vyplň údaj</v>
      </c>
      <c r="P16" s="239"/>
      <c r="R16" s="24"/>
    </row>
    <row r="17" spans="2:18" s="6" customFormat="1" ht="7.5" customHeight="1">
      <c r="B17" s="21"/>
      <c r="R17" s="24"/>
    </row>
    <row r="18" spans="2:18" s="6" customFormat="1" ht="15" customHeight="1">
      <c r="B18" s="21"/>
      <c r="D18" s="17" t="s">
        <v>34</v>
      </c>
      <c r="M18" s="17" t="s">
        <v>29</v>
      </c>
      <c r="O18" s="241"/>
      <c r="P18" s="239"/>
      <c r="R18" s="24"/>
    </row>
    <row r="19" spans="2:18" s="6" customFormat="1" ht="18.75" customHeight="1">
      <c r="B19" s="21"/>
      <c r="E19" s="15" t="s">
        <v>35</v>
      </c>
      <c r="M19" s="17" t="s">
        <v>31</v>
      </c>
      <c r="O19" s="241"/>
      <c r="P19" s="239"/>
      <c r="R19" s="24"/>
    </row>
    <row r="20" spans="2:18" s="6" customFormat="1" ht="7.5" customHeight="1">
      <c r="B20" s="21"/>
      <c r="R20" s="24"/>
    </row>
    <row r="21" spans="2:18" s="6" customFormat="1" ht="15" customHeight="1">
      <c r="B21" s="21"/>
      <c r="D21" s="17" t="s">
        <v>37</v>
      </c>
      <c r="R21" s="24"/>
    </row>
    <row r="22" spans="2:18" s="73" customFormat="1" ht="15.75" customHeight="1">
      <c r="B22" s="74"/>
      <c r="E22" s="253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R22" s="75"/>
    </row>
    <row r="23" spans="2:18" s="6" customFormat="1" ht="7.5" customHeight="1">
      <c r="B23" s="21"/>
      <c r="R23" s="24"/>
    </row>
    <row r="24" spans="2:18" s="6" customFormat="1" ht="7.5" customHeight="1">
      <c r="B24" s="21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R24" s="24"/>
    </row>
    <row r="25" spans="2:18" s="6" customFormat="1" ht="26.25" customHeight="1">
      <c r="B25" s="21"/>
      <c r="D25" s="76" t="s">
        <v>38</v>
      </c>
      <c r="M25" s="233">
        <f>ROUNDUP($N$79,0)</f>
        <v>0</v>
      </c>
      <c r="N25" s="239"/>
      <c r="O25" s="239"/>
      <c r="P25" s="239"/>
      <c r="R25" s="24"/>
    </row>
    <row r="26" spans="2:18" s="6" customFormat="1" ht="7.5" customHeight="1">
      <c r="B26" s="21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R26" s="24"/>
    </row>
    <row r="27" spans="2:18" s="6" customFormat="1" ht="15" customHeight="1">
      <c r="B27" s="21"/>
      <c r="D27" s="26" t="s">
        <v>39</v>
      </c>
      <c r="E27" s="26" t="s">
        <v>40</v>
      </c>
      <c r="F27" s="27">
        <v>0.21</v>
      </c>
      <c r="G27" s="77" t="s">
        <v>41</v>
      </c>
      <c r="H27" s="284">
        <f>SUM($BE$79:$BE$98)</f>
        <v>0</v>
      </c>
      <c r="I27" s="239"/>
      <c r="J27" s="239"/>
      <c r="M27" s="284">
        <f>SUM($BE$79:$BE$98)*$F$27</f>
        <v>0</v>
      </c>
      <c r="N27" s="239"/>
      <c r="O27" s="239"/>
      <c r="P27" s="239"/>
      <c r="R27" s="24"/>
    </row>
    <row r="28" spans="2:18" s="6" customFormat="1" ht="15" customHeight="1">
      <c r="B28" s="21"/>
      <c r="E28" s="26" t="s">
        <v>42</v>
      </c>
      <c r="F28" s="27">
        <v>0.15</v>
      </c>
      <c r="G28" s="77" t="s">
        <v>41</v>
      </c>
      <c r="H28" s="284">
        <f>SUM($BF$79:$BF$98)</f>
        <v>0</v>
      </c>
      <c r="I28" s="239"/>
      <c r="J28" s="239"/>
      <c r="M28" s="284">
        <f>SUM($BF$79:$BF$98)*$F$28</f>
        <v>0</v>
      </c>
      <c r="N28" s="239"/>
      <c r="O28" s="239"/>
      <c r="P28" s="239"/>
      <c r="R28" s="24"/>
    </row>
    <row r="29" spans="2:18" s="6" customFormat="1" ht="15" customHeight="1" hidden="1">
      <c r="B29" s="21"/>
      <c r="E29" s="26" t="s">
        <v>43</v>
      </c>
      <c r="F29" s="27">
        <v>0.21</v>
      </c>
      <c r="G29" s="77" t="s">
        <v>41</v>
      </c>
      <c r="H29" s="284">
        <f>SUM($BG$79:$BG$98)</f>
        <v>0</v>
      </c>
      <c r="I29" s="239"/>
      <c r="J29" s="239"/>
      <c r="M29" s="284">
        <v>0</v>
      </c>
      <c r="N29" s="239"/>
      <c r="O29" s="239"/>
      <c r="P29" s="239"/>
      <c r="R29" s="24"/>
    </row>
    <row r="30" spans="2:18" s="6" customFormat="1" ht="15" customHeight="1" hidden="1">
      <c r="B30" s="21"/>
      <c r="E30" s="26" t="s">
        <v>44</v>
      </c>
      <c r="F30" s="27">
        <v>0.15</v>
      </c>
      <c r="G30" s="77" t="s">
        <v>41</v>
      </c>
      <c r="H30" s="284">
        <f>SUM($BH$79:$BH$98)</f>
        <v>0</v>
      </c>
      <c r="I30" s="239"/>
      <c r="J30" s="239"/>
      <c r="M30" s="284">
        <v>0</v>
      </c>
      <c r="N30" s="239"/>
      <c r="O30" s="239"/>
      <c r="P30" s="239"/>
      <c r="R30" s="24"/>
    </row>
    <row r="31" spans="2:18" s="6" customFormat="1" ht="15" customHeight="1" hidden="1">
      <c r="B31" s="21"/>
      <c r="E31" s="26" t="s">
        <v>45</v>
      </c>
      <c r="F31" s="27">
        <v>0</v>
      </c>
      <c r="G31" s="77" t="s">
        <v>41</v>
      </c>
      <c r="H31" s="284">
        <f>SUM($BI$79:$BI$98)</f>
        <v>0</v>
      </c>
      <c r="I31" s="239"/>
      <c r="J31" s="239"/>
      <c r="M31" s="284">
        <v>0</v>
      </c>
      <c r="N31" s="239"/>
      <c r="O31" s="239"/>
      <c r="P31" s="239"/>
      <c r="R31" s="24"/>
    </row>
    <row r="32" spans="2:18" s="6" customFormat="1" ht="7.5" customHeight="1">
      <c r="B32" s="21"/>
      <c r="R32" s="24"/>
    </row>
    <row r="33" spans="2:18" s="6" customFormat="1" ht="26.25" customHeight="1">
      <c r="B33" s="21"/>
      <c r="C33" s="30"/>
      <c r="D33" s="31" t="s">
        <v>46</v>
      </c>
      <c r="E33" s="32"/>
      <c r="F33" s="32"/>
      <c r="G33" s="78" t="s">
        <v>47</v>
      </c>
      <c r="H33" s="33" t="s">
        <v>48</v>
      </c>
      <c r="I33" s="32"/>
      <c r="J33" s="32"/>
      <c r="K33" s="32"/>
      <c r="L33" s="236">
        <f>ROUNDUP(SUM($M$25:$M$31),0)</f>
        <v>0</v>
      </c>
      <c r="M33" s="230"/>
      <c r="N33" s="230"/>
      <c r="O33" s="230"/>
      <c r="P33" s="237"/>
      <c r="Q33" s="30"/>
      <c r="R33" s="34"/>
    </row>
    <row r="34" spans="2:18" s="6" customFormat="1" ht="1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7"/>
    </row>
    <row r="38" spans="2:18" s="6" customFormat="1" ht="7.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79"/>
    </row>
    <row r="39" spans="2:18" s="6" customFormat="1" ht="37.5" customHeight="1">
      <c r="B39" s="21"/>
      <c r="C39" s="238" t="s">
        <v>123</v>
      </c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85"/>
    </row>
    <row r="40" spans="2:18" s="6" customFormat="1" ht="7.5" customHeight="1">
      <c r="B40" s="21"/>
      <c r="R40" s="24"/>
    </row>
    <row r="41" spans="2:18" s="6" customFormat="1" ht="30.75" customHeight="1">
      <c r="B41" s="21"/>
      <c r="C41" s="17" t="s">
        <v>18</v>
      </c>
      <c r="F41" s="279" t="str">
        <f>$F$6</f>
        <v>Zateplení domu v Revoluční ul. 72, Dvůr Králové n.L.</v>
      </c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4"/>
    </row>
    <row r="42" spans="2:18" s="6" customFormat="1" ht="37.5" customHeight="1">
      <c r="B42" s="21"/>
      <c r="C42" s="41" t="s">
        <v>100</v>
      </c>
      <c r="F42" s="240" t="str">
        <f>$F$7</f>
        <v>3 - Vedlejší a ostatní náklady</v>
      </c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4"/>
    </row>
    <row r="43" spans="2:18" s="6" customFormat="1" ht="7.5" customHeight="1">
      <c r="B43" s="21"/>
      <c r="R43" s="24"/>
    </row>
    <row r="44" spans="2:18" s="6" customFormat="1" ht="18.75" customHeight="1">
      <c r="B44" s="21"/>
      <c r="C44" s="17" t="s">
        <v>22</v>
      </c>
      <c r="F44" s="15" t="str">
        <f>$F$10</f>
        <v>Dvůr Králové n.L.</v>
      </c>
      <c r="K44" s="17" t="s">
        <v>24</v>
      </c>
      <c r="M44" s="280" t="str">
        <f>IF($O$10="","",$O$10)</f>
        <v>03.04.2014</v>
      </c>
      <c r="N44" s="239"/>
      <c r="O44" s="239"/>
      <c r="P44" s="239"/>
      <c r="R44" s="24"/>
    </row>
    <row r="45" spans="2:18" s="6" customFormat="1" ht="7.5" customHeight="1">
      <c r="B45" s="21"/>
      <c r="R45" s="24"/>
    </row>
    <row r="46" spans="2:18" s="6" customFormat="1" ht="15.75" customHeight="1">
      <c r="B46" s="21"/>
      <c r="C46" s="17" t="s">
        <v>28</v>
      </c>
      <c r="F46" s="15" t="str">
        <f>$E$13</f>
        <v>Město Dvůr Králové n.L., Nám. TGM 38, D.K.n.L.</v>
      </c>
      <c r="K46" s="17" t="s">
        <v>34</v>
      </c>
      <c r="M46" s="241" t="str">
        <f>$E$19</f>
        <v>Projektis spol. s r.o., Legionářská 562, D.K.n.L.</v>
      </c>
      <c r="N46" s="239"/>
      <c r="O46" s="239"/>
      <c r="P46" s="239"/>
      <c r="Q46" s="239"/>
      <c r="R46" s="24"/>
    </row>
    <row r="47" spans="2:18" s="6" customFormat="1" ht="15" customHeight="1">
      <c r="B47" s="21"/>
      <c r="C47" s="17" t="s">
        <v>32</v>
      </c>
      <c r="F47" s="15" t="str">
        <f>IF($E$16="","",$E$16)</f>
        <v>Vyplň údaj</v>
      </c>
      <c r="R47" s="24"/>
    </row>
    <row r="48" spans="2:18" s="6" customFormat="1" ht="11.25" customHeight="1">
      <c r="B48" s="21"/>
      <c r="R48" s="24"/>
    </row>
    <row r="49" spans="2:18" s="6" customFormat="1" ht="30" customHeight="1">
      <c r="B49" s="21"/>
      <c r="C49" s="282" t="s">
        <v>124</v>
      </c>
      <c r="D49" s="283"/>
      <c r="E49" s="283"/>
      <c r="F49" s="283"/>
      <c r="G49" s="283"/>
      <c r="H49" s="30"/>
      <c r="I49" s="30"/>
      <c r="J49" s="30"/>
      <c r="K49" s="30"/>
      <c r="L49" s="30"/>
      <c r="M49" s="30"/>
      <c r="N49" s="282" t="s">
        <v>125</v>
      </c>
      <c r="O49" s="283"/>
      <c r="P49" s="283"/>
      <c r="Q49" s="283"/>
      <c r="R49" s="34"/>
    </row>
    <row r="50" spans="2:18" s="6" customFormat="1" ht="11.25" customHeight="1">
      <c r="B50" s="21"/>
      <c r="R50" s="24"/>
    </row>
    <row r="51" spans="2:47" s="6" customFormat="1" ht="30" customHeight="1">
      <c r="B51" s="21"/>
      <c r="C51" s="54" t="s">
        <v>126</v>
      </c>
      <c r="N51" s="233">
        <f>ROUNDUP($N$79,0)</f>
        <v>0</v>
      </c>
      <c r="O51" s="239"/>
      <c r="P51" s="239"/>
      <c r="Q51" s="239"/>
      <c r="R51" s="24"/>
      <c r="AU51" s="6" t="s">
        <v>127</v>
      </c>
    </row>
    <row r="52" spans="2:18" s="60" customFormat="1" ht="25.5" customHeight="1">
      <c r="B52" s="80"/>
      <c r="D52" s="81" t="s">
        <v>821</v>
      </c>
      <c r="N52" s="281">
        <f>ROUNDUP($N$80,0)</f>
        <v>0</v>
      </c>
      <c r="O52" s="278"/>
      <c r="P52" s="278"/>
      <c r="Q52" s="278"/>
      <c r="R52" s="82"/>
    </row>
    <row r="53" spans="2:18" s="83" customFormat="1" ht="21" customHeight="1">
      <c r="B53" s="84"/>
      <c r="D53" s="85" t="s">
        <v>822</v>
      </c>
      <c r="N53" s="277">
        <f>ROUNDUP($N$81,0)</f>
        <v>0</v>
      </c>
      <c r="O53" s="278"/>
      <c r="P53" s="278"/>
      <c r="Q53" s="278"/>
      <c r="R53" s="86"/>
    </row>
    <row r="54" spans="2:18" s="83" customFormat="1" ht="21" customHeight="1">
      <c r="B54" s="84"/>
      <c r="D54" s="85" t="s">
        <v>823</v>
      </c>
      <c r="N54" s="277">
        <f>ROUNDUP($N$83,0)</f>
        <v>0</v>
      </c>
      <c r="O54" s="278"/>
      <c r="P54" s="278"/>
      <c r="Q54" s="278"/>
      <c r="R54" s="86"/>
    </row>
    <row r="55" spans="2:18" s="83" customFormat="1" ht="21" customHeight="1">
      <c r="B55" s="84"/>
      <c r="D55" s="85" t="s">
        <v>824</v>
      </c>
      <c r="N55" s="277">
        <f>ROUNDUP($N$85,0)</f>
        <v>0</v>
      </c>
      <c r="O55" s="278"/>
      <c r="P55" s="278"/>
      <c r="Q55" s="278"/>
      <c r="R55" s="86"/>
    </row>
    <row r="56" spans="2:18" s="83" customFormat="1" ht="21" customHeight="1">
      <c r="B56" s="84"/>
      <c r="D56" s="85" t="s">
        <v>825</v>
      </c>
      <c r="N56" s="277">
        <f>ROUNDUP($N$87,0)</f>
        <v>0</v>
      </c>
      <c r="O56" s="278"/>
      <c r="P56" s="278"/>
      <c r="Q56" s="278"/>
      <c r="R56" s="86"/>
    </row>
    <row r="57" spans="2:18" s="83" customFormat="1" ht="21" customHeight="1">
      <c r="B57" s="84"/>
      <c r="D57" s="85" t="s">
        <v>826</v>
      </c>
      <c r="N57" s="277">
        <f>ROUNDUP($N$89,0)</f>
        <v>0</v>
      </c>
      <c r="O57" s="278"/>
      <c r="P57" s="278"/>
      <c r="Q57" s="278"/>
      <c r="R57" s="86"/>
    </row>
    <row r="58" spans="2:18" s="83" customFormat="1" ht="21" customHeight="1">
      <c r="B58" s="84"/>
      <c r="D58" s="85" t="s">
        <v>827</v>
      </c>
      <c r="N58" s="277">
        <f>ROUNDUP($N$91,0)</f>
        <v>0</v>
      </c>
      <c r="O58" s="278"/>
      <c r="P58" s="278"/>
      <c r="Q58" s="278"/>
      <c r="R58" s="86"/>
    </row>
    <row r="59" spans="2:18" s="83" customFormat="1" ht="21" customHeight="1">
      <c r="B59" s="84"/>
      <c r="D59" s="85" t="s">
        <v>828</v>
      </c>
      <c r="N59" s="277">
        <f>ROUNDUP($N$93,0)</f>
        <v>0</v>
      </c>
      <c r="O59" s="278"/>
      <c r="P59" s="278"/>
      <c r="Q59" s="278"/>
      <c r="R59" s="86"/>
    </row>
    <row r="60" spans="2:18" s="83" customFormat="1" ht="21" customHeight="1">
      <c r="B60" s="84"/>
      <c r="D60" s="85" t="s">
        <v>829</v>
      </c>
      <c r="N60" s="277">
        <f>ROUNDUP($N$95,0)</f>
        <v>0</v>
      </c>
      <c r="O60" s="278"/>
      <c r="P60" s="278"/>
      <c r="Q60" s="278"/>
      <c r="R60" s="86"/>
    </row>
    <row r="61" spans="2:18" s="83" customFormat="1" ht="21" customHeight="1">
      <c r="B61" s="84"/>
      <c r="D61" s="85" t="s">
        <v>830</v>
      </c>
      <c r="N61" s="277">
        <f>ROUNDUP($N$97,0)</f>
        <v>0</v>
      </c>
      <c r="O61" s="278"/>
      <c r="P61" s="278"/>
      <c r="Q61" s="278"/>
      <c r="R61" s="86"/>
    </row>
    <row r="62" spans="2:18" s="6" customFormat="1" ht="22.5" customHeight="1">
      <c r="B62" s="21"/>
      <c r="R62" s="24"/>
    </row>
    <row r="63" spans="2:18" s="6" customFormat="1" ht="7.5" customHeight="1"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7"/>
    </row>
    <row r="67" spans="2:19" s="6" customFormat="1" ht="7.5" customHeight="1"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21"/>
    </row>
    <row r="68" spans="2:19" s="6" customFormat="1" ht="37.5" customHeight="1">
      <c r="B68" s="21"/>
      <c r="C68" s="238" t="s">
        <v>141</v>
      </c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1"/>
    </row>
    <row r="69" spans="2:19" s="6" customFormat="1" ht="7.5" customHeight="1">
      <c r="B69" s="21"/>
      <c r="S69" s="21"/>
    </row>
    <row r="70" spans="2:19" s="6" customFormat="1" ht="30.75" customHeight="1">
      <c r="B70" s="21"/>
      <c r="C70" s="17" t="s">
        <v>18</v>
      </c>
      <c r="F70" s="279" t="str">
        <f>$F$6</f>
        <v>Zateplení domu v Revoluční ul. 72, Dvůr Králové n.L.</v>
      </c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S70" s="21"/>
    </row>
    <row r="71" spans="2:19" s="6" customFormat="1" ht="37.5" customHeight="1">
      <c r="B71" s="21"/>
      <c r="C71" s="41" t="s">
        <v>100</v>
      </c>
      <c r="F71" s="240" t="str">
        <f>$F$7</f>
        <v>3 - Vedlejší a ostatní náklady</v>
      </c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S71" s="21"/>
    </row>
    <row r="72" spans="2:19" s="6" customFormat="1" ht="7.5" customHeight="1">
      <c r="B72" s="21"/>
      <c r="S72" s="21"/>
    </row>
    <row r="73" spans="2:19" s="6" customFormat="1" ht="18.75" customHeight="1">
      <c r="B73" s="21"/>
      <c r="C73" s="17" t="s">
        <v>22</v>
      </c>
      <c r="F73" s="15" t="str">
        <f>$F$10</f>
        <v>Dvůr Králové n.L.</v>
      </c>
      <c r="K73" s="17" t="s">
        <v>24</v>
      </c>
      <c r="M73" s="280" t="str">
        <f>IF($O$10="","",$O$10)</f>
        <v>03.04.2014</v>
      </c>
      <c r="N73" s="239"/>
      <c r="O73" s="239"/>
      <c r="P73" s="239"/>
      <c r="S73" s="21"/>
    </row>
    <row r="74" spans="2:19" s="6" customFormat="1" ht="7.5" customHeight="1">
      <c r="B74" s="21"/>
      <c r="S74" s="21"/>
    </row>
    <row r="75" spans="2:19" s="6" customFormat="1" ht="15.75" customHeight="1">
      <c r="B75" s="21"/>
      <c r="C75" s="17" t="s">
        <v>28</v>
      </c>
      <c r="F75" s="15" t="str">
        <f>$E$13</f>
        <v>Město Dvůr Králové n.L., Nám. TGM 38, D.K.n.L.</v>
      </c>
      <c r="K75" s="17" t="s">
        <v>34</v>
      </c>
      <c r="M75" s="241" t="str">
        <f>$E$19</f>
        <v>Projektis spol. s r.o., Legionářská 562, D.K.n.L.</v>
      </c>
      <c r="N75" s="239"/>
      <c r="O75" s="239"/>
      <c r="P75" s="239"/>
      <c r="Q75" s="239"/>
      <c r="S75" s="21"/>
    </row>
    <row r="76" spans="2:19" s="6" customFormat="1" ht="15" customHeight="1">
      <c r="B76" s="21"/>
      <c r="C76" s="17" t="s">
        <v>32</v>
      </c>
      <c r="F76" s="15" t="str">
        <f>IF($E$16="","",$E$16)</f>
        <v>Vyplň údaj</v>
      </c>
      <c r="S76" s="21"/>
    </row>
    <row r="77" spans="2:19" s="6" customFormat="1" ht="11.25" customHeight="1">
      <c r="B77" s="21"/>
      <c r="S77" s="21"/>
    </row>
    <row r="78" spans="2:27" s="87" customFormat="1" ht="30" customHeight="1">
      <c r="B78" s="88"/>
      <c r="C78" s="89" t="s">
        <v>142</v>
      </c>
      <c r="D78" s="90" t="s">
        <v>55</v>
      </c>
      <c r="E78" s="90" t="s">
        <v>51</v>
      </c>
      <c r="F78" s="275" t="s">
        <v>143</v>
      </c>
      <c r="G78" s="276"/>
      <c r="H78" s="276"/>
      <c r="I78" s="276"/>
      <c r="J78" s="90" t="s">
        <v>144</v>
      </c>
      <c r="K78" s="90" t="s">
        <v>145</v>
      </c>
      <c r="L78" s="275" t="s">
        <v>146</v>
      </c>
      <c r="M78" s="276"/>
      <c r="N78" s="275" t="s">
        <v>147</v>
      </c>
      <c r="O78" s="276"/>
      <c r="P78" s="276"/>
      <c r="Q78" s="276"/>
      <c r="R78" s="91" t="s">
        <v>148</v>
      </c>
      <c r="S78" s="88"/>
      <c r="T78" s="49" t="s">
        <v>149</v>
      </c>
      <c r="U78" s="50" t="s">
        <v>39</v>
      </c>
      <c r="V78" s="50" t="s">
        <v>150</v>
      </c>
      <c r="W78" s="50" t="s">
        <v>151</v>
      </c>
      <c r="X78" s="50" t="s">
        <v>152</v>
      </c>
      <c r="Y78" s="50" t="s">
        <v>153</v>
      </c>
      <c r="Z78" s="50" t="s">
        <v>154</v>
      </c>
      <c r="AA78" s="51" t="s">
        <v>155</v>
      </c>
    </row>
    <row r="79" spans="2:63" s="6" customFormat="1" ht="30" customHeight="1">
      <c r="B79" s="21"/>
      <c r="C79" s="54" t="s">
        <v>126</v>
      </c>
      <c r="N79" s="265">
        <f>$BK$79</f>
        <v>0</v>
      </c>
      <c r="O79" s="239"/>
      <c r="P79" s="239"/>
      <c r="Q79" s="239"/>
      <c r="S79" s="21"/>
      <c r="T79" s="53"/>
      <c r="U79" s="45"/>
      <c r="V79" s="45"/>
      <c r="W79" s="92">
        <f>$W$80</f>
        <v>0</v>
      </c>
      <c r="X79" s="45"/>
      <c r="Y79" s="92">
        <f>$Y$80</f>
        <v>0</v>
      </c>
      <c r="Z79" s="45"/>
      <c r="AA79" s="93">
        <f>$AA$80</f>
        <v>0</v>
      </c>
      <c r="AT79" s="6" t="s">
        <v>69</v>
      </c>
      <c r="AU79" s="6" t="s">
        <v>127</v>
      </c>
      <c r="BK79" s="94">
        <f>$BK$80</f>
        <v>0</v>
      </c>
    </row>
    <row r="80" spans="2:63" s="95" customFormat="1" ht="37.5" customHeight="1">
      <c r="B80" s="96"/>
      <c r="D80" s="97" t="s">
        <v>821</v>
      </c>
      <c r="N80" s="266">
        <f>$BK$80</f>
        <v>0</v>
      </c>
      <c r="O80" s="257"/>
      <c r="P80" s="257"/>
      <c r="Q80" s="257"/>
      <c r="S80" s="96"/>
      <c r="T80" s="99"/>
      <c r="W80" s="100">
        <f>$W$81+$W$83+$W$85+$W$87+$W$89+$W$91+$W$93+$W$95+$W$97</f>
        <v>0</v>
      </c>
      <c r="Y80" s="100">
        <f>$Y$81+$Y$83+$Y$85+$Y$87+$Y$89+$Y$91+$Y$93+$Y$95+$Y$97</f>
        <v>0</v>
      </c>
      <c r="AA80" s="101">
        <f>$AA$81+$AA$83+$AA$85+$AA$87+$AA$89+$AA$91+$AA$93+$AA$95+$AA$97</f>
        <v>0</v>
      </c>
      <c r="AR80" s="98" t="s">
        <v>187</v>
      </c>
      <c r="AT80" s="98" t="s">
        <v>69</v>
      </c>
      <c r="AU80" s="98" t="s">
        <v>70</v>
      </c>
      <c r="AY80" s="98" t="s">
        <v>156</v>
      </c>
      <c r="BK80" s="102">
        <f>$BK$81+$BK$83+$BK$85+$BK$87+$BK$89+$BK$91+$BK$93+$BK$95+$BK$97</f>
        <v>0</v>
      </c>
    </row>
    <row r="81" spans="2:63" s="95" customFormat="1" ht="21" customHeight="1">
      <c r="B81" s="96"/>
      <c r="D81" s="103" t="s">
        <v>822</v>
      </c>
      <c r="N81" s="256">
        <f>$BK$81</f>
        <v>0</v>
      </c>
      <c r="O81" s="257"/>
      <c r="P81" s="257"/>
      <c r="Q81" s="257"/>
      <c r="S81" s="96"/>
      <c r="T81" s="99"/>
      <c r="W81" s="100">
        <f>$W$82</f>
        <v>0</v>
      </c>
      <c r="Y81" s="100">
        <f>$Y$82</f>
        <v>0</v>
      </c>
      <c r="AA81" s="101">
        <f>$AA$82</f>
        <v>0</v>
      </c>
      <c r="AR81" s="98" t="s">
        <v>187</v>
      </c>
      <c r="AT81" s="98" t="s">
        <v>69</v>
      </c>
      <c r="AU81" s="98" t="s">
        <v>9</v>
      </c>
      <c r="AY81" s="98" t="s">
        <v>156</v>
      </c>
      <c r="BK81" s="102">
        <f>$BK$82</f>
        <v>0</v>
      </c>
    </row>
    <row r="82" spans="2:65" s="6" customFormat="1" ht="15.75" customHeight="1">
      <c r="B82" s="21"/>
      <c r="C82" s="104" t="s">
        <v>9</v>
      </c>
      <c r="D82" s="104" t="s">
        <v>157</v>
      </c>
      <c r="E82" s="105" t="s">
        <v>831</v>
      </c>
      <c r="F82" s="261" t="s">
        <v>832</v>
      </c>
      <c r="G82" s="262"/>
      <c r="H82" s="262"/>
      <c r="I82" s="262"/>
      <c r="J82" s="107" t="s">
        <v>833</v>
      </c>
      <c r="K82" s="108">
        <v>1</v>
      </c>
      <c r="L82" s="263"/>
      <c r="M82" s="262"/>
      <c r="N82" s="264">
        <f>ROUND($L$82*$K$82,0)</f>
        <v>0</v>
      </c>
      <c r="O82" s="262"/>
      <c r="P82" s="262"/>
      <c r="Q82" s="262"/>
      <c r="R82" s="106" t="s">
        <v>161</v>
      </c>
      <c r="S82" s="21"/>
      <c r="T82" s="109"/>
      <c r="U82" s="110" t="s">
        <v>42</v>
      </c>
      <c r="X82" s="111">
        <v>0</v>
      </c>
      <c r="Y82" s="111">
        <f>$X$82*$K$82</f>
        <v>0</v>
      </c>
      <c r="Z82" s="111">
        <v>0</v>
      </c>
      <c r="AA82" s="112">
        <f>$Z$82*$K$82</f>
        <v>0</v>
      </c>
      <c r="AR82" s="73" t="s">
        <v>834</v>
      </c>
      <c r="AT82" s="73" t="s">
        <v>157</v>
      </c>
      <c r="AU82" s="73" t="s">
        <v>77</v>
      </c>
      <c r="AY82" s="6" t="s">
        <v>156</v>
      </c>
      <c r="BE82" s="113">
        <f>IF($U$82="základní",$N$82,0)</f>
        <v>0</v>
      </c>
      <c r="BF82" s="113">
        <f>IF($U$82="snížená",$N$82,0)</f>
        <v>0</v>
      </c>
      <c r="BG82" s="113">
        <f>IF($U$82="zákl. přenesená",$N$82,0)</f>
        <v>0</v>
      </c>
      <c r="BH82" s="113">
        <f>IF($U$82="sníž. přenesená",$N$82,0)</f>
        <v>0</v>
      </c>
      <c r="BI82" s="113">
        <f>IF($U$82="nulová",$N$82,0)</f>
        <v>0</v>
      </c>
      <c r="BJ82" s="73" t="s">
        <v>77</v>
      </c>
      <c r="BK82" s="113">
        <f>ROUND($L$82*$K$82,0)</f>
        <v>0</v>
      </c>
      <c r="BL82" s="73" t="s">
        <v>834</v>
      </c>
      <c r="BM82" s="73" t="s">
        <v>835</v>
      </c>
    </row>
    <row r="83" spans="2:63" s="95" customFormat="1" ht="30.75" customHeight="1">
      <c r="B83" s="96"/>
      <c r="D83" s="103" t="s">
        <v>823</v>
      </c>
      <c r="N83" s="256">
        <f>$BK$83</f>
        <v>0</v>
      </c>
      <c r="O83" s="257"/>
      <c r="P83" s="257"/>
      <c r="Q83" s="257"/>
      <c r="S83" s="96"/>
      <c r="T83" s="99"/>
      <c r="W83" s="100">
        <f>$W$84</f>
        <v>0</v>
      </c>
      <c r="Y83" s="100">
        <f>$Y$84</f>
        <v>0</v>
      </c>
      <c r="AA83" s="101">
        <f>$AA$84</f>
        <v>0</v>
      </c>
      <c r="AR83" s="98" t="s">
        <v>187</v>
      </c>
      <c r="AT83" s="98" t="s">
        <v>69</v>
      </c>
      <c r="AU83" s="98" t="s">
        <v>9</v>
      </c>
      <c r="AY83" s="98" t="s">
        <v>156</v>
      </c>
      <c r="BK83" s="102">
        <f>$BK$84</f>
        <v>0</v>
      </c>
    </row>
    <row r="84" spans="2:65" s="6" customFormat="1" ht="15.75" customHeight="1">
      <c r="B84" s="21"/>
      <c r="C84" s="107" t="s">
        <v>77</v>
      </c>
      <c r="D84" s="107" t="s">
        <v>157</v>
      </c>
      <c r="E84" s="105" t="s">
        <v>836</v>
      </c>
      <c r="F84" s="261" t="s">
        <v>837</v>
      </c>
      <c r="G84" s="262"/>
      <c r="H84" s="262"/>
      <c r="I84" s="262"/>
      <c r="J84" s="107" t="s">
        <v>833</v>
      </c>
      <c r="K84" s="108">
        <v>1</v>
      </c>
      <c r="L84" s="263"/>
      <c r="M84" s="262"/>
      <c r="N84" s="264">
        <f>ROUND($L$84*$K$84,0)</f>
        <v>0</v>
      </c>
      <c r="O84" s="262"/>
      <c r="P84" s="262"/>
      <c r="Q84" s="262"/>
      <c r="R84" s="106" t="s">
        <v>161</v>
      </c>
      <c r="S84" s="21"/>
      <c r="T84" s="109"/>
      <c r="U84" s="110" t="s">
        <v>42</v>
      </c>
      <c r="X84" s="111">
        <v>0</v>
      </c>
      <c r="Y84" s="111">
        <f>$X$84*$K$84</f>
        <v>0</v>
      </c>
      <c r="Z84" s="111">
        <v>0</v>
      </c>
      <c r="AA84" s="112">
        <f>$Z$84*$K$84</f>
        <v>0</v>
      </c>
      <c r="AR84" s="73" t="s">
        <v>834</v>
      </c>
      <c r="AT84" s="73" t="s">
        <v>157</v>
      </c>
      <c r="AU84" s="73" t="s">
        <v>77</v>
      </c>
      <c r="AY84" s="73" t="s">
        <v>156</v>
      </c>
      <c r="BE84" s="113">
        <f>IF($U$84="základní",$N$84,0)</f>
        <v>0</v>
      </c>
      <c r="BF84" s="113">
        <f>IF($U$84="snížená",$N$84,0)</f>
        <v>0</v>
      </c>
      <c r="BG84" s="113">
        <f>IF($U$84="zákl. přenesená",$N$84,0)</f>
        <v>0</v>
      </c>
      <c r="BH84" s="113">
        <f>IF($U$84="sníž. přenesená",$N$84,0)</f>
        <v>0</v>
      </c>
      <c r="BI84" s="113">
        <f>IF($U$84="nulová",$N$84,0)</f>
        <v>0</v>
      </c>
      <c r="BJ84" s="73" t="s">
        <v>77</v>
      </c>
      <c r="BK84" s="113">
        <f>ROUND($L$84*$K$84,0)</f>
        <v>0</v>
      </c>
      <c r="BL84" s="73" t="s">
        <v>834</v>
      </c>
      <c r="BM84" s="73" t="s">
        <v>838</v>
      </c>
    </row>
    <row r="85" spans="2:63" s="95" customFormat="1" ht="30.75" customHeight="1">
      <c r="B85" s="96"/>
      <c r="D85" s="103" t="s">
        <v>824</v>
      </c>
      <c r="N85" s="256">
        <f>$BK$85</f>
        <v>0</v>
      </c>
      <c r="O85" s="257"/>
      <c r="P85" s="257"/>
      <c r="Q85" s="257"/>
      <c r="S85" s="96"/>
      <c r="T85" s="99"/>
      <c r="W85" s="100">
        <f>$W$86</f>
        <v>0</v>
      </c>
      <c r="Y85" s="100">
        <f>$Y$86</f>
        <v>0</v>
      </c>
      <c r="AA85" s="101">
        <f>$AA$86</f>
        <v>0</v>
      </c>
      <c r="AR85" s="98" t="s">
        <v>187</v>
      </c>
      <c r="AT85" s="98" t="s">
        <v>69</v>
      </c>
      <c r="AU85" s="98" t="s">
        <v>9</v>
      </c>
      <c r="AY85" s="98" t="s">
        <v>156</v>
      </c>
      <c r="BK85" s="102">
        <f>$BK$86</f>
        <v>0</v>
      </c>
    </row>
    <row r="86" spans="2:65" s="6" customFormat="1" ht="15.75" customHeight="1">
      <c r="B86" s="21"/>
      <c r="C86" s="107" t="s">
        <v>80</v>
      </c>
      <c r="D86" s="107" t="s">
        <v>157</v>
      </c>
      <c r="E86" s="105" t="s">
        <v>839</v>
      </c>
      <c r="F86" s="261" t="s">
        <v>840</v>
      </c>
      <c r="G86" s="262"/>
      <c r="H86" s="262"/>
      <c r="I86" s="262"/>
      <c r="J86" s="107" t="s">
        <v>833</v>
      </c>
      <c r="K86" s="108">
        <v>1</v>
      </c>
      <c r="L86" s="263"/>
      <c r="M86" s="262"/>
      <c r="N86" s="264">
        <f>ROUND($L$86*$K$86,0)</f>
        <v>0</v>
      </c>
      <c r="O86" s="262"/>
      <c r="P86" s="262"/>
      <c r="Q86" s="262"/>
      <c r="R86" s="106" t="s">
        <v>161</v>
      </c>
      <c r="S86" s="21"/>
      <c r="T86" s="109"/>
      <c r="U86" s="110" t="s">
        <v>42</v>
      </c>
      <c r="X86" s="111">
        <v>0</v>
      </c>
      <c r="Y86" s="111">
        <f>$X$86*$K$86</f>
        <v>0</v>
      </c>
      <c r="Z86" s="111">
        <v>0</v>
      </c>
      <c r="AA86" s="112">
        <f>$Z$86*$K$86</f>
        <v>0</v>
      </c>
      <c r="AR86" s="73" t="s">
        <v>834</v>
      </c>
      <c r="AT86" s="73" t="s">
        <v>157</v>
      </c>
      <c r="AU86" s="73" t="s">
        <v>77</v>
      </c>
      <c r="AY86" s="73" t="s">
        <v>156</v>
      </c>
      <c r="BE86" s="113">
        <f>IF($U$86="základní",$N$86,0)</f>
        <v>0</v>
      </c>
      <c r="BF86" s="113">
        <f>IF($U$86="snížená",$N$86,0)</f>
        <v>0</v>
      </c>
      <c r="BG86" s="113">
        <f>IF($U$86="zákl. přenesená",$N$86,0)</f>
        <v>0</v>
      </c>
      <c r="BH86" s="113">
        <f>IF($U$86="sníž. přenesená",$N$86,0)</f>
        <v>0</v>
      </c>
      <c r="BI86" s="113">
        <f>IF($U$86="nulová",$N$86,0)</f>
        <v>0</v>
      </c>
      <c r="BJ86" s="73" t="s">
        <v>77</v>
      </c>
      <c r="BK86" s="113">
        <f>ROUND($L$86*$K$86,0)</f>
        <v>0</v>
      </c>
      <c r="BL86" s="73" t="s">
        <v>834</v>
      </c>
      <c r="BM86" s="73" t="s">
        <v>841</v>
      </c>
    </row>
    <row r="87" spans="2:63" s="95" customFormat="1" ht="30.75" customHeight="1">
      <c r="B87" s="96"/>
      <c r="D87" s="103" t="s">
        <v>825</v>
      </c>
      <c r="N87" s="256">
        <f>$BK$87</f>
        <v>0</v>
      </c>
      <c r="O87" s="257"/>
      <c r="P87" s="257"/>
      <c r="Q87" s="257"/>
      <c r="S87" s="96"/>
      <c r="T87" s="99"/>
      <c r="W87" s="100">
        <f>$W$88</f>
        <v>0</v>
      </c>
      <c r="Y87" s="100">
        <f>$Y$88</f>
        <v>0</v>
      </c>
      <c r="AA87" s="101">
        <f>$AA$88</f>
        <v>0</v>
      </c>
      <c r="AR87" s="98" t="s">
        <v>187</v>
      </c>
      <c r="AT87" s="98" t="s">
        <v>69</v>
      </c>
      <c r="AU87" s="98" t="s">
        <v>9</v>
      </c>
      <c r="AY87" s="98" t="s">
        <v>156</v>
      </c>
      <c r="BK87" s="102">
        <f>$BK$88</f>
        <v>0</v>
      </c>
    </row>
    <row r="88" spans="2:65" s="6" customFormat="1" ht="15.75" customHeight="1">
      <c r="B88" s="21"/>
      <c r="C88" s="107" t="s">
        <v>162</v>
      </c>
      <c r="D88" s="107" t="s">
        <v>157</v>
      </c>
      <c r="E88" s="105" t="s">
        <v>842</v>
      </c>
      <c r="F88" s="261" t="s">
        <v>843</v>
      </c>
      <c r="G88" s="262"/>
      <c r="H88" s="262"/>
      <c r="I88" s="262"/>
      <c r="J88" s="107" t="s">
        <v>833</v>
      </c>
      <c r="K88" s="108">
        <v>1</v>
      </c>
      <c r="L88" s="263"/>
      <c r="M88" s="262"/>
      <c r="N88" s="264">
        <f>ROUND($L$88*$K$88,0)</f>
        <v>0</v>
      </c>
      <c r="O88" s="262"/>
      <c r="P88" s="262"/>
      <c r="Q88" s="262"/>
      <c r="R88" s="106" t="s">
        <v>161</v>
      </c>
      <c r="S88" s="21"/>
      <c r="T88" s="109"/>
      <c r="U88" s="110" t="s">
        <v>42</v>
      </c>
      <c r="X88" s="111">
        <v>0</v>
      </c>
      <c r="Y88" s="111">
        <f>$X$88*$K$88</f>
        <v>0</v>
      </c>
      <c r="Z88" s="111">
        <v>0</v>
      </c>
      <c r="AA88" s="112">
        <f>$Z$88*$K$88</f>
        <v>0</v>
      </c>
      <c r="AR88" s="73" t="s">
        <v>834</v>
      </c>
      <c r="AT88" s="73" t="s">
        <v>157</v>
      </c>
      <c r="AU88" s="73" t="s">
        <v>77</v>
      </c>
      <c r="AY88" s="73" t="s">
        <v>156</v>
      </c>
      <c r="BE88" s="113">
        <f>IF($U$88="základní",$N$88,0)</f>
        <v>0</v>
      </c>
      <c r="BF88" s="113">
        <f>IF($U$88="snížená",$N$88,0)</f>
        <v>0</v>
      </c>
      <c r="BG88" s="113">
        <f>IF($U$88="zákl. přenesená",$N$88,0)</f>
        <v>0</v>
      </c>
      <c r="BH88" s="113">
        <f>IF($U$88="sníž. přenesená",$N$88,0)</f>
        <v>0</v>
      </c>
      <c r="BI88" s="113">
        <f>IF($U$88="nulová",$N$88,0)</f>
        <v>0</v>
      </c>
      <c r="BJ88" s="73" t="s">
        <v>77</v>
      </c>
      <c r="BK88" s="113">
        <f>ROUND($L$88*$K$88,0)</f>
        <v>0</v>
      </c>
      <c r="BL88" s="73" t="s">
        <v>834</v>
      </c>
      <c r="BM88" s="73" t="s">
        <v>844</v>
      </c>
    </row>
    <row r="89" spans="2:63" s="95" customFormat="1" ht="30.75" customHeight="1">
      <c r="B89" s="96"/>
      <c r="D89" s="103" t="s">
        <v>826</v>
      </c>
      <c r="N89" s="256">
        <f>$BK$89</f>
        <v>0</v>
      </c>
      <c r="O89" s="257"/>
      <c r="P89" s="257"/>
      <c r="Q89" s="257"/>
      <c r="S89" s="96"/>
      <c r="T89" s="99"/>
      <c r="W89" s="100">
        <f>$W$90</f>
        <v>0</v>
      </c>
      <c r="Y89" s="100">
        <f>$Y$90</f>
        <v>0</v>
      </c>
      <c r="AA89" s="101">
        <f>$AA$90</f>
        <v>0</v>
      </c>
      <c r="AR89" s="98" t="s">
        <v>187</v>
      </c>
      <c r="AT89" s="98" t="s">
        <v>69</v>
      </c>
      <c r="AU89" s="98" t="s">
        <v>9</v>
      </c>
      <c r="AY89" s="98" t="s">
        <v>156</v>
      </c>
      <c r="BK89" s="102">
        <f>$BK$90</f>
        <v>0</v>
      </c>
    </row>
    <row r="90" spans="2:65" s="6" customFormat="1" ht="15.75" customHeight="1">
      <c r="B90" s="21"/>
      <c r="C90" s="107" t="s">
        <v>187</v>
      </c>
      <c r="D90" s="107" t="s">
        <v>157</v>
      </c>
      <c r="E90" s="105" t="s">
        <v>845</v>
      </c>
      <c r="F90" s="261" t="s">
        <v>846</v>
      </c>
      <c r="G90" s="262"/>
      <c r="H90" s="262"/>
      <c r="I90" s="262"/>
      <c r="J90" s="107" t="s">
        <v>833</v>
      </c>
      <c r="K90" s="108">
        <v>1</v>
      </c>
      <c r="L90" s="263"/>
      <c r="M90" s="262"/>
      <c r="N90" s="264">
        <f>ROUND($L$90*$K$90,0)</f>
        <v>0</v>
      </c>
      <c r="O90" s="262"/>
      <c r="P90" s="262"/>
      <c r="Q90" s="262"/>
      <c r="R90" s="106" t="s">
        <v>161</v>
      </c>
      <c r="S90" s="21"/>
      <c r="T90" s="109"/>
      <c r="U90" s="110" t="s">
        <v>42</v>
      </c>
      <c r="X90" s="111">
        <v>0</v>
      </c>
      <c r="Y90" s="111">
        <f>$X$90*$K$90</f>
        <v>0</v>
      </c>
      <c r="Z90" s="111">
        <v>0</v>
      </c>
      <c r="AA90" s="112">
        <f>$Z$90*$K$90</f>
        <v>0</v>
      </c>
      <c r="AR90" s="73" t="s">
        <v>834</v>
      </c>
      <c r="AT90" s="73" t="s">
        <v>157</v>
      </c>
      <c r="AU90" s="73" t="s">
        <v>77</v>
      </c>
      <c r="AY90" s="73" t="s">
        <v>156</v>
      </c>
      <c r="BE90" s="113">
        <f>IF($U$90="základní",$N$90,0)</f>
        <v>0</v>
      </c>
      <c r="BF90" s="113">
        <f>IF($U$90="snížená",$N$90,0)</f>
        <v>0</v>
      </c>
      <c r="BG90" s="113">
        <f>IF($U$90="zákl. přenesená",$N$90,0)</f>
        <v>0</v>
      </c>
      <c r="BH90" s="113">
        <f>IF($U$90="sníž. přenesená",$N$90,0)</f>
        <v>0</v>
      </c>
      <c r="BI90" s="113">
        <f>IF($U$90="nulová",$N$90,0)</f>
        <v>0</v>
      </c>
      <c r="BJ90" s="73" t="s">
        <v>77</v>
      </c>
      <c r="BK90" s="113">
        <f>ROUND($L$90*$K$90,0)</f>
        <v>0</v>
      </c>
      <c r="BL90" s="73" t="s">
        <v>834</v>
      </c>
      <c r="BM90" s="73" t="s">
        <v>847</v>
      </c>
    </row>
    <row r="91" spans="2:63" s="95" customFormat="1" ht="30.75" customHeight="1">
      <c r="B91" s="96"/>
      <c r="D91" s="103" t="s">
        <v>827</v>
      </c>
      <c r="N91" s="256">
        <f>$BK$91</f>
        <v>0</v>
      </c>
      <c r="O91" s="257"/>
      <c r="P91" s="257"/>
      <c r="Q91" s="257"/>
      <c r="S91" s="96"/>
      <c r="T91" s="99"/>
      <c r="W91" s="100">
        <f>$W$92</f>
        <v>0</v>
      </c>
      <c r="Y91" s="100">
        <f>$Y$92</f>
        <v>0</v>
      </c>
      <c r="AA91" s="101">
        <f>$AA$92</f>
        <v>0</v>
      </c>
      <c r="AR91" s="98" t="s">
        <v>187</v>
      </c>
      <c r="AT91" s="98" t="s">
        <v>69</v>
      </c>
      <c r="AU91" s="98" t="s">
        <v>9</v>
      </c>
      <c r="AY91" s="98" t="s">
        <v>156</v>
      </c>
      <c r="BK91" s="102">
        <f>$BK$92</f>
        <v>0</v>
      </c>
    </row>
    <row r="92" spans="2:65" s="6" customFormat="1" ht="15.75" customHeight="1">
      <c r="B92" s="21"/>
      <c r="C92" s="107" t="s">
        <v>194</v>
      </c>
      <c r="D92" s="107" t="s">
        <v>157</v>
      </c>
      <c r="E92" s="105" t="s">
        <v>848</v>
      </c>
      <c r="F92" s="261" t="s">
        <v>849</v>
      </c>
      <c r="G92" s="262"/>
      <c r="H92" s="262"/>
      <c r="I92" s="262"/>
      <c r="J92" s="107" t="s">
        <v>833</v>
      </c>
      <c r="K92" s="108">
        <v>1</v>
      </c>
      <c r="L92" s="263"/>
      <c r="M92" s="262"/>
      <c r="N92" s="264">
        <f>ROUND($L$92*$K$92,0)</f>
        <v>0</v>
      </c>
      <c r="O92" s="262"/>
      <c r="P92" s="262"/>
      <c r="Q92" s="262"/>
      <c r="R92" s="106" t="s">
        <v>161</v>
      </c>
      <c r="S92" s="21"/>
      <c r="T92" s="109"/>
      <c r="U92" s="110" t="s">
        <v>42</v>
      </c>
      <c r="X92" s="111">
        <v>0</v>
      </c>
      <c r="Y92" s="111">
        <f>$X$92*$K$92</f>
        <v>0</v>
      </c>
      <c r="Z92" s="111">
        <v>0</v>
      </c>
      <c r="AA92" s="112">
        <f>$Z$92*$K$92</f>
        <v>0</v>
      </c>
      <c r="AR92" s="73" t="s">
        <v>834</v>
      </c>
      <c r="AT92" s="73" t="s">
        <v>157</v>
      </c>
      <c r="AU92" s="73" t="s">
        <v>77</v>
      </c>
      <c r="AY92" s="73" t="s">
        <v>156</v>
      </c>
      <c r="BE92" s="113">
        <f>IF($U$92="základní",$N$92,0)</f>
        <v>0</v>
      </c>
      <c r="BF92" s="113">
        <f>IF($U$92="snížená",$N$92,0)</f>
        <v>0</v>
      </c>
      <c r="BG92" s="113">
        <f>IF($U$92="zákl. přenesená",$N$92,0)</f>
        <v>0</v>
      </c>
      <c r="BH92" s="113">
        <f>IF($U$92="sníž. přenesená",$N$92,0)</f>
        <v>0</v>
      </c>
      <c r="BI92" s="113">
        <f>IF($U$92="nulová",$N$92,0)</f>
        <v>0</v>
      </c>
      <c r="BJ92" s="73" t="s">
        <v>77</v>
      </c>
      <c r="BK92" s="113">
        <f>ROUND($L$92*$K$92,0)</f>
        <v>0</v>
      </c>
      <c r="BL92" s="73" t="s">
        <v>834</v>
      </c>
      <c r="BM92" s="73" t="s">
        <v>850</v>
      </c>
    </row>
    <row r="93" spans="2:63" s="95" customFormat="1" ht="30.75" customHeight="1">
      <c r="B93" s="96"/>
      <c r="D93" s="103" t="s">
        <v>828</v>
      </c>
      <c r="N93" s="256">
        <f>$BK$93</f>
        <v>0</v>
      </c>
      <c r="O93" s="257"/>
      <c r="P93" s="257"/>
      <c r="Q93" s="257"/>
      <c r="S93" s="96"/>
      <c r="T93" s="99"/>
      <c r="W93" s="100">
        <f>$W$94</f>
        <v>0</v>
      </c>
      <c r="Y93" s="100">
        <f>$Y$94</f>
        <v>0</v>
      </c>
      <c r="AA93" s="101">
        <f>$AA$94</f>
        <v>0</v>
      </c>
      <c r="AR93" s="98" t="s">
        <v>187</v>
      </c>
      <c r="AT93" s="98" t="s">
        <v>69</v>
      </c>
      <c r="AU93" s="98" t="s">
        <v>9</v>
      </c>
      <c r="AY93" s="98" t="s">
        <v>156</v>
      </c>
      <c r="BK93" s="102">
        <f>$BK$94</f>
        <v>0</v>
      </c>
    </row>
    <row r="94" spans="2:65" s="6" customFormat="1" ht="15.75" customHeight="1">
      <c r="B94" s="21"/>
      <c r="C94" s="107" t="s">
        <v>200</v>
      </c>
      <c r="D94" s="107" t="s">
        <v>157</v>
      </c>
      <c r="E94" s="105" t="s">
        <v>851</v>
      </c>
      <c r="F94" s="261" t="s">
        <v>852</v>
      </c>
      <c r="G94" s="262"/>
      <c r="H94" s="262"/>
      <c r="I94" s="262"/>
      <c r="J94" s="107" t="s">
        <v>833</v>
      </c>
      <c r="K94" s="108">
        <v>1</v>
      </c>
      <c r="L94" s="263"/>
      <c r="M94" s="262"/>
      <c r="N94" s="264">
        <f>ROUND($L$94*$K$94,0)</f>
        <v>0</v>
      </c>
      <c r="O94" s="262"/>
      <c r="P94" s="262"/>
      <c r="Q94" s="262"/>
      <c r="R94" s="106" t="s">
        <v>161</v>
      </c>
      <c r="S94" s="21"/>
      <c r="T94" s="109"/>
      <c r="U94" s="110" t="s">
        <v>42</v>
      </c>
      <c r="X94" s="111">
        <v>0</v>
      </c>
      <c r="Y94" s="111">
        <f>$X$94*$K$94</f>
        <v>0</v>
      </c>
      <c r="Z94" s="111">
        <v>0</v>
      </c>
      <c r="AA94" s="112">
        <f>$Z$94*$K$94</f>
        <v>0</v>
      </c>
      <c r="AR94" s="73" t="s">
        <v>834</v>
      </c>
      <c r="AT94" s="73" t="s">
        <v>157</v>
      </c>
      <c r="AU94" s="73" t="s">
        <v>77</v>
      </c>
      <c r="AY94" s="73" t="s">
        <v>156</v>
      </c>
      <c r="BE94" s="113">
        <f>IF($U$94="základní",$N$94,0)</f>
        <v>0</v>
      </c>
      <c r="BF94" s="113">
        <f>IF($U$94="snížená",$N$94,0)</f>
        <v>0</v>
      </c>
      <c r="BG94" s="113">
        <f>IF($U$94="zákl. přenesená",$N$94,0)</f>
        <v>0</v>
      </c>
      <c r="BH94" s="113">
        <f>IF($U$94="sníž. přenesená",$N$94,0)</f>
        <v>0</v>
      </c>
      <c r="BI94" s="113">
        <f>IF($U$94="nulová",$N$94,0)</f>
        <v>0</v>
      </c>
      <c r="BJ94" s="73" t="s">
        <v>77</v>
      </c>
      <c r="BK94" s="113">
        <f>ROUND($L$94*$K$94,0)</f>
        <v>0</v>
      </c>
      <c r="BL94" s="73" t="s">
        <v>834</v>
      </c>
      <c r="BM94" s="73" t="s">
        <v>853</v>
      </c>
    </row>
    <row r="95" spans="2:63" s="95" customFormat="1" ht="30.75" customHeight="1">
      <c r="B95" s="96"/>
      <c r="D95" s="103" t="s">
        <v>829</v>
      </c>
      <c r="N95" s="256">
        <f>$BK$95</f>
        <v>0</v>
      </c>
      <c r="O95" s="257"/>
      <c r="P95" s="257"/>
      <c r="Q95" s="257"/>
      <c r="S95" s="96"/>
      <c r="T95" s="99"/>
      <c r="W95" s="100">
        <f>$W$96</f>
        <v>0</v>
      </c>
      <c r="Y95" s="100">
        <f>$Y$96</f>
        <v>0</v>
      </c>
      <c r="AA95" s="101">
        <f>$AA$96</f>
        <v>0</v>
      </c>
      <c r="AR95" s="98" t="s">
        <v>187</v>
      </c>
      <c r="AT95" s="98" t="s">
        <v>69</v>
      </c>
      <c r="AU95" s="98" t="s">
        <v>9</v>
      </c>
      <c r="AY95" s="98" t="s">
        <v>156</v>
      </c>
      <c r="BK95" s="102">
        <f>$BK$96</f>
        <v>0</v>
      </c>
    </row>
    <row r="96" spans="2:65" s="6" customFormat="1" ht="15.75" customHeight="1">
      <c r="B96" s="21"/>
      <c r="C96" s="107" t="s">
        <v>191</v>
      </c>
      <c r="D96" s="107" t="s">
        <v>157</v>
      </c>
      <c r="E96" s="105" t="s">
        <v>854</v>
      </c>
      <c r="F96" s="261" t="s">
        <v>855</v>
      </c>
      <c r="G96" s="262"/>
      <c r="H96" s="262"/>
      <c r="I96" s="262"/>
      <c r="J96" s="107" t="s">
        <v>833</v>
      </c>
      <c r="K96" s="108">
        <v>1</v>
      </c>
      <c r="L96" s="263"/>
      <c r="M96" s="262"/>
      <c r="N96" s="264">
        <f>ROUND($L$96*$K$96,0)</f>
        <v>0</v>
      </c>
      <c r="O96" s="262"/>
      <c r="P96" s="262"/>
      <c r="Q96" s="262"/>
      <c r="R96" s="106" t="s">
        <v>161</v>
      </c>
      <c r="S96" s="21"/>
      <c r="T96" s="109"/>
      <c r="U96" s="110" t="s">
        <v>42</v>
      </c>
      <c r="X96" s="111">
        <v>0</v>
      </c>
      <c r="Y96" s="111">
        <f>$X$96*$K$96</f>
        <v>0</v>
      </c>
      <c r="Z96" s="111">
        <v>0</v>
      </c>
      <c r="AA96" s="112">
        <f>$Z$96*$K$96</f>
        <v>0</v>
      </c>
      <c r="AR96" s="73" t="s">
        <v>834</v>
      </c>
      <c r="AT96" s="73" t="s">
        <v>157</v>
      </c>
      <c r="AU96" s="73" t="s">
        <v>77</v>
      </c>
      <c r="AY96" s="73" t="s">
        <v>156</v>
      </c>
      <c r="BE96" s="113">
        <f>IF($U$96="základní",$N$96,0)</f>
        <v>0</v>
      </c>
      <c r="BF96" s="113">
        <f>IF($U$96="snížená",$N$96,0)</f>
        <v>0</v>
      </c>
      <c r="BG96" s="113">
        <f>IF($U$96="zákl. přenesená",$N$96,0)</f>
        <v>0</v>
      </c>
      <c r="BH96" s="113">
        <f>IF($U$96="sníž. přenesená",$N$96,0)</f>
        <v>0</v>
      </c>
      <c r="BI96" s="113">
        <f>IF($U$96="nulová",$N$96,0)</f>
        <v>0</v>
      </c>
      <c r="BJ96" s="73" t="s">
        <v>77</v>
      </c>
      <c r="BK96" s="113">
        <f>ROUND($L$96*$K$96,0)</f>
        <v>0</v>
      </c>
      <c r="BL96" s="73" t="s">
        <v>834</v>
      </c>
      <c r="BM96" s="73" t="s">
        <v>856</v>
      </c>
    </row>
    <row r="97" spans="2:63" s="95" customFormat="1" ht="30.75" customHeight="1">
      <c r="B97" s="96"/>
      <c r="D97" s="103" t="s">
        <v>830</v>
      </c>
      <c r="N97" s="256">
        <f>$BK$97</f>
        <v>0</v>
      </c>
      <c r="O97" s="257"/>
      <c r="P97" s="257"/>
      <c r="Q97" s="257"/>
      <c r="S97" s="96"/>
      <c r="T97" s="99"/>
      <c r="W97" s="100">
        <f>$W$98</f>
        <v>0</v>
      </c>
      <c r="Y97" s="100">
        <f>$Y$98</f>
        <v>0</v>
      </c>
      <c r="AA97" s="101">
        <f>$AA$98</f>
        <v>0</v>
      </c>
      <c r="AR97" s="98" t="s">
        <v>187</v>
      </c>
      <c r="AT97" s="98" t="s">
        <v>69</v>
      </c>
      <c r="AU97" s="98" t="s">
        <v>9</v>
      </c>
      <c r="AY97" s="98" t="s">
        <v>156</v>
      </c>
      <c r="BK97" s="102">
        <f>$BK$98</f>
        <v>0</v>
      </c>
    </row>
    <row r="98" spans="2:65" s="6" customFormat="1" ht="15.75" customHeight="1">
      <c r="B98" s="21"/>
      <c r="C98" s="107" t="s">
        <v>209</v>
      </c>
      <c r="D98" s="107" t="s">
        <v>157</v>
      </c>
      <c r="E98" s="105" t="s">
        <v>857</v>
      </c>
      <c r="F98" s="261" t="s">
        <v>858</v>
      </c>
      <c r="G98" s="262"/>
      <c r="H98" s="262"/>
      <c r="I98" s="262"/>
      <c r="J98" s="107" t="s">
        <v>833</v>
      </c>
      <c r="K98" s="108">
        <v>1</v>
      </c>
      <c r="L98" s="263"/>
      <c r="M98" s="262"/>
      <c r="N98" s="264">
        <f>ROUND($L$98*$K$98,0)</f>
        <v>0</v>
      </c>
      <c r="O98" s="262"/>
      <c r="P98" s="262"/>
      <c r="Q98" s="262"/>
      <c r="R98" s="106" t="s">
        <v>161</v>
      </c>
      <c r="S98" s="21"/>
      <c r="T98" s="109"/>
      <c r="U98" s="134" t="s">
        <v>42</v>
      </c>
      <c r="V98" s="135"/>
      <c r="W98" s="135"/>
      <c r="X98" s="136">
        <v>0</v>
      </c>
      <c r="Y98" s="136">
        <f>$X$98*$K$98</f>
        <v>0</v>
      </c>
      <c r="Z98" s="136">
        <v>0</v>
      </c>
      <c r="AA98" s="137">
        <f>$Z$98*$K$98</f>
        <v>0</v>
      </c>
      <c r="AR98" s="73" t="s">
        <v>834</v>
      </c>
      <c r="AT98" s="73" t="s">
        <v>157</v>
      </c>
      <c r="AU98" s="73" t="s">
        <v>77</v>
      </c>
      <c r="AY98" s="73" t="s">
        <v>156</v>
      </c>
      <c r="BE98" s="113">
        <f>IF($U$98="základní",$N$98,0)</f>
        <v>0</v>
      </c>
      <c r="BF98" s="113">
        <f>IF($U$98="snížená",$N$98,0)</f>
        <v>0</v>
      </c>
      <c r="BG98" s="113">
        <f>IF($U$98="zákl. přenesená",$N$98,0)</f>
        <v>0</v>
      </c>
      <c r="BH98" s="113">
        <f>IF($U$98="sníž. přenesená",$N$98,0)</f>
        <v>0</v>
      </c>
      <c r="BI98" s="113">
        <f>IF($U$98="nulová",$N$98,0)</f>
        <v>0</v>
      </c>
      <c r="BJ98" s="73" t="s">
        <v>77</v>
      </c>
      <c r="BK98" s="113">
        <f>ROUND($L$98*$K$98,0)</f>
        <v>0</v>
      </c>
      <c r="BL98" s="73" t="s">
        <v>834</v>
      </c>
      <c r="BM98" s="73" t="s">
        <v>859</v>
      </c>
    </row>
    <row r="99" spans="2:19" s="6" customFormat="1" ht="7.5" customHeight="1"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21"/>
    </row>
    <row r="433" s="2" customFormat="1" ht="14.25" customHeight="1"/>
  </sheetData>
  <sheetProtection/>
  <mergeCells count="90">
    <mergeCell ref="C2:R2"/>
    <mergeCell ref="C4:R4"/>
    <mergeCell ref="F6:Q6"/>
    <mergeCell ref="F7:Q7"/>
    <mergeCell ref="O10:P10"/>
    <mergeCell ref="O12:P12"/>
    <mergeCell ref="O13:P13"/>
    <mergeCell ref="O15:P15"/>
    <mergeCell ref="O16:P16"/>
    <mergeCell ref="O18:P18"/>
    <mergeCell ref="O19:P19"/>
    <mergeCell ref="E22:P22"/>
    <mergeCell ref="M25:P25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L33:P33"/>
    <mergeCell ref="C39:R39"/>
    <mergeCell ref="F41:Q41"/>
    <mergeCell ref="F42:Q42"/>
    <mergeCell ref="M44:P44"/>
    <mergeCell ref="M46:Q46"/>
    <mergeCell ref="C49:G49"/>
    <mergeCell ref="N49:Q49"/>
    <mergeCell ref="N51:Q51"/>
    <mergeCell ref="N52:Q52"/>
    <mergeCell ref="N53:Q53"/>
    <mergeCell ref="N54:Q54"/>
    <mergeCell ref="N55:Q55"/>
    <mergeCell ref="N56:Q56"/>
    <mergeCell ref="N57:Q57"/>
    <mergeCell ref="N58:Q58"/>
    <mergeCell ref="N59:Q59"/>
    <mergeCell ref="N60:Q60"/>
    <mergeCell ref="N61:Q61"/>
    <mergeCell ref="C68:R68"/>
    <mergeCell ref="F70:Q70"/>
    <mergeCell ref="F71:Q71"/>
    <mergeCell ref="M73:P73"/>
    <mergeCell ref="M75:Q75"/>
    <mergeCell ref="F78:I78"/>
    <mergeCell ref="L78:M78"/>
    <mergeCell ref="N78:Q78"/>
    <mergeCell ref="N86:Q86"/>
    <mergeCell ref="F88:I88"/>
    <mergeCell ref="L88:M88"/>
    <mergeCell ref="N88:Q88"/>
    <mergeCell ref="F82:I82"/>
    <mergeCell ref="L82:M82"/>
    <mergeCell ref="N82:Q82"/>
    <mergeCell ref="F84:I84"/>
    <mergeCell ref="L84:M84"/>
    <mergeCell ref="N84:Q84"/>
    <mergeCell ref="F96:I96"/>
    <mergeCell ref="L96:M96"/>
    <mergeCell ref="N96:Q96"/>
    <mergeCell ref="F90:I90"/>
    <mergeCell ref="L90:M90"/>
    <mergeCell ref="N90:Q90"/>
    <mergeCell ref="F92:I92"/>
    <mergeCell ref="L92:M92"/>
    <mergeCell ref="N92:Q92"/>
    <mergeCell ref="N91:Q91"/>
    <mergeCell ref="N81:Q81"/>
    <mergeCell ref="N83:Q83"/>
    <mergeCell ref="N85:Q85"/>
    <mergeCell ref="N87:Q87"/>
    <mergeCell ref="N89:Q89"/>
    <mergeCell ref="F94:I94"/>
    <mergeCell ref="L94:M94"/>
    <mergeCell ref="N94:Q94"/>
    <mergeCell ref="F86:I86"/>
    <mergeCell ref="L86:M86"/>
    <mergeCell ref="N93:Q93"/>
    <mergeCell ref="N95:Q95"/>
    <mergeCell ref="N97:Q97"/>
    <mergeCell ref="H1:K1"/>
    <mergeCell ref="S2:AC2"/>
    <mergeCell ref="F98:I98"/>
    <mergeCell ref="L98:M98"/>
    <mergeCell ref="N98:Q98"/>
    <mergeCell ref="N79:Q79"/>
    <mergeCell ref="N80:Q80"/>
  </mergeCells>
  <hyperlinks>
    <hyperlink ref="F1:G1" location="C2" tooltip="Krycí list soupisu" display="1) Krycí list soupisu"/>
    <hyperlink ref="H1:K1" location="C49" tooltip="Rekapitulace" display="2) Rekapitulace"/>
    <hyperlink ref="L1:M1" location="C78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D10" sqref="D10:J1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48"/>
      <c r="C2" s="149"/>
      <c r="D2" s="149"/>
      <c r="E2" s="149"/>
      <c r="F2" s="149"/>
      <c r="G2" s="149"/>
      <c r="H2" s="149"/>
      <c r="I2" s="149"/>
      <c r="J2" s="149"/>
      <c r="K2" s="150"/>
    </row>
    <row r="3" spans="2:11" s="153" customFormat="1" ht="45" customHeight="1">
      <c r="B3" s="151"/>
      <c r="C3" s="289" t="s">
        <v>867</v>
      </c>
      <c r="D3" s="289"/>
      <c r="E3" s="289"/>
      <c r="F3" s="289"/>
      <c r="G3" s="289"/>
      <c r="H3" s="289"/>
      <c r="I3" s="289"/>
      <c r="J3" s="289"/>
      <c r="K3" s="152"/>
    </row>
    <row r="4" spans="2:11" ht="25.5" customHeight="1">
      <c r="B4" s="154"/>
      <c r="C4" s="294" t="s">
        <v>868</v>
      </c>
      <c r="D4" s="294"/>
      <c r="E4" s="294"/>
      <c r="F4" s="294"/>
      <c r="G4" s="294"/>
      <c r="H4" s="294"/>
      <c r="I4" s="294"/>
      <c r="J4" s="294"/>
      <c r="K4" s="155"/>
    </row>
    <row r="5" spans="2:11" ht="5.25" customHeight="1">
      <c r="B5" s="154"/>
      <c r="C5" s="156"/>
      <c r="D5" s="156"/>
      <c r="E5" s="156"/>
      <c r="F5" s="156"/>
      <c r="G5" s="156"/>
      <c r="H5" s="156"/>
      <c r="I5" s="156"/>
      <c r="J5" s="156"/>
      <c r="K5" s="155"/>
    </row>
    <row r="6" spans="2:11" ht="15" customHeight="1">
      <c r="B6" s="154"/>
      <c r="C6" s="291" t="s">
        <v>869</v>
      </c>
      <c r="D6" s="291"/>
      <c r="E6" s="291"/>
      <c r="F6" s="291"/>
      <c r="G6" s="291"/>
      <c r="H6" s="291"/>
      <c r="I6" s="291"/>
      <c r="J6" s="291"/>
      <c r="K6" s="155"/>
    </row>
    <row r="7" spans="2:11" ht="15" customHeight="1">
      <c r="B7" s="158"/>
      <c r="C7" s="291" t="s">
        <v>870</v>
      </c>
      <c r="D7" s="291"/>
      <c r="E7" s="291"/>
      <c r="F7" s="291"/>
      <c r="G7" s="291"/>
      <c r="H7" s="291"/>
      <c r="I7" s="291"/>
      <c r="J7" s="291"/>
      <c r="K7" s="155"/>
    </row>
    <row r="8" spans="2:11" ht="12.75" customHeight="1">
      <c r="B8" s="158"/>
      <c r="C8" s="157"/>
      <c r="D8" s="157"/>
      <c r="E8" s="157"/>
      <c r="F8" s="157"/>
      <c r="G8" s="157"/>
      <c r="H8" s="157"/>
      <c r="I8" s="157"/>
      <c r="J8" s="157"/>
      <c r="K8" s="155"/>
    </row>
    <row r="9" spans="2:11" ht="15" customHeight="1">
      <c r="B9" s="158"/>
      <c r="C9" s="291" t="s">
        <v>871</v>
      </c>
      <c r="D9" s="291"/>
      <c r="E9" s="291"/>
      <c r="F9" s="291"/>
      <c r="G9" s="291"/>
      <c r="H9" s="291"/>
      <c r="I9" s="291"/>
      <c r="J9" s="291"/>
      <c r="K9" s="155"/>
    </row>
    <row r="10" spans="2:11" ht="15" customHeight="1">
      <c r="B10" s="158"/>
      <c r="C10" s="157"/>
      <c r="D10" s="291" t="s">
        <v>872</v>
      </c>
      <c r="E10" s="291"/>
      <c r="F10" s="291"/>
      <c r="G10" s="291"/>
      <c r="H10" s="291"/>
      <c r="I10" s="291"/>
      <c r="J10" s="291"/>
      <c r="K10" s="155"/>
    </row>
    <row r="11" spans="2:11" ht="15" customHeight="1">
      <c r="B11" s="158"/>
      <c r="C11" s="159"/>
      <c r="D11" s="291" t="s">
        <v>873</v>
      </c>
      <c r="E11" s="291"/>
      <c r="F11" s="291"/>
      <c r="G11" s="291"/>
      <c r="H11" s="291"/>
      <c r="I11" s="291"/>
      <c r="J11" s="291"/>
      <c r="K11" s="155"/>
    </row>
    <row r="12" spans="2:11" ht="12.75" customHeight="1">
      <c r="B12" s="158"/>
      <c r="C12" s="159"/>
      <c r="D12" s="159"/>
      <c r="E12" s="159"/>
      <c r="F12" s="159"/>
      <c r="G12" s="159"/>
      <c r="H12" s="159"/>
      <c r="I12" s="159"/>
      <c r="J12" s="159"/>
      <c r="K12" s="155"/>
    </row>
    <row r="13" spans="2:11" ht="15" customHeight="1">
      <c r="B13" s="158"/>
      <c r="C13" s="159"/>
      <c r="D13" s="291" t="s">
        <v>874</v>
      </c>
      <c r="E13" s="291"/>
      <c r="F13" s="291"/>
      <c r="G13" s="291"/>
      <c r="H13" s="291"/>
      <c r="I13" s="291"/>
      <c r="J13" s="291"/>
      <c r="K13" s="155"/>
    </row>
    <row r="14" spans="2:11" ht="15" customHeight="1">
      <c r="B14" s="158"/>
      <c r="C14" s="159"/>
      <c r="D14" s="291" t="s">
        <v>875</v>
      </c>
      <c r="E14" s="291"/>
      <c r="F14" s="291"/>
      <c r="G14" s="291"/>
      <c r="H14" s="291"/>
      <c r="I14" s="291"/>
      <c r="J14" s="291"/>
      <c r="K14" s="155"/>
    </row>
    <row r="15" spans="2:11" ht="15" customHeight="1">
      <c r="B15" s="158"/>
      <c r="C15" s="159"/>
      <c r="D15" s="291" t="s">
        <v>876</v>
      </c>
      <c r="E15" s="291"/>
      <c r="F15" s="291"/>
      <c r="G15" s="291"/>
      <c r="H15" s="291"/>
      <c r="I15" s="291"/>
      <c r="J15" s="291"/>
      <c r="K15" s="155"/>
    </row>
    <row r="16" spans="2:11" ht="15" customHeight="1">
      <c r="B16" s="158"/>
      <c r="C16" s="159"/>
      <c r="D16" s="159"/>
      <c r="E16" s="160" t="s">
        <v>75</v>
      </c>
      <c r="F16" s="291" t="s">
        <v>877</v>
      </c>
      <c r="G16" s="291"/>
      <c r="H16" s="291"/>
      <c r="I16" s="291"/>
      <c r="J16" s="291"/>
      <c r="K16" s="155"/>
    </row>
    <row r="17" spans="2:11" ht="15" customHeight="1">
      <c r="B17" s="158"/>
      <c r="C17" s="159"/>
      <c r="D17" s="159"/>
      <c r="E17" s="160" t="s">
        <v>878</v>
      </c>
      <c r="F17" s="291" t="s">
        <v>879</v>
      </c>
      <c r="G17" s="291"/>
      <c r="H17" s="291"/>
      <c r="I17" s="291"/>
      <c r="J17" s="291"/>
      <c r="K17" s="155"/>
    </row>
    <row r="18" spans="2:11" ht="15" customHeight="1">
      <c r="B18" s="158"/>
      <c r="C18" s="159"/>
      <c r="D18" s="159"/>
      <c r="E18" s="160" t="s">
        <v>880</v>
      </c>
      <c r="F18" s="291" t="s">
        <v>881</v>
      </c>
      <c r="G18" s="291"/>
      <c r="H18" s="291"/>
      <c r="I18" s="291"/>
      <c r="J18" s="291"/>
      <c r="K18" s="155"/>
    </row>
    <row r="19" spans="2:11" ht="15" customHeight="1">
      <c r="B19" s="158"/>
      <c r="C19" s="159"/>
      <c r="D19" s="159"/>
      <c r="E19" s="160" t="s">
        <v>882</v>
      </c>
      <c r="F19" s="291" t="s">
        <v>81</v>
      </c>
      <c r="G19" s="291"/>
      <c r="H19" s="291"/>
      <c r="I19" s="291"/>
      <c r="J19" s="291"/>
      <c r="K19" s="155"/>
    </row>
    <row r="20" spans="2:11" ht="15" customHeight="1">
      <c r="B20" s="158"/>
      <c r="C20" s="159"/>
      <c r="D20" s="159"/>
      <c r="E20" s="160" t="s">
        <v>883</v>
      </c>
      <c r="F20" s="291" t="s">
        <v>884</v>
      </c>
      <c r="G20" s="291"/>
      <c r="H20" s="291"/>
      <c r="I20" s="291"/>
      <c r="J20" s="291"/>
      <c r="K20" s="155"/>
    </row>
    <row r="21" spans="2:11" ht="15" customHeight="1">
      <c r="B21" s="158"/>
      <c r="C21" s="159"/>
      <c r="D21" s="159"/>
      <c r="E21" s="160" t="s">
        <v>885</v>
      </c>
      <c r="F21" s="291" t="s">
        <v>886</v>
      </c>
      <c r="G21" s="291"/>
      <c r="H21" s="291"/>
      <c r="I21" s="291"/>
      <c r="J21" s="291"/>
      <c r="K21" s="155"/>
    </row>
    <row r="22" spans="2:11" ht="12.75" customHeight="1">
      <c r="B22" s="158"/>
      <c r="C22" s="159"/>
      <c r="D22" s="159"/>
      <c r="E22" s="159"/>
      <c r="F22" s="159"/>
      <c r="G22" s="159"/>
      <c r="H22" s="159"/>
      <c r="I22" s="159"/>
      <c r="J22" s="159"/>
      <c r="K22" s="155"/>
    </row>
    <row r="23" spans="2:11" ht="15" customHeight="1">
      <c r="B23" s="158"/>
      <c r="C23" s="291" t="s">
        <v>887</v>
      </c>
      <c r="D23" s="291"/>
      <c r="E23" s="291"/>
      <c r="F23" s="291"/>
      <c r="G23" s="291"/>
      <c r="H23" s="291"/>
      <c r="I23" s="291"/>
      <c r="J23" s="291"/>
      <c r="K23" s="155"/>
    </row>
    <row r="24" spans="2:11" ht="15" customHeight="1">
      <c r="B24" s="158"/>
      <c r="C24" s="291" t="s">
        <v>888</v>
      </c>
      <c r="D24" s="291"/>
      <c r="E24" s="291"/>
      <c r="F24" s="291"/>
      <c r="G24" s="291"/>
      <c r="H24" s="291"/>
      <c r="I24" s="291"/>
      <c r="J24" s="291"/>
      <c r="K24" s="155"/>
    </row>
    <row r="25" spans="2:11" ht="15" customHeight="1">
      <c r="B25" s="158"/>
      <c r="C25" s="157"/>
      <c r="D25" s="291" t="s">
        <v>889</v>
      </c>
      <c r="E25" s="291"/>
      <c r="F25" s="291"/>
      <c r="G25" s="291"/>
      <c r="H25" s="291"/>
      <c r="I25" s="291"/>
      <c r="J25" s="291"/>
      <c r="K25" s="155"/>
    </row>
    <row r="26" spans="2:11" ht="15" customHeight="1">
      <c r="B26" s="158"/>
      <c r="C26" s="159"/>
      <c r="D26" s="291" t="s">
        <v>890</v>
      </c>
      <c r="E26" s="291"/>
      <c r="F26" s="291"/>
      <c r="G26" s="291"/>
      <c r="H26" s="291"/>
      <c r="I26" s="291"/>
      <c r="J26" s="291"/>
      <c r="K26" s="155"/>
    </row>
    <row r="27" spans="2:11" ht="12.75" customHeight="1">
      <c r="B27" s="158"/>
      <c r="C27" s="159"/>
      <c r="D27" s="159"/>
      <c r="E27" s="159"/>
      <c r="F27" s="159"/>
      <c r="G27" s="159"/>
      <c r="H27" s="159"/>
      <c r="I27" s="159"/>
      <c r="J27" s="159"/>
      <c r="K27" s="155"/>
    </row>
    <row r="28" spans="2:11" ht="15" customHeight="1">
      <c r="B28" s="158"/>
      <c r="C28" s="159"/>
      <c r="D28" s="291" t="s">
        <v>891</v>
      </c>
      <c r="E28" s="291"/>
      <c r="F28" s="291"/>
      <c r="G28" s="291"/>
      <c r="H28" s="291"/>
      <c r="I28" s="291"/>
      <c r="J28" s="291"/>
      <c r="K28" s="155"/>
    </row>
    <row r="29" spans="2:11" ht="15" customHeight="1">
      <c r="B29" s="158"/>
      <c r="C29" s="159"/>
      <c r="D29" s="291" t="s">
        <v>892</v>
      </c>
      <c r="E29" s="291"/>
      <c r="F29" s="291"/>
      <c r="G29" s="291"/>
      <c r="H29" s="291"/>
      <c r="I29" s="291"/>
      <c r="J29" s="291"/>
      <c r="K29" s="155"/>
    </row>
    <row r="30" spans="2:11" ht="12.75" customHeight="1">
      <c r="B30" s="158"/>
      <c r="C30" s="159"/>
      <c r="D30" s="159"/>
      <c r="E30" s="159"/>
      <c r="F30" s="159"/>
      <c r="G30" s="159"/>
      <c r="H30" s="159"/>
      <c r="I30" s="159"/>
      <c r="J30" s="159"/>
      <c r="K30" s="155"/>
    </row>
    <row r="31" spans="2:11" ht="15" customHeight="1">
      <c r="B31" s="158"/>
      <c r="C31" s="159"/>
      <c r="D31" s="291" t="s">
        <v>893</v>
      </c>
      <c r="E31" s="291"/>
      <c r="F31" s="291"/>
      <c r="G31" s="291"/>
      <c r="H31" s="291"/>
      <c r="I31" s="291"/>
      <c r="J31" s="291"/>
      <c r="K31" s="155"/>
    </row>
    <row r="32" spans="2:11" ht="15" customHeight="1">
      <c r="B32" s="158"/>
      <c r="C32" s="159"/>
      <c r="D32" s="291" t="s">
        <v>894</v>
      </c>
      <c r="E32" s="291"/>
      <c r="F32" s="291"/>
      <c r="G32" s="291"/>
      <c r="H32" s="291"/>
      <c r="I32" s="291"/>
      <c r="J32" s="291"/>
      <c r="K32" s="155"/>
    </row>
    <row r="33" spans="2:11" ht="15" customHeight="1">
      <c r="B33" s="158"/>
      <c r="C33" s="159"/>
      <c r="D33" s="291" t="s">
        <v>895</v>
      </c>
      <c r="E33" s="291"/>
      <c r="F33" s="291"/>
      <c r="G33" s="291"/>
      <c r="H33" s="291"/>
      <c r="I33" s="291"/>
      <c r="J33" s="291"/>
      <c r="K33" s="155"/>
    </row>
    <row r="34" spans="2:11" ht="15" customHeight="1">
      <c r="B34" s="158"/>
      <c r="C34" s="159"/>
      <c r="D34" s="157"/>
      <c r="E34" s="161" t="s">
        <v>142</v>
      </c>
      <c r="F34" s="157"/>
      <c r="G34" s="291" t="s">
        <v>896</v>
      </c>
      <c r="H34" s="291"/>
      <c r="I34" s="291"/>
      <c r="J34" s="291"/>
      <c r="K34" s="155"/>
    </row>
    <row r="35" spans="2:11" ht="15" customHeight="1">
      <c r="B35" s="158"/>
      <c r="C35" s="159"/>
      <c r="D35" s="157"/>
      <c r="E35" s="161" t="s">
        <v>897</v>
      </c>
      <c r="F35" s="157"/>
      <c r="G35" s="291" t="s">
        <v>898</v>
      </c>
      <c r="H35" s="291"/>
      <c r="I35" s="291"/>
      <c r="J35" s="291"/>
      <c r="K35" s="155"/>
    </row>
    <row r="36" spans="2:11" ht="15" customHeight="1">
      <c r="B36" s="158"/>
      <c r="C36" s="159"/>
      <c r="D36" s="157"/>
      <c r="E36" s="161" t="s">
        <v>51</v>
      </c>
      <c r="F36" s="157"/>
      <c r="G36" s="291" t="s">
        <v>899</v>
      </c>
      <c r="H36" s="291"/>
      <c r="I36" s="291"/>
      <c r="J36" s="291"/>
      <c r="K36" s="155"/>
    </row>
    <row r="37" spans="2:11" ht="15" customHeight="1">
      <c r="B37" s="158"/>
      <c r="C37" s="159"/>
      <c r="D37" s="157"/>
      <c r="E37" s="161" t="s">
        <v>143</v>
      </c>
      <c r="F37" s="157"/>
      <c r="G37" s="291" t="s">
        <v>900</v>
      </c>
      <c r="H37" s="291"/>
      <c r="I37" s="291"/>
      <c r="J37" s="291"/>
      <c r="K37" s="155"/>
    </row>
    <row r="38" spans="2:11" ht="15" customHeight="1">
      <c r="B38" s="158"/>
      <c r="C38" s="159"/>
      <c r="D38" s="157"/>
      <c r="E38" s="161" t="s">
        <v>144</v>
      </c>
      <c r="F38" s="157"/>
      <c r="G38" s="291" t="s">
        <v>901</v>
      </c>
      <c r="H38" s="291"/>
      <c r="I38" s="291"/>
      <c r="J38" s="291"/>
      <c r="K38" s="155"/>
    </row>
    <row r="39" spans="2:11" ht="15" customHeight="1">
      <c r="B39" s="158"/>
      <c r="C39" s="159"/>
      <c r="D39" s="157"/>
      <c r="E39" s="161" t="s">
        <v>145</v>
      </c>
      <c r="F39" s="157"/>
      <c r="G39" s="291" t="s">
        <v>902</v>
      </c>
      <c r="H39" s="291"/>
      <c r="I39" s="291"/>
      <c r="J39" s="291"/>
      <c r="K39" s="155"/>
    </row>
    <row r="40" spans="2:11" ht="15" customHeight="1">
      <c r="B40" s="158"/>
      <c r="C40" s="159"/>
      <c r="D40" s="157"/>
      <c r="E40" s="161" t="s">
        <v>903</v>
      </c>
      <c r="F40" s="157"/>
      <c r="G40" s="291" t="s">
        <v>904</v>
      </c>
      <c r="H40" s="291"/>
      <c r="I40" s="291"/>
      <c r="J40" s="291"/>
      <c r="K40" s="155"/>
    </row>
    <row r="41" spans="2:11" ht="15" customHeight="1">
      <c r="B41" s="158"/>
      <c r="C41" s="159"/>
      <c r="D41" s="157"/>
      <c r="E41" s="161"/>
      <c r="F41" s="157"/>
      <c r="G41" s="291" t="s">
        <v>905</v>
      </c>
      <c r="H41" s="291"/>
      <c r="I41" s="291"/>
      <c r="J41" s="291"/>
      <c r="K41" s="155"/>
    </row>
    <row r="42" spans="2:11" ht="15" customHeight="1">
      <c r="B42" s="158"/>
      <c r="C42" s="159"/>
      <c r="D42" s="157"/>
      <c r="E42" s="161" t="s">
        <v>906</v>
      </c>
      <c r="F42" s="157"/>
      <c r="G42" s="291" t="s">
        <v>907</v>
      </c>
      <c r="H42" s="291"/>
      <c r="I42" s="291"/>
      <c r="J42" s="291"/>
      <c r="K42" s="155"/>
    </row>
    <row r="43" spans="2:11" ht="15" customHeight="1">
      <c r="B43" s="158"/>
      <c r="C43" s="159"/>
      <c r="D43" s="157"/>
      <c r="E43" s="161" t="s">
        <v>148</v>
      </c>
      <c r="F43" s="157"/>
      <c r="G43" s="291" t="s">
        <v>908</v>
      </c>
      <c r="H43" s="291"/>
      <c r="I43" s="291"/>
      <c r="J43" s="291"/>
      <c r="K43" s="155"/>
    </row>
    <row r="44" spans="2:11" ht="12.75" customHeight="1">
      <c r="B44" s="158"/>
      <c r="C44" s="159"/>
      <c r="D44" s="157"/>
      <c r="E44" s="157"/>
      <c r="F44" s="157"/>
      <c r="G44" s="157"/>
      <c r="H44" s="157"/>
      <c r="I44" s="157"/>
      <c r="J44" s="157"/>
      <c r="K44" s="155"/>
    </row>
    <row r="45" spans="2:11" ht="15" customHeight="1">
      <c r="B45" s="158"/>
      <c r="C45" s="159"/>
      <c r="D45" s="291" t="s">
        <v>909</v>
      </c>
      <c r="E45" s="291"/>
      <c r="F45" s="291"/>
      <c r="G45" s="291"/>
      <c r="H45" s="291"/>
      <c r="I45" s="291"/>
      <c r="J45" s="291"/>
      <c r="K45" s="155"/>
    </row>
    <row r="46" spans="2:11" ht="15" customHeight="1">
      <c r="B46" s="158"/>
      <c r="C46" s="159"/>
      <c r="D46" s="159"/>
      <c r="E46" s="291" t="s">
        <v>910</v>
      </c>
      <c r="F46" s="291"/>
      <c r="G46" s="291"/>
      <c r="H46" s="291"/>
      <c r="I46" s="291"/>
      <c r="J46" s="291"/>
      <c r="K46" s="155"/>
    </row>
    <row r="47" spans="2:11" ht="15" customHeight="1">
      <c r="B47" s="158"/>
      <c r="C47" s="159"/>
      <c r="D47" s="159"/>
      <c r="E47" s="291" t="s">
        <v>911</v>
      </c>
      <c r="F47" s="291"/>
      <c r="G47" s="291"/>
      <c r="H47" s="291"/>
      <c r="I47" s="291"/>
      <c r="J47" s="291"/>
      <c r="K47" s="155"/>
    </row>
    <row r="48" spans="2:11" ht="15" customHeight="1">
      <c r="B48" s="158"/>
      <c r="C48" s="159"/>
      <c r="D48" s="159"/>
      <c r="E48" s="291" t="s">
        <v>912</v>
      </c>
      <c r="F48" s="291"/>
      <c r="G48" s="291"/>
      <c r="H48" s="291"/>
      <c r="I48" s="291"/>
      <c r="J48" s="291"/>
      <c r="K48" s="155"/>
    </row>
    <row r="49" spans="2:11" ht="15" customHeight="1">
      <c r="B49" s="158"/>
      <c r="C49" s="159"/>
      <c r="D49" s="291" t="s">
        <v>913</v>
      </c>
      <c r="E49" s="291"/>
      <c r="F49" s="291"/>
      <c r="G49" s="291"/>
      <c r="H49" s="291"/>
      <c r="I49" s="291"/>
      <c r="J49" s="291"/>
      <c r="K49" s="155"/>
    </row>
    <row r="50" spans="2:11" ht="25.5" customHeight="1">
      <c r="B50" s="154"/>
      <c r="C50" s="294" t="s">
        <v>914</v>
      </c>
      <c r="D50" s="294"/>
      <c r="E50" s="294"/>
      <c r="F50" s="294"/>
      <c r="G50" s="294"/>
      <c r="H50" s="294"/>
      <c r="I50" s="294"/>
      <c r="J50" s="294"/>
      <c r="K50" s="155"/>
    </row>
    <row r="51" spans="2:11" ht="5.25" customHeight="1">
      <c r="B51" s="154"/>
      <c r="C51" s="156"/>
      <c r="D51" s="156"/>
      <c r="E51" s="156"/>
      <c r="F51" s="156"/>
      <c r="G51" s="156"/>
      <c r="H51" s="156"/>
      <c r="I51" s="156"/>
      <c r="J51" s="156"/>
      <c r="K51" s="155"/>
    </row>
    <row r="52" spans="2:11" ht="15" customHeight="1">
      <c r="B52" s="154"/>
      <c r="C52" s="291" t="s">
        <v>915</v>
      </c>
      <c r="D52" s="291"/>
      <c r="E52" s="291"/>
      <c r="F52" s="291"/>
      <c r="G52" s="291"/>
      <c r="H52" s="291"/>
      <c r="I52" s="291"/>
      <c r="J52" s="291"/>
      <c r="K52" s="155"/>
    </row>
    <row r="53" spans="2:11" ht="15" customHeight="1">
      <c r="B53" s="154"/>
      <c r="C53" s="291" t="s">
        <v>916</v>
      </c>
      <c r="D53" s="291"/>
      <c r="E53" s="291"/>
      <c r="F53" s="291"/>
      <c r="G53" s="291"/>
      <c r="H53" s="291"/>
      <c r="I53" s="291"/>
      <c r="J53" s="291"/>
      <c r="K53" s="155"/>
    </row>
    <row r="54" spans="2:11" ht="12.75" customHeight="1">
      <c r="B54" s="154"/>
      <c r="C54" s="157"/>
      <c r="D54" s="157"/>
      <c r="E54" s="157"/>
      <c r="F54" s="157"/>
      <c r="G54" s="157"/>
      <c r="H54" s="157"/>
      <c r="I54" s="157"/>
      <c r="J54" s="157"/>
      <c r="K54" s="155"/>
    </row>
    <row r="55" spans="2:11" ht="15" customHeight="1">
      <c r="B55" s="154"/>
      <c r="C55" s="291" t="s">
        <v>917</v>
      </c>
      <c r="D55" s="291"/>
      <c r="E55" s="291"/>
      <c r="F55" s="291"/>
      <c r="G55" s="291"/>
      <c r="H55" s="291"/>
      <c r="I55" s="291"/>
      <c r="J55" s="291"/>
      <c r="K55" s="155"/>
    </row>
    <row r="56" spans="2:11" ht="15" customHeight="1">
      <c r="B56" s="154"/>
      <c r="C56" s="159"/>
      <c r="D56" s="291" t="s">
        <v>918</v>
      </c>
      <c r="E56" s="291"/>
      <c r="F56" s="291"/>
      <c r="G56" s="291"/>
      <c r="H56" s="291"/>
      <c r="I56" s="291"/>
      <c r="J56" s="291"/>
      <c r="K56" s="155"/>
    </row>
    <row r="57" spans="2:11" ht="15" customHeight="1">
      <c r="B57" s="154"/>
      <c r="C57" s="159"/>
      <c r="D57" s="291" t="s">
        <v>919</v>
      </c>
      <c r="E57" s="291"/>
      <c r="F57" s="291"/>
      <c r="G57" s="291"/>
      <c r="H57" s="291"/>
      <c r="I57" s="291"/>
      <c r="J57" s="291"/>
      <c r="K57" s="155"/>
    </row>
    <row r="58" spans="2:11" ht="15" customHeight="1">
      <c r="B58" s="154"/>
      <c r="C58" s="159"/>
      <c r="D58" s="291" t="s">
        <v>920</v>
      </c>
      <c r="E58" s="291"/>
      <c r="F58" s="291"/>
      <c r="G58" s="291"/>
      <c r="H58" s="291"/>
      <c r="I58" s="291"/>
      <c r="J58" s="291"/>
      <c r="K58" s="155"/>
    </row>
    <row r="59" spans="2:11" ht="15" customHeight="1">
      <c r="B59" s="154"/>
      <c r="C59" s="159"/>
      <c r="D59" s="291" t="s">
        <v>921</v>
      </c>
      <c r="E59" s="291"/>
      <c r="F59" s="291"/>
      <c r="G59" s="291"/>
      <c r="H59" s="291"/>
      <c r="I59" s="291"/>
      <c r="J59" s="291"/>
      <c r="K59" s="155"/>
    </row>
    <row r="60" spans="2:11" ht="15" customHeight="1">
      <c r="B60" s="154"/>
      <c r="C60" s="159"/>
      <c r="D60" s="293" t="s">
        <v>922</v>
      </c>
      <c r="E60" s="293"/>
      <c r="F60" s="293"/>
      <c r="G60" s="293"/>
      <c r="H60" s="293"/>
      <c r="I60" s="293"/>
      <c r="J60" s="293"/>
      <c r="K60" s="155"/>
    </row>
    <row r="61" spans="2:11" ht="15" customHeight="1">
      <c r="B61" s="154"/>
      <c r="C61" s="159"/>
      <c r="D61" s="291" t="s">
        <v>923</v>
      </c>
      <c r="E61" s="291"/>
      <c r="F61" s="291"/>
      <c r="G61" s="291"/>
      <c r="H61" s="291"/>
      <c r="I61" s="291"/>
      <c r="J61" s="291"/>
      <c r="K61" s="155"/>
    </row>
    <row r="62" spans="2:11" ht="12.75" customHeight="1">
      <c r="B62" s="154"/>
      <c r="C62" s="159"/>
      <c r="D62" s="159"/>
      <c r="E62" s="162"/>
      <c r="F62" s="159"/>
      <c r="G62" s="159"/>
      <c r="H62" s="159"/>
      <c r="I62" s="159"/>
      <c r="J62" s="159"/>
      <c r="K62" s="155"/>
    </row>
    <row r="63" spans="2:11" ht="15" customHeight="1">
      <c r="B63" s="154"/>
      <c r="C63" s="159"/>
      <c r="D63" s="291" t="s">
        <v>924</v>
      </c>
      <c r="E63" s="291"/>
      <c r="F63" s="291"/>
      <c r="G63" s="291"/>
      <c r="H63" s="291"/>
      <c r="I63" s="291"/>
      <c r="J63" s="291"/>
      <c r="K63" s="155"/>
    </row>
    <row r="64" spans="2:11" ht="15" customHeight="1">
      <c r="B64" s="154"/>
      <c r="C64" s="159"/>
      <c r="D64" s="293" t="s">
        <v>925</v>
      </c>
      <c r="E64" s="293"/>
      <c r="F64" s="293"/>
      <c r="G64" s="293"/>
      <c r="H64" s="293"/>
      <c r="I64" s="293"/>
      <c r="J64" s="293"/>
      <c r="K64" s="155"/>
    </row>
    <row r="65" spans="2:11" ht="15" customHeight="1">
      <c r="B65" s="154"/>
      <c r="C65" s="159"/>
      <c r="D65" s="291" t="s">
        <v>926</v>
      </c>
      <c r="E65" s="291"/>
      <c r="F65" s="291"/>
      <c r="G65" s="291"/>
      <c r="H65" s="291"/>
      <c r="I65" s="291"/>
      <c r="J65" s="291"/>
      <c r="K65" s="155"/>
    </row>
    <row r="66" spans="2:11" ht="15" customHeight="1">
      <c r="B66" s="154"/>
      <c r="C66" s="159"/>
      <c r="D66" s="291" t="s">
        <v>927</v>
      </c>
      <c r="E66" s="291"/>
      <c r="F66" s="291"/>
      <c r="G66" s="291"/>
      <c r="H66" s="291"/>
      <c r="I66" s="291"/>
      <c r="J66" s="291"/>
      <c r="K66" s="155"/>
    </row>
    <row r="67" spans="2:11" ht="15" customHeight="1">
      <c r="B67" s="154"/>
      <c r="C67" s="159"/>
      <c r="D67" s="291" t="s">
        <v>928</v>
      </c>
      <c r="E67" s="291"/>
      <c r="F67" s="291"/>
      <c r="G67" s="291"/>
      <c r="H67" s="291"/>
      <c r="I67" s="291"/>
      <c r="J67" s="291"/>
      <c r="K67" s="155"/>
    </row>
    <row r="68" spans="2:11" ht="15" customHeight="1">
      <c r="B68" s="154"/>
      <c r="C68" s="159"/>
      <c r="D68" s="291" t="s">
        <v>929</v>
      </c>
      <c r="E68" s="291"/>
      <c r="F68" s="291"/>
      <c r="G68" s="291"/>
      <c r="H68" s="291"/>
      <c r="I68" s="291"/>
      <c r="J68" s="291"/>
      <c r="K68" s="155"/>
    </row>
    <row r="69" spans="2:11" ht="12.75" customHeight="1">
      <c r="B69" s="163"/>
      <c r="C69" s="164"/>
      <c r="D69" s="164"/>
      <c r="E69" s="164"/>
      <c r="F69" s="164"/>
      <c r="G69" s="164"/>
      <c r="H69" s="164"/>
      <c r="I69" s="164"/>
      <c r="J69" s="164"/>
      <c r="K69" s="165"/>
    </row>
    <row r="70" spans="2:11" ht="18.75" customHeight="1">
      <c r="B70" s="166"/>
      <c r="C70" s="166"/>
      <c r="D70" s="166"/>
      <c r="E70" s="166"/>
      <c r="F70" s="166"/>
      <c r="G70" s="166"/>
      <c r="H70" s="166"/>
      <c r="I70" s="166"/>
      <c r="J70" s="166"/>
      <c r="K70" s="167"/>
    </row>
    <row r="71" spans="2:11" ht="18.75" customHeight="1">
      <c r="B71" s="167"/>
      <c r="C71" s="167"/>
      <c r="D71" s="167"/>
      <c r="E71" s="167"/>
      <c r="F71" s="167"/>
      <c r="G71" s="167"/>
      <c r="H71" s="167"/>
      <c r="I71" s="167"/>
      <c r="J71" s="167"/>
      <c r="K71" s="167"/>
    </row>
    <row r="72" spans="2:11" ht="7.5" customHeight="1">
      <c r="B72" s="168"/>
      <c r="C72" s="169"/>
      <c r="D72" s="169"/>
      <c r="E72" s="169"/>
      <c r="F72" s="169"/>
      <c r="G72" s="169"/>
      <c r="H72" s="169"/>
      <c r="I72" s="169"/>
      <c r="J72" s="169"/>
      <c r="K72" s="170"/>
    </row>
    <row r="73" spans="2:11" ht="45" customHeight="1">
      <c r="B73" s="171"/>
      <c r="C73" s="292" t="s">
        <v>866</v>
      </c>
      <c r="D73" s="292"/>
      <c r="E73" s="292"/>
      <c r="F73" s="292"/>
      <c r="G73" s="292"/>
      <c r="H73" s="292"/>
      <c r="I73" s="292"/>
      <c r="J73" s="292"/>
      <c r="K73" s="172"/>
    </row>
    <row r="74" spans="2:11" ht="17.25" customHeight="1">
      <c r="B74" s="171"/>
      <c r="C74" s="173" t="s">
        <v>930</v>
      </c>
      <c r="D74" s="173"/>
      <c r="E74" s="173"/>
      <c r="F74" s="173" t="s">
        <v>931</v>
      </c>
      <c r="G74" s="174"/>
      <c r="H74" s="173" t="s">
        <v>143</v>
      </c>
      <c r="I74" s="173" t="s">
        <v>55</v>
      </c>
      <c r="J74" s="173" t="s">
        <v>932</v>
      </c>
      <c r="K74" s="172"/>
    </row>
    <row r="75" spans="2:11" ht="17.25" customHeight="1">
      <c r="B75" s="171"/>
      <c r="C75" s="175" t="s">
        <v>933</v>
      </c>
      <c r="D75" s="175"/>
      <c r="E75" s="175"/>
      <c r="F75" s="176" t="s">
        <v>934</v>
      </c>
      <c r="G75" s="177"/>
      <c r="H75" s="175"/>
      <c r="I75" s="175"/>
      <c r="J75" s="175" t="s">
        <v>935</v>
      </c>
      <c r="K75" s="172"/>
    </row>
    <row r="76" spans="2:11" ht="5.25" customHeight="1">
      <c r="B76" s="171"/>
      <c r="C76" s="178"/>
      <c r="D76" s="178"/>
      <c r="E76" s="178"/>
      <c r="F76" s="178"/>
      <c r="G76" s="179"/>
      <c r="H76" s="178"/>
      <c r="I76" s="178"/>
      <c r="J76" s="178"/>
      <c r="K76" s="172"/>
    </row>
    <row r="77" spans="2:11" ht="15" customHeight="1">
      <c r="B77" s="171"/>
      <c r="C77" s="161" t="s">
        <v>51</v>
      </c>
      <c r="D77" s="178"/>
      <c r="E77" s="178"/>
      <c r="F77" s="180" t="s">
        <v>936</v>
      </c>
      <c r="G77" s="179"/>
      <c r="H77" s="161" t="s">
        <v>937</v>
      </c>
      <c r="I77" s="161" t="s">
        <v>938</v>
      </c>
      <c r="J77" s="161">
        <v>20</v>
      </c>
      <c r="K77" s="172"/>
    </row>
    <row r="78" spans="2:11" ht="15" customHeight="1">
      <c r="B78" s="171"/>
      <c r="C78" s="161" t="s">
        <v>939</v>
      </c>
      <c r="D78" s="161"/>
      <c r="E78" s="161"/>
      <c r="F78" s="180" t="s">
        <v>936</v>
      </c>
      <c r="G78" s="179"/>
      <c r="H78" s="161" t="s">
        <v>940</v>
      </c>
      <c r="I78" s="161" t="s">
        <v>938</v>
      </c>
      <c r="J78" s="161">
        <v>120</v>
      </c>
      <c r="K78" s="172"/>
    </row>
    <row r="79" spans="2:11" ht="15" customHeight="1">
      <c r="B79" s="181"/>
      <c r="C79" s="161" t="s">
        <v>941</v>
      </c>
      <c r="D79" s="161"/>
      <c r="E79" s="161"/>
      <c r="F79" s="180" t="s">
        <v>942</v>
      </c>
      <c r="G79" s="179"/>
      <c r="H79" s="161" t="s">
        <v>943</v>
      </c>
      <c r="I79" s="161" t="s">
        <v>938</v>
      </c>
      <c r="J79" s="161">
        <v>50</v>
      </c>
      <c r="K79" s="172"/>
    </row>
    <row r="80" spans="2:11" ht="15" customHeight="1">
      <c r="B80" s="181"/>
      <c r="C80" s="161" t="s">
        <v>944</v>
      </c>
      <c r="D80" s="161"/>
      <c r="E80" s="161"/>
      <c r="F80" s="180" t="s">
        <v>936</v>
      </c>
      <c r="G80" s="179"/>
      <c r="H80" s="161" t="s">
        <v>945</v>
      </c>
      <c r="I80" s="161" t="s">
        <v>946</v>
      </c>
      <c r="J80" s="161"/>
      <c r="K80" s="172"/>
    </row>
    <row r="81" spans="2:11" ht="15" customHeight="1">
      <c r="B81" s="181"/>
      <c r="C81" s="182" t="s">
        <v>947</v>
      </c>
      <c r="D81" s="182"/>
      <c r="E81" s="182"/>
      <c r="F81" s="183" t="s">
        <v>942</v>
      </c>
      <c r="G81" s="182"/>
      <c r="H81" s="182" t="s">
        <v>948</v>
      </c>
      <c r="I81" s="182" t="s">
        <v>938</v>
      </c>
      <c r="J81" s="182">
        <v>15</v>
      </c>
      <c r="K81" s="172"/>
    </row>
    <row r="82" spans="2:11" ht="15" customHeight="1">
      <c r="B82" s="181"/>
      <c r="C82" s="182" t="s">
        <v>949</v>
      </c>
      <c r="D82" s="182"/>
      <c r="E82" s="182"/>
      <c r="F82" s="183" t="s">
        <v>942</v>
      </c>
      <c r="G82" s="182"/>
      <c r="H82" s="182" t="s">
        <v>950</v>
      </c>
      <c r="I82" s="182" t="s">
        <v>938</v>
      </c>
      <c r="J82" s="182">
        <v>15</v>
      </c>
      <c r="K82" s="172"/>
    </row>
    <row r="83" spans="2:11" ht="15" customHeight="1">
      <c r="B83" s="181"/>
      <c r="C83" s="182" t="s">
        <v>951</v>
      </c>
      <c r="D83" s="182"/>
      <c r="E83" s="182"/>
      <c r="F83" s="183" t="s">
        <v>942</v>
      </c>
      <c r="G83" s="182"/>
      <c r="H83" s="182" t="s">
        <v>952</v>
      </c>
      <c r="I83" s="182" t="s">
        <v>938</v>
      </c>
      <c r="J83" s="182">
        <v>20</v>
      </c>
      <c r="K83" s="172"/>
    </row>
    <row r="84" spans="2:11" ht="15" customHeight="1">
      <c r="B84" s="181"/>
      <c r="C84" s="182" t="s">
        <v>953</v>
      </c>
      <c r="D84" s="182"/>
      <c r="E84" s="182"/>
      <c r="F84" s="183" t="s">
        <v>942</v>
      </c>
      <c r="G84" s="182"/>
      <c r="H84" s="182" t="s">
        <v>954</v>
      </c>
      <c r="I84" s="182" t="s">
        <v>938</v>
      </c>
      <c r="J84" s="182">
        <v>20</v>
      </c>
      <c r="K84" s="172"/>
    </row>
    <row r="85" spans="2:11" ht="15" customHeight="1">
      <c r="B85" s="181"/>
      <c r="C85" s="161" t="s">
        <v>955</v>
      </c>
      <c r="D85" s="161"/>
      <c r="E85" s="161"/>
      <c r="F85" s="180" t="s">
        <v>942</v>
      </c>
      <c r="G85" s="179"/>
      <c r="H85" s="161" t="s">
        <v>956</v>
      </c>
      <c r="I85" s="161" t="s">
        <v>938</v>
      </c>
      <c r="J85" s="161">
        <v>50</v>
      </c>
      <c r="K85" s="172"/>
    </row>
    <row r="86" spans="2:11" ht="15" customHeight="1">
      <c r="B86" s="181"/>
      <c r="C86" s="161" t="s">
        <v>957</v>
      </c>
      <c r="D86" s="161"/>
      <c r="E86" s="161"/>
      <c r="F86" s="180" t="s">
        <v>942</v>
      </c>
      <c r="G86" s="179"/>
      <c r="H86" s="161" t="s">
        <v>958</v>
      </c>
      <c r="I86" s="161" t="s">
        <v>938</v>
      </c>
      <c r="J86" s="161">
        <v>20</v>
      </c>
      <c r="K86" s="172"/>
    </row>
    <row r="87" spans="2:11" ht="15" customHeight="1">
      <c r="B87" s="181"/>
      <c r="C87" s="161" t="s">
        <v>959</v>
      </c>
      <c r="D87" s="161"/>
      <c r="E87" s="161"/>
      <c r="F87" s="180" t="s">
        <v>942</v>
      </c>
      <c r="G87" s="179"/>
      <c r="H87" s="161" t="s">
        <v>960</v>
      </c>
      <c r="I87" s="161" t="s">
        <v>938</v>
      </c>
      <c r="J87" s="161">
        <v>20</v>
      </c>
      <c r="K87" s="172"/>
    </row>
    <row r="88" spans="2:11" ht="15" customHeight="1">
      <c r="B88" s="181"/>
      <c r="C88" s="161" t="s">
        <v>961</v>
      </c>
      <c r="D88" s="161"/>
      <c r="E88" s="161"/>
      <c r="F88" s="180" t="s">
        <v>942</v>
      </c>
      <c r="G88" s="179"/>
      <c r="H88" s="161" t="s">
        <v>962</v>
      </c>
      <c r="I88" s="161" t="s">
        <v>938</v>
      </c>
      <c r="J88" s="161">
        <v>50</v>
      </c>
      <c r="K88" s="172"/>
    </row>
    <row r="89" spans="2:11" ht="15" customHeight="1">
      <c r="B89" s="181"/>
      <c r="C89" s="161" t="s">
        <v>963</v>
      </c>
      <c r="D89" s="161"/>
      <c r="E89" s="161"/>
      <c r="F89" s="180" t="s">
        <v>942</v>
      </c>
      <c r="G89" s="179"/>
      <c r="H89" s="161" t="s">
        <v>963</v>
      </c>
      <c r="I89" s="161" t="s">
        <v>938</v>
      </c>
      <c r="J89" s="161">
        <v>50</v>
      </c>
      <c r="K89" s="172"/>
    </row>
    <row r="90" spans="2:11" ht="15" customHeight="1">
      <c r="B90" s="181"/>
      <c r="C90" s="161" t="s">
        <v>149</v>
      </c>
      <c r="D90" s="161"/>
      <c r="E90" s="161"/>
      <c r="F90" s="180" t="s">
        <v>942</v>
      </c>
      <c r="G90" s="179"/>
      <c r="H90" s="161" t="s">
        <v>964</v>
      </c>
      <c r="I90" s="161" t="s">
        <v>938</v>
      </c>
      <c r="J90" s="161">
        <v>255</v>
      </c>
      <c r="K90" s="172"/>
    </row>
    <row r="91" spans="2:11" ht="15" customHeight="1">
      <c r="B91" s="181"/>
      <c r="C91" s="161" t="s">
        <v>965</v>
      </c>
      <c r="D91" s="161"/>
      <c r="E91" s="161"/>
      <c r="F91" s="180" t="s">
        <v>936</v>
      </c>
      <c r="G91" s="179"/>
      <c r="H91" s="161" t="s">
        <v>966</v>
      </c>
      <c r="I91" s="161" t="s">
        <v>967</v>
      </c>
      <c r="J91" s="161"/>
      <c r="K91" s="172"/>
    </row>
    <row r="92" spans="2:11" ht="15" customHeight="1">
      <c r="B92" s="181"/>
      <c r="C92" s="161" t="s">
        <v>968</v>
      </c>
      <c r="D92" s="161"/>
      <c r="E92" s="161"/>
      <c r="F92" s="180" t="s">
        <v>936</v>
      </c>
      <c r="G92" s="179"/>
      <c r="H92" s="161" t="s">
        <v>969</v>
      </c>
      <c r="I92" s="161" t="s">
        <v>970</v>
      </c>
      <c r="J92" s="161"/>
      <c r="K92" s="172"/>
    </row>
    <row r="93" spans="2:11" ht="15" customHeight="1">
      <c r="B93" s="181"/>
      <c r="C93" s="161" t="s">
        <v>971</v>
      </c>
      <c r="D93" s="161"/>
      <c r="E93" s="161"/>
      <c r="F93" s="180" t="s">
        <v>936</v>
      </c>
      <c r="G93" s="179"/>
      <c r="H93" s="161" t="s">
        <v>971</v>
      </c>
      <c r="I93" s="161" t="s">
        <v>970</v>
      </c>
      <c r="J93" s="161"/>
      <c r="K93" s="172"/>
    </row>
    <row r="94" spans="2:11" ht="15" customHeight="1">
      <c r="B94" s="181"/>
      <c r="C94" s="161" t="s">
        <v>38</v>
      </c>
      <c r="D94" s="161"/>
      <c r="E94" s="161"/>
      <c r="F94" s="180" t="s">
        <v>936</v>
      </c>
      <c r="G94" s="179"/>
      <c r="H94" s="161" t="s">
        <v>972</v>
      </c>
      <c r="I94" s="161" t="s">
        <v>970</v>
      </c>
      <c r="J94" s="161"/>
      <c r="K94" s="172"/>
    </row>
    <row r="95" spans="2:11" ht="15" customHeight="1">
      <c r="B95" s="181"/>
      <c r="C95" s="161" t="s">
        <v>46</v>
      </c>
      <c r="D95" s="161"/>
      <c r="E95" s="161"/>
      <c r="F95" s="180" t="s">
        <v>936</v>
      </c>
      <c r="G95" s="179"/>
      <c r="H95" s="161" t="s">
        <v>973</v>
      </c>
      <c r="I95" s="161" t="s">
        <v>970</v>
      </c>
      <c r="J95" s="161"/>
      <c r="K95" s="172"/>
    </row>
    <row r="96" spans="2:11" ht="15" customHeight="1">
      <c r="B96" s="184"/>
      <c r="C96" s="185"/>
      <c r="D96" s="185"/>
      <c r="E96" s="185"/>
      <c r="F96" s="185"/>
      <c r="G96" s="185"/>
      <c r="H96" s="185"/>
      <c r="I96" s="185"/>
      <c r="J96" s="185"/>
      <c r="K96" s="186"/>
    </row>
    <row r="97" spans="2:11" ht="18.75" customHeight="1">
      <c r="B97" s="187"/>
      <c r="C97" s="188"/>
      <c r="D97" s="188"/>
      <c r="E97" s="188"/>
      <c r="F97" s="188"/>
      <c r="G97" s="188"/>
      <c r="H97" s="188"/>
      <c r="I97" s="188"/>
      <c r="J97" s="188"/>
      <c r="K97" s="187"/>
    </row>
    <row r="98" spans="2:11" ht="18.75" customHeight="1">
      <c r="B98" s="167"/>
      <c r="C98" s="167"/>
      <c r="D98" s="167"/>
      <c r="E98" s="167"/>
      <c r="F98" s="167"/>
      <c r="G98" s="167"/>
      <c r="H98" s="167"/>
      <c r="I98" s="167"/>
      <c r="J98" s="167"/>
      <c r="K98" s="167"/>
    </row>
    <row r="99" spans="2:11" ht="7.5" customHeight="1">
      <c r="B99" s="168"/>
      <c r="C99" s="169"/>
      <c r="D99" s="169"/>
      <c r="E99" s="169"/>
      <c r="F99" s="169"/>
      <c r="G99" s="169"/>
      <c r="H99" s="169"/>
      <c r="I99" s="169"/>
      <c r="J99" s="169"/>
      <c r="K99" s="170"/>
    </row>
    <row r="100" spans="2:11" ht="45" customHeight="1">
      <c r="B100" s="171"/>
      <c r="C100" s="292" t="s">
        <v>974</v>
      </c>
      <c r="D100" s="292"/>
      <c r="E100" s="292"/>
      <c r="F100" s="292"/>
      <c r="G100" s="292"/>
      <c r="H100" s="292"/>
      <c r="I100" s="292"/>
      <c r="J100" s="292"/>
      <c r="K100" s="172"/>
    </row>
    <row r="101" spans="2:11" ht="17.25" customHeight="1">
      <c r="B101" s="171"/>
      <c r="C101" s="173" t="s">
        <v>930</v>
      </c>
      <c r="D101" s="173"/>
      <c r="E101" s="173"/>
      <c r="F101" s="173" t="s">
        <v>931</v>
      </c>
      <c r="G101" s="174"/>
      <c r="H101" s="173" t="s">
        <v>143</v>
      </c>
      <c r="I101" s="173" t="s">
        <v>55</v>
      </c>
      <c r="J101" s="173" t="s">
        <v>932</v>
      </c>
      <c r="K101" s="172"/>
    </row>
    <row r="102" spans="2:11" ht="17.25" customHeight="1">
      <c r="B102" s="171"/>
      <c r="C102" s="175" t="s">
        <v>933</v>
      </c>
      <c r="D102" s="175"/>
      <c r="E102" s="175"/>
      <c r="F102" s="176" t="s">
        <v>934</v>
      </c>
      <c r="G102" s="177"/>
      <c r="H102" s="175"/>
      <c r="I102" s="175"/>
      <c r="J102" s="175" t="s">
        <v>935</v>
      </c>
      <c r="K102" s="172"/>
    </row>
    <row r="103" spans="2:11" ht="5.25" customHeight="1">
      <c r="B103" s="171"/>
      <c r="C103" s="173"/>
      <c r="D103" s="173"/>
      <c r="E103" s="173"/>
      <c r="F103" s="173"/>
      <c r="G103" s="189"/>
      <c r="H103" s="173"/>
      <c r="I103" s="173"/>
      <c r="J103" s="173"/>
      <c r="K103" s="172"/>
    </row>
    <row r="104" spans="2:11" ht="15" customHeight="1">
      <c r="B104" s="171"/>
      <c r="C104" s="161" t="s">
        <v>51</v>
      </c>
      <c r="D104" s="178"/>
      <c r="E104" s="178"/>
      <c r="F104" s="180" t="s">
        <v>936</v>
      </c>
      <c r="G104" s="189"/>
      <c r="H104" s="161" t="s">
        <v>975</v>
      </c>
      <c r="I104" s="161" t="s">
        <v>938</v>
      </c>
      <c r="J104" s="161">
        <v>20</v>
      </c>
      <c r="K104" s="172"/>
    </row>
    <row r="105" spans="2:11" ht="15" customHeight="1">
      <c r="B105" s="171"/>
      <c r="C105" s="161" t="s">
        <v>939</v>
      </c>
      <c r="D105" s="161"/>
      <c r="E105" s="161"/>
      <c r="F105" s="180" t="s">
        <v>936</v>
      </c>
      <c r="G105" s="161"/>
      <c r="H105" s="161" t="s">
        <v>975</v>
      </c>
      <c r="I105" s="161" t="s">
        <v>938</v>
      </c>
      <c r="J105" s="161">
        <v>120</v>
      </c>
      <c r="K105" s="172"/>
    </row>
    <row r="106" spans="2:11" ht="15" customHeight="1">
      <c r="B106" s="181"/>
      <c r="C106" s="161" t="s">
        <v>941</v>
      </c>
      <c r="D106" s="161"/>
      <c r="E106" s="161"/>
      <c r="F106" s="180" t="s">
        <v>942</v>
      </c>
      <c r="G106" s="161"/>
      <c r="H106" s="161" t="s">
        <v>975</v>
      </c>
      <c r="I106" s="161" t="s">
        <v>938</v>
      </c>
      <c r="J106" s="161">
        <v>50</v>
      </c>
      <c r="K106" s="172"/>
    </row>
    <row r="107" spans="2:11" ht="15" customHeight="1">
      <c r="B107" s="181"/>
      <c r="C107" s="161" t="s">
        <v>944</v>
      </c>
      <c r="D107" s="161"/>
      <c r="E107" s="161"/>
      <c r="F107" s="180" t="s">
        <v>936</v>
      </c>
      <c r="G107" s="161"/>
      <c r="H107" s="161" t="s">
        <v>975</v>
      </c>
      <c r="I107" s="161" t="s">
        <v>946</v>
      </c>
      <c r="J107" s="161"/>
      <c r="K107" s="172"/>
    </row>
    <row r="108" spans="2:11" ht="15" customHeight="1">
      <c r="B108" s="181"/>
      <c r="C108" s="161" t="s">
        <v>955</v>
      </c>
      <c r="D108" s="161"/>
      <c r="E108" s="161"/>
      <c r="F108" s="180" t="s">
        <v>942</v>
      </c>
      <c r="G108" s="161"/>
      <c r="H108" s="161" t="s">
        <v>975</v>
      </c>
      <c r="I108" s="161" t="s">
        <v>938</v>
      </c>
      <c r="J108" s="161">
        <v>50</v>
      </c>
      <c r="K108" s="172"/>
    </row>
    <row r="109" spans="2:11" ht="15" customHeight="1">
      <c r="B109" s="181"/>
      <c r="C109" s="161" t="s">
        <v>963</v>
      </c>
      <c r="D109" s="161"/>
      <c r="E109" s="161"/>
      <c r="F109" s="180" t="s">
        <v>942</v>
      </c>
      <c r="G109" s="161"/>
      <c r="H109" s="161" t="s">
        <v>975</v>
      </c>
      <c r="I109" s="161" t="s">
        <v>938</v>
      </c>
      <c r="J109" s="161">
        <v>50</v>
      </c>
      <c r="K109" s="172"/>
    </row>
    <row r="110" spans="2:11" ht="15" customHeight="1">
      <c r="B110" s="181"/>
      <c r="C110" s="161" t="s">
        <v>961</v>
      </c>
      <c r="D110" s="161"/>
      <c r="E110" s="161"/>
      <c r="F110" s="180" t="s">
        <v>942</v>
      </c>
      <c r="G110" s="161"/>
      <c r="H110" s="161" t="s">
        <v>975</v>
      </c>
      <c r="I110" s="161" t="s">
        <v>938</v>
      </c>
      <c r="J110" s="161">
        <v>50</v>
      </c>
      <c r="K110" s="172"/>
    </row>
    <row r="111" spans="2:11" ht="15" customHeight="1">
      <c r="B111" s="181"/>
      <c r="C111" s="161" t="s">
        <v>51</v>
      </c>
      <c r="D111" s="161"/>
      <c r="E111" s="161"/>
      <c r="F111" s="180" t="s">
        <v>936</v>
      </c>
      <c r="G111" s="161"/>
      <c r="H111" s="161" t="s">
        <v>976</v>
      </c>
      <c r="I111" s="161" t="s">
        <v>938</v>
      </c>
      <c r="J111" s="161">
        <v>20</v>
      </c>
      <c r="K111" s="172"/>
    </row>
    <row r="112" spans="2:11" ht="15" customHeight="1">
      <c r="B112" s="181"/>
      <c r="C112" s="161" t="s">
        <v>977</v>
      </c>
      <c r="D112" s="161"/>
      <c r="E112" s="161"/>
      <c r="F112" s="180" t="s">
        <v>936</v>
      </c>
      <c r="G112" s="161"/>
      <c r="H112" s="161" t="s">
        <v>978</v>
      </c>
      <c r="I112" s="161" t="s">
        <v>938</v>
      </c>
      <c r="J112" s="161">
        <v>120</v>
      </c>
      <c r="K112" s="172"/>
    </row>
    <row r="113" spans="2:11" ht="15" customHeight="1">
      <c r="B113" s="181"/>
      <c r="C113" s="161" t="s">
        <v>38</v>
      </c>
      <c r="D113" s="161"/>
      <c r="E113" s="161"/>
      <c r="F113" s="180" t="s">
        <v>936</v>
      </c>
      <c r="G113" s="161"/>
      <c r="H113" s="161" t="s">
        <v>979</v>
      </c>
      <c r="I113" s="161" t="s">
        <v>970</v>
      </c>
      <c r="J113" s="161"/>
      <c r="K113" s="172"/>
    </row>
    <row r="114" spans="2:11" ht="15" customHeight="1">
      <c r="B114" s="181"/>
      <c r="C114" s="161" t="s">
        <v>46</v>
      </c>
      <c r="D114" s="161"/>
      <c r="E114" s="161"/>
      <c r="F114" s="180" t="s">
        <v>936</v>
      </c>
      <c r="G114" s="161"/>
      <c r="H114" s="161" t="s">
        <v>980</v>
      </c>
      <c r="I114" s="161" t="s">
        <v>970</v>
      </c>
      <c r="J114" s="161"/>
      <c r="K114" s="172"/>
    </row>
    <row r="115" spans="2:11" ht="15" customHeight="1">
      <c r="B115" s="181"/>
      <c r="C115" s="161" t="s">
        <v>55</v>
      </c>
      <c r="D115" s="161"/>
      <c r="E115" s="161"/>
      <c r="F115" s="180" t="s">
        <v>936</v>
      </c>
      <c r="G115" s="161"/>
      <c r="H115" s="161" t="s">
        <v>981</v>
      </c>
      <c r="I115" s="161" t="s">
        <v>982</v>
      </c>
      <c r="J115" s="161"/>
      <c r="K115" s="172"/>
    </row>
    <row r="116" spans="2:11" ht="15" customHeight="1">
      <c r="B116" s="184"/>
      <c r="C116" s="190"/>
      <c r="D116" s="190"/>
      <c r="E116" s="190"/>
      <c r="F116" s="190"/>
      <c r="G116" s="190"/>
      <c r="H116" s="190"/>
      <c r="I116" s="190"/>
      <c r="J116" s="190"/>
      <c r="K116" s="186"/>
    </row>
    <row r="117" spans="2:11" ht="18.75" customHeight="1">
      <c r="B117" s="191"/>
      <c r="C117" s="157"/>
      <c r="D117" s="157"/>
      <c r="E117" s="157"/>
      <c r="F117" s="192"/>
      <c r="G117" s="157"/>
      <c r="H117" s="157"/>
      <c r="I117" s="157"/>
      <c r="J117" s="157"/>
      <c r="K117" s="191"/>
    </row>
    <row r="118" spans="2:11" ht="18.75" customHeight="1"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</row>
    <row r="119" spans="2:11" ht="7.5" customHeight="1">
      <c r="B119" s="193"/>
      <c r="C119" s="194"/>
      <c r="D119" s="194"/>
      <c r="E119" s="194"/>
      <c r="F119" s="194"/>
      <c r="G119" s="194"/>
      <c r="H119" s="194"/>
      <c r="I119" s="194"/>
      <c r="J119" s="194"/>
      <c r="K119" s="195"/>
    </row>
    <row r="120" spans="2:11" ht="45" customHeight="1">
      <c r="B120" s="196"/>
      <c r="C120" s="289" t="s">
        <v>983</v>
      </c>
      <c r="D120" s="289"/>
      <c r="E120" s="289"/>
      <c r="F120" s="289"/>
      <c r="G120" s="289"/>
      <c r="H120" s="289"/>
      <c r="I120" s="289"/>
      <c r="J120" s="289"/>
      <c r="K120" s="197"/>
    </row>
    <row r="121" spans="2:11" ht="17.25" customHeight="1">
      <c r="B121" s="198"/>
      <c r="C121" s="173" t="s">
        <v>930</v>
      </c>
      <c r="D121" s="173"/>
      <c r="E121" s="173"/>
      <c r="F121" s="173" t="s">
        <v>931</v>
      </c>
      <c r="G121" s="174"/>
      <c r="H121" s="173" t="s">
        <v>143</v>
      </c>
      <c r="I121" s="173" t="s">
        <v>55</v>
      </c>
      <c r="J121" s="173" t="s">
        <v>932</v>
      </c>
      <c r="K121" s="199"/>
    </row>
    <row r="122" spans="2:11" ht="17.25" customHeight="1">
      <c r="B122" s="198"/>
      <c r="C122" s="175" t="s">
        <v>933</v>
      </c>
      <c r="D122" s="175"/>
      <c r="E122" s="175"/>
      <c r="F122" s="176" t="s">
        <v>934</v>
      </c>
      <c r="G122" s="177"/>
      <c r="H122" s="175"/>
      <c r="I122" s="175"/>
      <c r="J122" s="175" t="s">
        <v>935</v>
      </c>
      <c r="K122" s="199"/>
    </row>
    <row r="123" spans="2:11" ht="5.25" customHeight="1">
      <c r="B123" s="200"/>
      <c r="C123" s="178"/>
      <c r="D123" s="178"/>
      <c r="E123" s="178"/>
      <c r="F123" s="178"/>
      <c r="G123" s="161"/>
      <c r="H123" s="178"/>
      <c r="I123" s="178"/>
      <c r="J123" s="178"/>
      <c r="K123" s="201"/>
    </row>
    <row r="124" spans="2:11" ht="15" customHeight="1">
      <c r="B124" s="200"/>
      <c r="C124" s="161" t="s">
        <v>939</v>
      </c>
      <c r="D124" s="178"/>
      <c r="E124" s="178"/>
      <c r="F124" s="180" t="s">
        <v>936</v>
      </c>
      <c r="G124" s="161"/>
      <c r="H124" s="161" t="s">
        <v>975</v>
      </c>
      <c r="I124" s="161" t="s">
        <v>938</v>
      </c>
      <c r="J124" s="161">
        <v>120</v>
      </c>
      <c r="K124" s="202"/>
    </row>
    <row r="125" spans="2:11" ht="15" customHeight="1">
      <c r="B125" s="200"/>
      <c r="C125" s="161" t="s">
        <v>984</v>
      </c>
      <c r="D125" s="161"/>
      <c r="E125" s="161"/>
      <c r="F125" s="180" t="s">
        <v>936</v>
      </c>
      <c r="G125" s="161"/>
      <c r="H125" s="161" t="s">
        <v>985</v>
      </c>
      <c r="I125" s="161" t="s">
        <v>938</v>
      </c>
      <c r="J125" s="161" t="s">
        <v>986</v>
      </c>
      <c r="K125" s="202"/>
    </row>
    <row r="126" spans="2:11" ht="15" customHeight="1">
      <c r="B126" s="200"/>
      <c r="C126" s="161" t="s">
        <v>885</v>
      </c>
      <c r="D126" s="161"/>
      <c r="E126" s="161"/>
      <c r="F126" s="180" t="s">
        <v>936</v>
      </c>
      <c r="G126" s="161"/>
      <c r="H126" s="161" t="s">
        <v>987</v>
      </c>
      <c r="I126" s="161" t="s">
        <v>938</v>
      </c>
      <c r="J126" s="161" t="s">
        <v>986</v>
      </c>
      <c r="K126" s="202"/>
    </row>
    <row r="127" spans="2:11" ht="15" customHeight="1">
      <c r="B127" s="200"/>
      <c r="C127" s="161" t="s">
        <v>947</v>
      </c>
      <c r="D127" s="161"/>
      <c r="E127" s="161"/>
      <c r="F127" s="180" t="s">
        <v>942</v>
      </c>
      <c r="G127" s="161"/>
      <c r="H127" s="161" t="s">
        <v>948</v>
      </c>
      <c r="I127" s="161" t="s">
        <v>938</v>
      </c>
      <c r="J127" s="161">
        <v>15</v>
      </c>
      <c r="K127" s="202"/>
    </row>
    <row r="128" spans="2:11" ht="15" customHeight="1">
      <c r="B128" s="200"/>
      <c r="C128" s="182" t="s">
        <v>949</v>
      </c>
      <c r="D128" s="182"/>
      <c r="E128" s="182"/>
      <c r="F128" s="183" t="s">
        <v>942</v>
      </c>
      <c r="G128" s="182"/>
      <c r="H128" s="182" t="s">
        <v>950</v>
      </c>
      <c r="I128" s="182" t="s">
        <v>938</v>
      </c>
      <c r="J128" s="182">
        <v>15</v>
      </c>
      <c r="K128" s="202"/>
    </row>
    <row r="129" spans="2:11" ht="15" customHeight="1">
      <c r="B129" s="200"/>
      <c r="C129" s="182" t="s">
        <v>951</v>
      </c>
      <c r="D129" s="182"/>
      <c r="E129" s="182"/>
      <c r="F129" s="183" t="s">
        <v>942</v>
      </c>
      <c r="G129" s="182"/>
      <c r="H129" s="182" t="s">
        <v>952</v>
      </c>
      <c r="I129" s="182" t="s">
        <v>938</v>
      </c>
      <c r="J129" s="182">
        <v>20</v>
      </c>
      <c r="K129" s="202"/>
    </row>
    <row r="130" spans="2:11" ht="15" customHeight="1">
      <c r="B130" s="200"/>
      <c r="C130" s="182" t="s">
        <v>953</v>
      </c>
      <c r="D130" s="182"/>
      <c r="E130" s="182"/>
      <c r="F130" s="183" t="s">
        <v>942</v>
      </c>
      <c r="G130" s="182"/>
      <c r="H130" s="182" t="s">
        <v>954</v>
      </c>
      <c r="I130" s="182" t="s">
        <v>938</v>
      </c>
      <c r="J130" s="182">
        <v>20</v>
      </c>
      <c r="K130" s="202"/>
    </row>
    <row r="131" spans="2:11" ht="15" customHeight="1">
      <c r="B131" s="200"/>
      <c r="C131" s="161" t="s">
        <v>941</v>
      </c>
      <c r="D131" s="161"/>
      <c r="E131" s="161"/>
      <c r="F131" s="180" t="s">
        <v>942</v>
      </c>
      <c r="G131" s="161"/>
      <c r="H131" s="161" t="s">
        <v>975</v>
      </c>
      <c r="I131" s="161" t="s">
        <v>938</v>
      </c>
      <c r="J131" s="161">
        <v>50</v>
      </c>
      <c r="K131" s="202"/>
    </row>
    <row r="132" spans="2:11" ht="15" customHeight="1">
      <c r="B132" s="200"/>
      <c r="C132" s="161" t="s">
        <v>955</v>
      </c>
      <c r="D132" s="161"/>
      <c r="E132" s="161"/>
      <c r="F132" s="180" t="s">
        <v>942</v>
      </c>
      <c r="G132" s="161"/>
      <c r="H132" s="161" t="s">
        <v>975</v>
      </c>
      <c r="I132" s="161" t="s">
        <v>938</v>
      </c>
      <c r="J132" s="161">
        <v>50</v>
      </c>
      <c r="K132" s="202"/>
    </row>
    <row r="133" spans="2:11" ht="15" customHeight="1">
      <c r="B133" s="200"/>
      <c r="C133" s="161" t="s">
        <v>961</v>
      </c>
      <c r="D133" s="161"/>
      <c r="E133" s="161"/>
      <c r="F133" s="180" t="s">
        <v>942</v>
      </c>
      <c r="G133" s="161"/>
      <c r="H133" s="161" t="s">
        <v>975</v>
      </c>
      <c r="I133" s="161" t="s">
        <v>938</v>
      </c>
      <c r="J133" s="161">
        <v>50</v>
      </c>
      <c r="K133" s="202"/>
    </row>
    <row r="134" spans="2:11" ht="15" customHeight="1">
      <c r="B134" s="200"/>
      <c r="C134" s="161" t="s">
        <v>963</v>
      </c>
      <c r="D134" s="161"/>
      <c r="E134" s="161"/>
      <c r="F134" s="180" t="s">
        <v>942</v>
      </c>
      <c r="G134" s="161"/>
      <c r="H134" s="161" t="s">
        <v>975</v>
      </c>
      <c r="I134" s="161" t="s">
        <v>938</v>
      </c>
      <c r="J134" s="161">
        <v>50</v>
      </c>
      <c r="K134" s="202"/>
    </row>
    <row r="135" spans="2:11" ht="15" customHeight="1">
      <c r="B135" s="200"/>
      <c r="C135" s="161" t="s">
        <v>149</v>
      </c>
      <c r="D135" s="161"/>
      <c r="E135" s="161"/>
      <c r="F135" s="180" t="s">
        <v>942</v>
      </c>
      <c r="G135" s="161"/>
      <c r="H135" s="161" t="s">
        <v>988</v>
      </c>
      <c r="I135" s="161" t="s">
        <v>938</v>
      </c>
      <c r="J135" s="161">
        <v>255</v>
      </c>
      <c r="K135" s="202"/>
    </row>
    <row r="136" spans="2:11" ht="15" customHeight="1">
      <c r="B136" s="200"/>
      <c r="C136" s="161" t="s">
        <v>965</v>
      </c>
      <c r="D136" s="161"/>
      <c r="E136" s="161"/>
      <c r="F136" s="180" t="s">
        <v>936</v>
      </c>
      <c r="G136" s="161"/>
      <c r="H136" s="161" t="s">
        <v>989</v>
      </c>
      <c r="I136" s="161" t="s">
        <v>967</v>
      </c>
      <c r="J136" s="161"/>
      <c r="K136" s="202"/>
    </row>
    <row r="137" spans="2:11" ht="15" customHeight="1">
      <c r="B137" s="200"/>
      <c r="C137" s="161" t="s">
        <v>968</v>
      </c>
      <c r="D137" s="161"/>
      <c r="E137" s="161"/>
      <c r="F137" s="180" t="s">
        <v>936</v>
      </c>
      <c r="G137" s="161"/>
      <c r="H137" s="161" t="s">
        <v>990</v>
      </c>
      <c r="I137" s="161" t="s">
        <v>970</v>
      </c>
      <c r="J137" s="161"/>
      <c r="K137" s="202"/>
    </row>
    <row r="138" spans="2:11" ht="15" customHeight="1">
      <c r="B138" s="200"/>
      <c r="C138" s="161" t="s">
        <v>971</v>
      </c>
      <c r="D138" s="161"/>
      <c r="E138" s="161"/>
      <c r="F138" s="180" t="s">
        <v>936</v>
      </c>
      <c r="G138" s="161"/>
      <c r="H138" s="161" t="s">
        <v>971</v>
      </c>
      <c r="I138" s="161" t="s">
        <v>970</v>
      </c>
      <c r="J138" s="161"/>
      <c r="K138" s="202"/>
    </row>
    <row r="139" spans="2:11" ht="15" customHeight="1">
      <c r="B139" s="200"/>
      <c r="C139" s="161" t="s">
        <v>38</v>
      </c>
      <c r="D139" s="161"/>
      <c r="E139" s="161"/>
      <c r="F139" s="180" t="s">
        <v>936</v>
      </c>
      <c r="G139" s="161"/>
      <c r="H139" s="161" t="s">
        <v>991</v>
      </c>
      <c r="I139" s="161" t="s">
        <v>970</v>
      </c>
      <c r="J139" s="161"/>
      <c r="K139" s="202"/>
    </row>
    <row r="140" spans="2:11" ht="15" customHeight="1">
      <c r="B140" s="200"/>
      <c r="C140" s="161" t="s">
        <v>992</v>
      </c>
      <c r="D140" s="161"/>
      <c r="E140" s="161"/>
      <c r="F140" s="180" t="s">
        <v>936</v>
      </c>
      <c r="G140" s="161"/>
      <c r="H140" s="161" t="s">
        <v>993</v>
      </c>
      <c r="I140" s="161" t="s">
        <v>970</v>
      </c>
      <c r="J140" s="161"/>
      <c r="K140" s="202"/>
    </row>
    <row r="141" spans="2:11" ht="15" customHeight="1">
      <c r="B141" s="203"/>
      <c r="C141" s="204"/>
      <c r="D141" s="204"/>
      <c r="E141" s="204"/>
      <c r="F141" s="204"/>
      <c r="G141" s="204"/>
      <c r="H141" s="204"/>
      <c r="I141" s="204"/>
      <c r="J141" s="204"/>
      <c r="K141" s="205"/>
    </row>
    <row r="142" spans="2:11" ht="18.75" customHeight="1">
      <c r="B142" s="157"/>
      <c r="C142" s="157"/>
      <c r="D142" s="157"/>
      <c r="E142" s="157"/>
      <c r="F142" s="192"/>
      <c r="G142" s="157"/>
      <c r="H142" s="157"/>
      <c r="I142" s="157"/>
      <c r="J142" s="157"/>
      <c r="K142" s="157"/>
    </row>
    <row r="143" spans="2:11" ht="18.75" customHeight="1">
      <c r="B143" s="167"/>
      <c r="C143" s="167"/>
      <c r="D143" s="167"/>
      <c r="E143" s="167"/>
      <c r="F143" s="167"/>
      <c r="G143" s="167"/>
      <c r="H143" s="167"/>
      <c r="I143" s="167"/>
      <c r="J143" s="167"/>
      <c r="K143" s="167"/>
    </row>
    <row r="144" spans="2:11" ht="7.5" customHeight="1">
      <c r="B144" s="168"/>
      <c r="C144" s="169"/>
      <c r="D144" s="169"/>
      <c r="E144" s="169"/>
      <c r="F144" s="169"/>
      <c r="G144" s="169"/>
      <c r="H144" s="169"/>
      <c r="I144" s="169"/>
      <c r="J144" s="169"/>
      <c r="K144" s="170"/>
    </row>
    <row r="145" spans="2:11" ht="45" customHeight="1">
      <c r="B145" s="171"/>
      <c r="C145" s="292" t="s">
        <v>994</v>
      </c>
      <c r="D145" s="292"/>
      <c r="E145" s="292"/>
      <c r="F145" s="292"/>
      <c r="G145" s="292"/>
      <c r="H145" s="292"/>
      <c r="I145" s="292"/>
      <c r="J145" s="292"/>
      <c r="K145" s="172"/>
    </row>
    <row r="146" spans="2:11" ht="17.25" customHeight="1">
      <c r="B146" s="171"/>
      <c r="C146" s="173" t="s">
        <v>930</v>
      </c>
      <c r="D146" s="173"/>
      <c r="E146" s="173"/>
      <c r="F146" s="173" t="s">
        <v>931</v>
      </c>
      <c r="G146" s="174"/>
      <c r="H146" s="173" t="s">
        <v>143</v>
      </c>
      <c r="I146" s="173" t="s">
        <v>55</v>
      </c>
      <c r="J146" s="173" t="s">
        <v>932</v>
      </c>
      <c r="K146" s="172"/>
    </row>
    <row r="147" spans="2:11" ht="17.25" customHeight="1">
      <c r="B147" s="171"/>
      <c r="C147" s="175" t="s">
        <v>933</v>
      </c>
      <c r="D147" s="175"/>
      <c r="E147" s="175"/>
      <c r="F147" s="176" t="s">
        <v>934</v>
      </c>
      <c r="G147" s="177"/>
      <c r="H147" s="175"/>
      <c r="I147" s="175"/>
      <c r="J147" s="175" t="s">
        <v>935</v>
      </c>
      <c r="K147" s="172"/>
    </row>
    <row r="148" spans="2:11" ht="5.25" customHeight="1">
      <c r="B148" s="181"/>
      <c r="C148" s="178"/>
      <c r="D148" s="178"/>
      <c r="E148" s="178"/>
      <c r="F148" s="178"/>
      <c r="G148" s="179"/>
      <c r="H148" s="178"/>
      <c r="I148" s="178"/>
      <c r="J148" s="178"/>
      <c r="K148" s="202"/>
    </row>
    <row r="149" spans="2:11" ht="15" customHeight="1">
      <c r="B149" s="181"/>
      <c r="C149" s="206" t="s">
        <v>939</v>
      </c>
      <c r="D149" s="161"/>
      <c r="E149" s="161"/>
      <c r="F149" s="207" t="s">
        <v>936</v>
      </c>
      <c r="G149" s="161"/>
      <c r="H149" s="206" t="s">
        <v>975</v>
      </c>
      <c r="I149" s="206" t="s">
        <v>938</v>
      </c>
      <c r="J149" s="206">
        <v>120</v>
      </c>
      <c r="K149" s="202"/>
    </row>
    <row r="150" spans="2:11" ht="15" customHeight="1">
      <c r="B150" s="181"/>
      <c r="C150" s="206" t="s">
        <v>984</v>
      </c>
      <c r="D150" s="161"/>
      <c r="E150" s="161"/>
      <c r="F150" s="207" t="s">
        <v>936</v>
      </c>
      <c r="G150" s="161"/>
      <c r="H150" s="206" t="s">
        <v>995</v>
      </c>
      <c r="I150" s="206" t="s">
        <v>938</v>
      </c>
      <c r="J150" s="206" t="s">
        <v>986</v>
      </c>
      <c r="K150" s="202"/>
    </row>
    <row r="151" spans="2:11" ht="15" customHeight="1">
      <c r="B151" s="181"/>
      <c r="C151" s="206" t="s">
        <v>885</v>
      </c>
      <c r="D151" s="161"/>
      <c r="E151" s="161"/>
      <c r="F151" s="207" t="s">
        <v>936</v>
      </c>
      <c r="G151" s="161"/>
      <c r="H151" s="206" t="s">
        <v>996</v>
      </c>
      <c r="I151" s="206" t="s">
        <v>938</v>
      </c>
      <c r="J151" s="206" t="s">
        <v>986</v>
      </c>
      <c r="K151" s="202"/>
    </row>
    <row r="152" spans="2:11" ht="15" customHeight="1">
      <c r="B152" s="181"/>
      <c r="C152" s="206" t="s">
        <v>941</v>
      </c>
      <c r="D152" s="161"/>
      <c r="E152" s="161"/>
      <c r="F152" s="207" t="s">
        <v>942</v>
      </c>
      <c r="G152" s="161"/>
      <c r="H152" s="206" t="s">
        <v>975</v>
      </c>
      <c r="I152" s="206" t="s">
        <v>938</v>
      </c>
      <c r="J152" s="206">
        <v>50</v>
      </c>
      <c r="K152" s="202"/>
    </row>
    <row r="153" spans="2:11" ht="15" customHeight="1">
      <c r="B153" s="181"/>
      <c r="C153" s="206" t="s">
        <v>944</v>
      </c>
      <c r="D153" s="161"/>
      <c r="E153" s="161"/>
      <c r="F153" s="207" t="s">
        <v>936</v>
      </c>
      <c r="G153" s="161"/>
      <c r="H153" s="206" t="s">
        <v>975</v>
      </c>
      <c r="I153" s="206" t="s">
        <v>946</v>
      </c>
      <c r="J153" s="206"/>
      <c r="K153" s="202"/>
    </row>
    <row r="154" spans="2:11" ht="15" customHeight="1">
      <c r="B154" s="181"/>
      <c r="C154" s="206" t="s">
        <v>955</v>
      </c>
      <c r="D154" s="161"/>
      <c r="E154" s="161"/>
      <c r="F154" s="207" t="s">
        <v>942</v>
      </c>
      <c r="G154" s="161"/>
      <c r="H154" s="206" t="s">
        <v>975</v>
      </c>
      <c r="I154" s="206" t="s">
        <v>938</v>
      </c>
      <c r="J154" s="206">
        <v>50</v>
      </c>
      <c r="K154" s="202"/>
    </row>
    <row r="155" spans="2:11" ht="15" customHeight="1">
      <c r="B155" s="181"/>
      <c r="C155" s="206" t="s">
        <v>963</v>
      </c>
      <c r="D155" s="161"/>
      <c r="E155" s="161"/>
      <c r="F155" s="207" t="s">
        <v>942</v>
      </c>
      <c r="G155" s="161"/>
      <c r="H155" s="206" t="s">
        <v>975</v>
      </c>
      <c r="I155" s="206" t="s">
        <v>938</v>
      </c>
      <c r="J155" s="206">
        <v>50</v>
      </c>
      <c r="K155" s="202"/>
    </row>
    <row r="156" spans="2:11" ht="15" customHeight="1">
      <c r="B156" s="181"/>
      <c r="C156" s="206" t="s">
        <v>961</v>
      </c>
      <c r="D156" s="161"/>
      <c r="E156" s="161"/>
      <c r="F156" s="207" t="s">
        <v>942</v>
      </c>
      <c r="G156" s="161"/>
      <c r="H156" s="206" t="s">
        <v>975</v>
      </c>
      <c r="I156" s="206" t="s">
        <v>938</v>
      </c>
      <c r="J156" s="206">
        <v>50</v>
      </c>
      <c r="K156" s="202"/>
    </row>
    <row r="157" spans="2:11" ht="15" customHeight="1">
      <c r="B157" s="181"/>
      <c r="C157" s="206" t="s">
        <v>124</v>
      </c>
      <c r="D157" s="161"/>
      <c r="E157" s="161"/>
      <c r="F157" s="207" t="s">
        <v>936</v>
      </c>
      <c r="G157" s="161"/>
      <c r="H157" s="206" t="s">
        <v>997</v>
      </c>
      <c r="I157" s="206" t="s">
        <v>938</v>
      </c>
      <c r="J157" s="206" t="s">
        <v>998</v>
      </c>
      <c r="K157" s="202"/>
    </row>
    <row r="158" spans="2:11" ht="15" customHeight="1">
      <c r="B158" s="181"/>
      <c r="C158" s="206" t="s">
        <v>999</v>
      </c>
      <c r="D158" s="161"/>
      <c r="E158" s="161"/>
      <c r="F158" s="207" t="s">
        <v>936</v>
      </c>
      <c r="G158" s="161"/>
      <c r="H158" s="206" t="s">
        <v>1000</v>
      </c>
      <c r="I158" s="206" t="s">
        <v>970</v>
      </c>
      <c r="J158" s="206"/>
      <c r="K158" s="202"/>
    </row>
    <row r="159" spans="2:11" ht="15" customHeight="1">
      <c r="B159" s="208"/>
      <c r="C159" s="190"/>
      <c r="D159" s="190"/>
      <c r="E159" s="190"/>
      <c r="F159" s="190"/>
      <c r="G159" s="190"/>
      <c r="H159" s="190"/>
      <c r="I159" s="190"/>
      <c r="J159" s="190"/>
      <c r="K159" s="209"/>
    </row>
    <row r="160" spans="2:11" ht="18.75" customHeight="1">
      <c r="B160" s="157"/>
      <c r="C160" s="161"/>
      <c r="D160" s="161"/>
      <c r="E160" s="161"/>
      <c r="F160" s="180"/>
      <c r="G160" s="161"/>
      <c r="H160" s="161"/>
      <c r="I160" s="161"/>
      <c r="J160" s="161"/>
      <c r="K160" s="157"/>
    </row>
    <row r="161" spans="2:11" ht="18.75" customHeight="1">
      <c r="B161" s="167"/>
      <c r="C161" s="167"/>
      <c r="D161" s="167"/>
      <c r="E161" s="167"/>
      <c r="F161" s="167"/>
      <c r="G161" s="167"/>
      <c r="H161" s="167"/>
      <c r="I161" s="167"/>
      <c r="J161" s="167"/>
      <c r="K161" s="167"/>
    </row>
    <row r="162" spans="2:11" ht="7.5" customHeight="1">
      <c r="B162" s="148"/>
      <c r="C162" s="149"/>
      <c r="D162" s="149"/>
      <c r="E162" s="149"/>
      <c r="F162" s="149"/>
      <c r="G162" s="149"/>
      <c r="H162" s="149"/>
      <c r="I162" s="149"/>
      <c r="J162" s="149"/>
      <c r="K162" s="150"/>
    </row>
    <row r="163" spans="2:11" ht="45" customHeight="1">
      <c r="B163" s="151"/>
      <c r="C163" s="289" t="s">
        <v>1001</v>
      </c>
      <c r="D163" s="289"/>
      <c r="E163" s="289"/>
      <c r="F163" s="289"/>
      <c r="G163" s="289"/>
      <c r="H163" s="289"/>
      <c r="I163" s="289"/>
      <c r="J163" s="289"/>
      <c r="K163" s="152"/>
    </row>
    <row r="164" spans="2:11" ht="17.25" customHeight="1">
      <c r="B164" s="151"/>
      <c r="C164" s="173" t="s">
        <v>930</v>
      </c>
      <c r="D164" s="173"/>
      <c r="E164" s="173"/>
      <c r="F164" s="173" t="s">
        <v>931</v>
      </c>
      <c r="G164" s="210"/>
      <c r="H164" s="211" t="s">
        <v>143</v>
      </c>
      <c r="I164" s="211" t="s">
        <v>55</v>
      </c>
      <c r="J164" s="173" t="s">
        <v>932</v>
      </c>
      <c r="K164" s="152"/>
    </row>
    <row r="165" spans="2:11" ht="17.25" customHeight="1">
      <c r="B165" s="154"/>
      <c r="C165" s="175" t="s">
        <v>933</v>
      </c>
      <c r="D165" s="175"/>
      <c r="E165" s="175"/>
      <c r="F165" s="176" t="s">
        <v>934</v>
      </c>
      <c r="G165" s="212"/>
      <c r="H165" s="213"/>
      <c r="I165" s="213"/>
      <c r="J165" s="175" t="s">
        <v>935</v>
      </c>
      <c r="K165" s="155"/>
    </row>
    <row r="166" spans="2:11" ht="5.25" customHeight="1">
      <c r="B166" s="181"/>
      <c r="C166" s="178"/>
      <c r="D166" s="178"/>
      <c r="E166" s="178"/>
      <c r="F166" s="178"/>
      <c r="G166" s="179"/>
      <c r="H166" s="178"/>
      <c r="I166" s="178"/>
      <c r="J166" s="178"/>
      <c r="K166" s="202"/>
    </row>
    <row r="167" spans="2:11" ht="15" customHeight="1">
      <c r="B167" s="181"/>
      <c r="C167" s="161" t="s">
        <v>939</v>
      </c>
      <c r="D167" s="161"/>
      <c r="E167" s="161"/>
      <c r="F167" s="180" t="s">
        <v>936</v>
      </c>
      <c r="G167" s="161"/>
      <c r="H167" s="161" t="s">
        <v>975</v>
      </c>
      <c r="I167" s="161" t="s">
        <v>938</v>
      </c>
      <c r="J167" s="161">
        <v>120</v>
      </c>
      <c r="K167" s="202"/>
    </row>
    <row r="168" spans="2:11" ht="15" customHeight="1">
      <c r="B168" s="181"/>
      <c r="C168" s="161" t="s">
        <v>984</v>
      </c>
      <c r="D168" s="161"/>
      <c r="E168" s="161"/>
      <c r="F168" s="180" t="s">
        <v>936</v>
      </c>
      <c r="G168" s="161"/>
      <c r="H168" s="161" t="s">
        <v>985</v>
      </c>
      <c r="I168" s="161" t="s">
        <v>938</v>
      </c>
      <c r="J168" s="161" t="s">
        <v>986</v>
      </c>
      <c r="K168" s="202"/>
    </row>
    <row r="169" spans="2:11" ht="15" customHeight="1">
      <c r="B169" s="181"/>
      <c r="C169" s="161" t="s">
        <v>885</v>
      </c>
      <c r="D169" s="161"/>
      <c r="E169" s="161"/>
      <c r="F169" s="180" t="s">
        <v>936</v>
      </c>
      <c r="G169" s="161"/>
      <c r="H169" s="161" t="s">
        <v>1002</v>
      </c>
      <c r="I169" s="161" t="s">
        <v>938</v>
      </c>
      <c r="J169" s="161" t="s">
        <v>986</v>
      </c>
      <c r="K169" s="202"/>
    </row>
    <row r="170" spans="2:11" ht="15" customHeight="1">
      <c r="B170" s="181"/>
      <c r="C170" s="161" t="s">
        <v>941</v>
      </c>
      <c r="D170" s="161"/>
      <c r="E170" s="161"/>
      <c r="F170" s="180" t="s">
        <v>942</v>
      </c>
      <c r="G170" s="161"/>
      <c r="H170" s="161" t="s">
        <v>1002</v>
      </c>
      <c r="I170" s="161" t="s">
        <v>938</v>
      </c>
      <c r="J170" s="161">
        <v>50</v>
      </c>
      <c r="K170" s="202"/>
    </row>
    <row r="171" spans="2:11" ht="15" customHeight="1">
      <c r="B171" s="181"/>
      <c r="C171" s="161" t="s">
        <v>944</v>
      </c>
      <c r="D171" s="161"/>
      <c r="E171" s="161"/>
      <c r="F171" s="180" t="s">
        <v>936</v>
      </c>
      <c r="G171" s="161"/>
      <c r="H171" s="161" t="s">
        <v>1002</v>
      </c>
      <c r="I171" s="161" t="s">
        <v>946</v>
      </c>
      <c r="J171" s="161"/>
      <c r="K171" s="202"/>
    </row>
    <row r="172" spans="2:11" ht="15" customHeight="1">
      <c r="B172" s="181"/>
      <c r="C172" s="161" t="s">
        <v>955</v>
      </c>
      <c r="D172" s="161"/>
      <c r="E172" s="161"/>
      <c r="F172" s="180" t="s">
        <v>942</v>
      </c>
      <c r="G172" s="161"/>
      <c r="H172" s="161" t="s">
        <v>1002</v>
      </c>
      <c r="I172" s="161" t="s">
        <v>938</v>
      </c>
      <c r="J172" s="161">
        <v>50</v>
      </c>
      <c r="K172" s="202"/>
    </row>
    <row r="173" spans="2:11" ht="15" customHeight="1">
      <c r="B173" s="181"/>
      <c r="C173" s="161" t="s">
        <v>963</v>
      </c>
      <c r="D173" s="161"/>
      <c r="E173" s="161"/>
      <c r="F173" s="180" t="s">
        <v>942</v>
      </c>
      <c r="G173" s="161"/>
      <c r="H173" s="161" t="s">
        <v>1002</v>
      </c>
      <c r="I173" s="161" t="s">
        <v>938</v>
      </c>
      <c r="J173" s="161">
        <v>50</v>
      </c>
      <c r="K173" s="202"/>
    </row>
    <row r="174" spans="2:11" ht="15" customHeight="1">
      <c r="B174" s="181"/>
      <c r="C174" s="161" t="s">
        <v>961</v>
      </c>
      <c r="D174" s="161"/>
      <c r="E174" s="161"/>
      <c r="F174" s="180" t="s">
        <v>942</v>
      </c>
      <c r="G174" s="161"/>
      <c r="H174" s="161" t="s">
        <v>1002</v>
      </c>
      <c r="I174" s="161" t="s">
        <v>938</v>
      </c>
      <c r="J174" s="161">
        <v>50</v>
      </c>
      <c r="K174" s="202"/>
    </row>
    <row r="175" spans="2:11" ht="15" customHeight="1">
      <c r="B175" s="181"/>
      <c r="C175" s="161" t="s">
        <v>142</v>
      </c>
      <c r="D175" s="161"/>
      <c r="E175" s="161"/>
      <c r="F175" s="180" t="s">
        <v>936</v>
      </c>
      <c r="G175" s="161"/>
      <c r="H175" s="161" t="s">
        <v>1003</v>
      </c>
      <c r="I175" s="161" t="s">
        <v>1004</v>
      </c>
      <c r="J175" s="161"/>
      <c r="K175" s="202"/>
    </row>
    <row r="176" spans="2:11" ht="15" customHeight="1">
      <c r="B176" s="181"/>
      <c r="C176" s="161" t="s">
        <v>55</v>
      </c>
      <c r="D176" s="161"/>
      <c r="E176" s="161"/>
      <c r="F176" s="180" t="s">
        <v>936</v>
      </c>
      <c r="G176" s="161"/>
      <c r="H176" s="161" t="s">
        <v>1005</v>
      </c>
      <c r="I176" s="161" t="s">
        <v>1006</v>
      </c>
      <c r="J176" s="161">
        <v>1</v>
      </c>
      <c r="K176" s="202"/>
    </row>
    <row r="177" spans="2:11" ht="15" customHeight="1">
      <c r="B177" s="181"/>
      <c r="C177" s="161" t="s">
        <v>51</v>
      </c>
      <c r="D177" s="161"/>
      <c r="E177" s="161"/>
      <c r="F177" s="180" t="s">
        <v>936</v>
      </c>
      <c r="G177" s="161"/>
      <c r="H177" s="161" t="s">
        <v>1007</v>
      </c>
      <c r="I177" s="161" t="s">
        <v>938</v>
      </c>
      <c r="J177" s="161">
        <v>20</v>
      </c>
      <c r="K177" s="202"/>
    </row>
    <row r="178" spans="2:11" ht="15" customHeight="1">
      <c r="B178" s="181"/>
      <c r="C178" s="161" t="s">
        <v>143</v>
      </c>
      <c r="D178" s="161"/>
      <c r="E178" s="161"/>
      <c r="F178" s="180" t="s">
        <v>936</v>
      </c>
      <c r="G178" s="161"/>
      <c r="H178" s="161" t="s">
        <v>1008</v>
      </c>
      <c r="I178" s="161" t="s">
        <v>938</v>
      </c>
      <c r="J178" s="161">
        <v>255</v>
      </c>
      <c r="K178" s="202"/>
    </row>
    <row r="179" spans="2:11" ht="15" customHeight="1">
      <c r="B179" s="181"/>
      <c r="C179" s="161" t="s">
        <v>144</v>
      </c>
      <c r="D179" s="161"/>
      <c r="E179" s="161"/>
      <c r="F179" s="180" t="s">
        <v>936</v>
      </c>
      <c r="G179" s="161"/>
      <c r="H179" s="161" t="s">
        <v>901</v>
      </c>
      <c r="I179" s="161" t="s">
        <v>938</v>
      </c>
      <c r="J179" s="161">
        <v>10</v>
      </c>
      <c r="K179" s="202"/>
    </row>
    <row r="180" spans="2:11" ht="15" customHeight="1">
      <c r="B180" s="181"/>
      <c r="C180" s="161" t="s">
        <v>145</v>
      </c>
      <c r="D180" s="161"/>
      <c r="E180" s="161"/>
      <c r="F180" s="180" t="s">
        <v>936</v>
      </c>
      <c r="G180" s="161"/>
      <c r="H180" s="161" t="s">
        <v>1009</v>
      </c>
      <c r="I180" s="161" t="s">
        <v>970</v>
      </c>
      <c r="J180" s="161"/>
      <c r="K180" s="202"/>
    </row>
    <row r="181" spans="2:11" ht="15" customHeight="1">
      <c r="B181" s="181"/>
      <c r="C181" s="161" t="s">
        <v>1010</v>
      </c>
      <c r="D181" s="161"/>
      <c r="E181" s="161"/>
      <c r="F181" s="180" t="s">
        <v>936</v>
      </c>
      <c r="G181" s="161"/>
      <c r="H181" s="161" t="s">
        <v>1011</v>
      </c>
      <c r="I181" s="161" t="s">
        <v>970</v>
      </c>
      <c r="J181" s="161"/>
      <c r="K181" s="202"/>
    </row>
    <row r="182" spans="2:11" ht="15" customHeight="1">
      <c r="B182" s="181"/>
      <c r="C182" s="161" t="s">
        <v>999</v>
      </c>
      <c r="D182" s="161"/>
      <c r="E182" s="161"/>
      <c r="F182" s="180" t="s">
        <v>936</v>
      </c>
      <c r="G182" s="161"/>
      <c r="H182" s="161" t="s">
        <v>1012</v>
      </c>
      <c r="I182" s="161" t="s">
        <v>970</v>
      </c>
      <c r="J182" s="161"/>
      <c r="K182" s="202"/>
    </row>
    <row r="183" spans="2:11" ht="15" customHeight="1">
      <c r="B183" s="181"/>
      <c r="C183" s="161" t="s">
        <v>148</v>
      </c>
      <c r="D183" s="161"/>
      <c r="E183" s="161"/>
      <c r="F183" s="180" t="s">
        <v>942</v>
      </c>
      <c r="G183" s="161"/>
      <c r="H183" s="161" t="s">
        <v>1013</v>
      </c>
      <c r="I183" s="161" t="s">
        <v>938</v>
      </c>
      <c r="J183" s="161">
        <v>50</v>
      </c>
      <c r="K183" s="202"/>
    </row>
    <row r="184" spans="2:11" ht="15" customHeight="1">
      <c r="B184" s="208"/>
      <c r="C184" s="190"/>
      <c r="D184" s="190"/>
      <c r="E184" s="190"/>
      <c r="F184" s="190"/>
      <c r="G184" s="190"/>
      <c r="H184" s="190"/>
      <c r="I184" s="190"/>
      <c r="J184" s="190"/>
      <c r="K184" s="209"/>
    </row>
    <row r="185" spans="2:11" ht="18.75" customHeight="1">
      <c r="B185" s="157"/>
      <c r="C185" s="161"/>
      <c r="D185" s="161"/>
      <c r="E185" s="161"/>
      <c r="F185" s="180"/>
      <c r="G185" s="161"/>
      <c r="H185" s="161"/>
      <c r="I185" s="161"/>
      <c r="J185" s="161"/>
      <c r="K185" s="157"/>
    </row>
    <row r="186" spans="2:11" ht="18.75" customHeight="1">
      <c r="B186" s="167"/>
      <c r="C186" s="167"/>
      <c r="D186" s="167"/>
      <c r="E186" s="167"/>
      <c r="F186" s="167"/>
      <c r="G186" s="167"/>
      <c r="H186" s="167"/>
      <c r="I186" s="167"/>
      <c r="J186" s="167"/>
      <c r="K186" s="167"/>
    </row>
    <row r="187" spans="2:11" ht="13.5">
      <c r="B187" s="148"/>
      <c r="C187" s="149"/>
      <c r="D187" s="149"/>
      <c r="E187" s="149"/>
      <c r="F187" s="149"/>
      <c r="G187" s="149"/>
      <c r="H187" s="149"/>
      <c r="I187" s="149"/>
      <c r="J187" s="149"/>
      <c r="K187" s="150"/>
    </row>
    <row r="188" spans="2:11" ht="21">
      <c r="B188" s="151"/>
      <c r="C188" s="289" t="s">
        <v>1014</v>
      </c>
      <c r="D188" s="289"/>
      <c r="E188" s="289"/>
      <c r="F188" s="289"/>
      <c r="G188" s="289"/>
      <c r="H188" s="289"/>
      <c r="I188" s="289"/>
      <c r="J188" s="289"/>
      <c r="K188" s="152"/>
    </row>
    <row r="189" spans="2:11" ht="25.5" customHeight="1">
      <c r="B189" s="151"/>
      <c r="C189" s="214" t="s">
        <v>1015</v>
      </c>
      <c r="D189" s="214"/>
      <c r="E189" s="214"/>
      <c r="F189" s="214" t="s">
        <v>1016</v>
      </c>
      <c r="G189" s="215"/>
      <c r="H189" s="290" t="s">
        <v>1017</v>
      </c>
      <c r="I189" s="290"/>
      <c r="J189" s="290"/>
      <c r="K189" s="152"/>
    </row>
    <row r="190" spans="2:11" ht="5.25" customHeight="1">
      <c r="B190" s="181"/>
      <c r="C190" s="178"/>
      <c r="D190" s="178"/>
      <c r="E190" s="178"/>
      <c r="F190" s="178"/>
      <c r="G190" s="161"/>
      <c r="H190" s="178"/>
      <c r="I190" s="178"/>
      <c r="J190" s="178"/>
      <c r="K190" s="202"/>
    </row>
    <row r="191" spans="2:11" ht="15" customHeight="1">
      <c r="B191" s="181"/>
      <c r="C191" s="161" t="s">
        <v>1018</v>
      </c>
      <c r="D191" s="161"/>
      <c r="E191" s="161"/>
      <c r="F191" s="180" t="s">
        <v>40</v>
      </c>
      <c r="G191" s="161"/>
      <c r="H191" s="288" t="s">
        <v>1019</v>
      </c>
      <c r="I191" s="288"/>
      <c r="J191" s="288"/>
      <c r="K191" s="202"/>
    </row>
    <row r="192" spans="2:11" ht="15" customHeight="1">
      <c r="B192" s="181"/>
      <c r="C192" s="187"/>
      <c r="D192" s="161"/>
      <c r="E192" s="161"/>
      <c r="F192" s="180" t="s">
        <v>42</v>
      </c>
      <c r="G192" s="161"/>
      <c r="H192" s="288" t="s">
        <v>1020</v>
      </c>
      <c r="I192" s="288"/>
      <c r="J192" s="288"/>
      <c r="K192" s="202"/>
    </row>
    <row r="193" spans="2:11" ht="15" customHeight="1">
      <c r="B193" s="181"/>
      <c r="C193" s="187"/>
      <c r="D193" s="161"/>
      <c r="E193" s="161"/>
      <c r="F193" s="180" t="s">
        <v>45</v>
      </c>
      <c r="G193" s="161"/>
      <c r="H193" s="288" t="s">
        <v>1021</v>
      </c>
      <c r="I193" s="288"/>
      <c r="J193" s="288"/>
      <c r="K193" s="202"/>
    </row>
    <row r="194" spans="2:11" ht="15" customHeight="1">
      <c r="B194" s="181"/>
      <c r="C194" s="161"/>
      <c r="D194" s="161"/>
      <c r="E194" s="161"/>
      <c r="F194" s="180" t="s">
        <v>43</v>
      </c>
      <c r="G194" s="161"/>
      <c r="H194" s="288" t="s">
        <v>1022</v>
      </c>
      <c r="I194" s="288"/>
      <c r="J194" s="288"/>
      <c r="K194" s="202"/>
    </row>
    <row r="195" spans="2:11" ht="15" customHeight="1">
      <c r="B195" s="181"/>
      <c r="C195" s="161"/>
      <c r="D195" s="161"/>
      <c r="E195" s="161"/>
      <c r="F195" s="180" t="s">
        <v>44</v>
      </c>
      <c r="G195" s="161"/>
      <c r="H195" s="288" t="s">
        <v>1023</v>
      </c>
      <c r="I195" s="288"/>
      <c r="J195" s="288"/>
      <c r="K195" s="202"/>
    </row>
    <row r="196" spans="2:11" ht="15" customHeight="1">
      <c r="B196" s="181"/>
      <c r="C196" s="161"/>
      <c r="D196" s="161"/>
      <c r="E196" s="161"/>
      <c r="F196" s="180"/>
      <c r="G196" s="161"/>
      <c r="H196" s="161"/>
      <c r="I196" s="161"/>
      <c r="J196" s="161"/>
      <c r="K196" s="202"/>
    </row>
    <row r="197" spans="2:11" ht="15" customHeight="1">
      <c r="B197" s="181"/>
      <c r="C197" s="161" t="s">
        <v>982</v>
      </c>
      <c r="D197" s="161"/>
      <c r="E197" s="161"/>
      <c r="F197" s="180" t="s">
        <v>75</v>
      </c>
      <c r="G197" s="161"/>
      <c r="H197" s="288" t="s">
        <v>1024</v>
      </c>
      <c r="I197" s="288"/>
      <c r="J197" s="288"/>
      <c r="K197" s="202"/>
    </row>
    <row r="198" spans="2:11" ht="15" customHeight="1">
      <c r="B198" s="181"/>
      <c r="C198" s="187"/>
      <c r="D198" s="161"/>
      <c r="E198" s="161"/>
      <c r="F198" s="180" t="s">
        <v>880</v>
      </c>
      <c r="G198" s="161"/>
      <c r="H198" s="288" t="s">
        <v>881</v>
      </c>
      <c r="I198" s="288"/>
      <c r="J198" s="288"/>
      <c r="K198" s="202"/>
    </row>
    <row r="199" spans="2:11" ht="15" customHeight="1">
      <c r="B199" s="181"/>
      <c r="C199" s="161"/>
      <c r="D199" s="161"/>
      <c r="E199" s="161"/>
      <c r="F199" s="180" t="s">
        <v>878</v>
      </c>
      <c r="G199" s="161"/>
      <c r="H199" s="288" t="s">
        <v>1025</v>
      </c>
      <c r="I199" s="288"/>
      <c r="J199" s="288"/>
      <c r="K199" s="202"/>
    </row>
    <row r="200" spans="2:11" ht="15" customHeight="1">
      <c r="B200" s="216"/>
      <c r="C200" s="187"/>
      <c r="D200" s="187"/>
      <c r="E200" s="187"/>
      <c r="F200" s="180" t="s">
        <v>882</v>
      </c>
      <c r="G200" s="166"/>
      <c r="H200" s="287" t="s">
        <v>81</v>
      </c>
      <c r="I200" s="287"/>
      <c r="J200" s="287"/>
      <c r="K200" s="217"/>
    </row>
    <row r="201" spans="2:11" ht="15" customHeight="1">
      <c r="B201" s="216"/>
      <c r="C201" s="187"/>
      <c r="D201" s="187"/>
      <c r="E201" s="187"/>
      <c r="F201" s="180" t="s">
        <v>883</v>
      </c>
      <c r="G201" s="166"/>
      <c r="H201" s="287" t="s">
        <v>858</v>
      </c>
      <c r="I201" s="287"/>
      <c r="J201" s="287"/>
      <c r="K201" s="217"/>
    </row>
    <row r="202" spans="2:11" ht="15" customHeight="1">
      <c r="B202" s="216"/>
      <c r="C202" s="187"/>
      <c r="D202" s="187"/>
      <c r="E202" s="187"/>
      <c r="F202" s="218"/>
      <c r="G202" s="166"/>
      <c r="H202" s="219"/>
      <c r="I202" s="219"/>
      <c r="J202" s="219"/>
      <c r="K202" s="217"/>
    </row>
    <row r="203" spans="2:11" ht="15" customHeight="1">
      <c r="B203" s="216"/>
      <c r="C203" s="161" t="s">
        <v>1006</v>
      </c>
      <c r="D203" s="187"/>
      <c r="E203" s="187"/>
      <c r="F203" s="180">
        <v>1</v>
      </c>
      <c r="G203" s="166"/>
      <c r="H203" s="287" t="s">
        <v>1026</v>
      </c>
      <c r="I203" s="287"/>
      <c r="J203" s="287"/>
      <c r="K203" s="217"/>
    </row>
    <row r="204" spans="2:11" ht="15" customHeight="1">
      <c r="B204" s="216"/>
      <c r="C204" s="187"/>
      <c r="D204" s="187"/>
      <c r="E204" s="187"/>
      <c r="F204" s="180">
        <v>2</v>
      </c>
      <c r="G204" s="166"/>
      <c r="H204" s="287" t="s">
        <v>1027</v>
      </c>
      <c r="I204" s="287"/>
      <c r="J204" s="287"/>
      <c r="K204" s="217"/>
    </row>
    <row r="205" spans="2:11" ht="15" customHeight="1">
      <c r="B205" s="216"/>
      <c r="C205" s="187"/>
      <c r="D205" s="187"/>
      <c r="E205" s="187"/>
      <c r="F205" s="180">
        <v>3</v>
      </c>
      <c r="G205" s="166"/>
      <c r="H205" s="287" t="s">
        <v>1028</v>
      </c>
      <c r="I205" s="287"/>
      <c r="J205" s="287"/>
      <c r="K205" s="217"/>
    </row>
    <row r="206" spans="2:11" ht="15" customHeight="1">
      <c r="B206" s="216"/>
      <c r="C206" s="187"/>
      <c r="D206" s="187"/>
      <c r="E206" s="187"/>
      <c r="F206" s="180">
        <v>4</v>
      </c>
      <c r="G206" s="166"/>
      <c r="H206" s="287" t="s">
        <v>1029</v>
      </c>
      <c r="I206" s="287"/>
      <c r="J206" s="287"/>
      <c r="K206" s="217"/>
    </row>
    <row r="207" spans="2:11" ht="12.75" customHeight="1">
      <c r="B207" s="220"/>
      <c r="C207" s="221"/>
      <c r="D207" s="221"/>
      <c r="E207" s="221"/>
      <c r="F207" s="221"/>
      <c r="G207" s="221"/>
      <c r="H207" s="221"/>
      <c r="I207" s="221"/>
      <c r="J207" s="221"/>
      <c r="K207" s="222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Janeček Jiří</cp:lastModifiedBy>
  <dcterms:created xsi:type="dcterms:W3CDTF">2014-04-25T07:52:07Z</dcterms:created>
  <dcterms:modified xsi:type="dcterms:W3CDTF">2014-04-25T07:52:07Z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