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file-3\UserProfile\krz\Documents\stavby\II299 oční škola - nám Repudliky - Verdek\dešťová kanalizace\rozpočet souběhu\"/>
    </mc:Choice>
  </mc:AlternateContent>
  <xr:revisionPtr revIDLastSave="0" documentId="13_ncr:1_{4364468C-9619-42CD-9AC7-D391B1DCE920}" xr6:coauthVersionLast="36" xr6:coauthVersionMax="47" xr10:uidLastSave="{00000000-0000-0000-0000-000000000000}"/>
  <bookViews>
    <workbookView xWindow="0" yWindow="0" windowWidth="25200" windowHeight="11655" tabRatio="832" xr2:uid="{00000000-000D-0000-FFFF-FFFF00000000}"/>
  </bookViews>
  <sheets>
    <sheet name="Rekapitulace stavby" sheetId="1" r:id="rId1"/>
    <sheet name="01 - SO 301 Dešťová kanal..." sheetId="2" r:id="rId2"/>
    <sheet name="02 - VRN" sheetId="3" r:id="rId3"/>
  </sheets>
  <definedNames>
    <definedName name="_xlnm._FilterDatabase" localSheetId="1" hidden="1">'01 - SO 301 Dešťová kanal...'!$C$123:$K$285</definedName>
    <definedName name="_xlnm._FilterDatabase" localSheetId="2" hidden="1">'02 - VRN'!$C$117:$K$123</definedName>
    <definedName name="_xlnm.Print_Titles" localSheetId="1">'01 - SO 301 Dešťová kanal...'!$123:$123</definedName>
    <definedName name="_xlnm.Print_Titles" localSheetId="2">'02 - VRN'!$117:$117</definedName>
    <definedName name="_xlnm.Print_Titles" localSheetId="0">'Rekapitulace stavby'!$92:$92</definedName>
    <definedName name="_xlnm.Print_Area" localSheetId="1">'01 - SO 301 Dešťová kanal...'!$C$4:$J$76,'01 - SO 301 Dešťová kanal...'!$C$82:$J$105,'01 - SO 301 Dešťová kanal...'!$C$111:$K$285</definedName>
    <definedName name="_xlnm.Print_Area" localSheetId="2">'02 - VRN'!$C$4:$J$76,'02 - VRN'!$C$82:$J$99,'02 - VRN'!$C$105:$K$123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R120" i="3" s="1"/>
  <c r="R119" i="3" s="1"/>
  <c r="R118" i="3" s="1"/>
  <c r="P121" i="3"/>
  <c r="F112" i="3"/>
  <c r="E110" i="3"/>
  <c r="F89" i="3"/>
  <c r="E87" i="3"/>
  <c r="J24" i="3"/>
  <c r="E24" i="3"/>
  <c r="J115" i="3"/>
  <c r="J23" i="3"/>
  <c r="J21" i="3"/>
  <c r="E21" i="3"/>
  <c r="J114" i="3" s="1"/>
  <c r="J20" i="3"/>
  <c r="J18" i="3"/>
  <c r="E18" i="3"/>
  <c r="F115" i="3" s="1"/>
  <c r="J17" i="3"/>
  <c r="J15" i="3"/>
  <c r="E15" i="3"/>
  <c r="F114" i="3"/>
  <c r="J14" i="3"/>
  <c r="J12" i="3"/>
  <c r="J112" i="3" s="1"/>
  <c r="E7" i="3"/>
  <c r="E108" i="3"/>
  <c r="J37" i="2"/>
  <c r="J36" i="2"/>
  <c r="AY95" i="1" s="1"/>
  <c r="J35" i="2"/>
  <c r="AX95" i="1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0" i="2"/>
  <c r="BH250" i="2"/>
  <c r="BG250" i="2"/>
  <c r="BF250" i="2"/>
  <c r="T250" i="2"/>
  <c r="R250" i="2"/>
  <c r="P250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3" i="2"/>
  <c r="BH203" i="2"/>
  <c r="BG203" i="2"/>
  <c r="BF203" i="2"/>
  <c r="T203" i="2"/>
  <c r="T202" i="2"/>
  <c r="R203" i="2"/>
  <c r="R202" i="2"/>
  <c r="P203" i="2"/>
  <c r="P202" i="2"/>
  <c r="BI194" i="2"/>
  <c r="BH194" i="2"/>
  <c r="BG194" i="2"/>
  <c r="BF194" i="2"/>
  <c r="T194" i="2"/>
  <c r="R194" i="2"/>
  <c r="P194" i="2"/>
  <c r="BI186" i="2"/>
  <c r="BH186" i="2"/>
  <c r="BG186" i="2"/>
  <c r="BF186" i="2"/>
  <c r="T186" i="2"/>
  <c r="R186" i="2"/>
  <c r="P186" i="2"/>
  <c r="BI176" i="2"/>
  <c r="BH176" i="2"/>
  <c r="BG176" i="2"/>
  <c r="BF176" i="2"/>
  <c r="T176" i="2"/>
  <c r="R176" i="2"/>
  <c r="P176" i="2"/>
  <c r="BI166" i="2"/>
  <c r="BH166" i="2"/>
  <c r="BG166" i="2"/>
  <c r="BF166" i="2"/>
  <c r="T166" i="2"/>
  <c r="R166" i="2"/>
  <c r="P166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F118" i="2"/>
  <c r="E116" i="2"/>
  <c r="F89" i="2"/>
  <c r="E87" i="2"/>
  <c r="J24" i="2"/>
  <c r="E24" i="2"/>
  <c r="J121" i="2" s="1"/>
  <c r="J23" i="2"/>
  <c r="J21" i="2"/>
  <c r="E21" i="2"/>
  <c r="J91" i="2" s="1"/>
  <c r="J20" i="2"/>
  <c r="J18" i="2"/>
  <c r="E18" i="2"/>
  <c r="F121" i="2"/>
  <c r="J17" i="2"/>
  <c r="J15" i="2"/>
  <c r="E15" i="2"/>
  <c r="F120" i="2" s="1"/>
  <c r="J14" i="2"/>
  <c r="J12" i="2"/>
  <c r="J89" i="2" s="1"/>
  <c r="E7" i="2"/>
  <c r="E114" i="2"/>
  <c r="L90" i="1"/>
  <c r="AM90" i="1"/>
  <c r="AM89" i="1"/>
  <c r="L89" i="1"/>
  <c r="AM87" i="1"/>
  <c r="L87" i="1"/>
  <c r="L85" i="1"/>
  <c r="L84" i="1"/>
  <c r="J271" i="2"/>
  <c r="BK265" i="2"/>
  <c r="J238" i="2"/>
  <c r="J236" i="2"/>
  <c r="J231" i="2"/>
  <c r="BK222" i="2"/>
  <c r="BK212" i="2"/>
  <c r="BK156" i="2"/>
  <c r="J145" i="2"/>
  <c r="J131" i="2"/>
  <c r="BK227" i="2"/>
  <c r="J222" i="2"/>
  <c r="BK203" i="2"/>
  <c r="J156" i="2"/>
  <c r="BK250" i="2"/>
  <c r="J242" i="2"/>
  <c r="J166" i="2"/>
  <c r="BK149" i="2"/>
  <c r="J141" i="2"/>
  <c r="J256" i="2"/>
  <c r="BK242" i="2"/>
  <c r="AS94" i="1"/>
  <c r="BK271" i="2"/>
  <c r="J265" i="2"/>
  <c r="BK153" i="2"/>
  <c r="BK176" i="2"/>
  <c r="J283" i="2"/>
  <c r="BK166" i="2"/>
  <c r="BK123" i="3"/>
  <c r="BK121" i="3"/>
  <c r="J121" i="3"/>
  <c r="BK274" i="2"/>
  <c r="BK268" i="2"/>
  <c r="BK243" i="2"/>
  <c r="BK236" i="2"/>
  <c r="BK232" i="2"/>
  <c r="J227" i="2"/>
  <c r="J217" i="2"/>
  <c r="J203" i="2"/>
  <c r="J153" i="2"/>
  <c r="BK141" i="2"/>
  <c r="BK231" i="2"/>
  <c r="J212" i="2"/>
  <c r="BK194" i="2"/>
  <c r="J176" i="2"/>
  <c r="BK134" i="2"/>
  <c r="J243" i="2"/>
  <c r="BK186" i="2"/>
  <c r="BK145" i="2"/>
  <c r="J134" i="2"/>
  <c r="BK260" i="2"/>
  <c r="J250" i="2"/>
  <c r="BK127" i="2"/>
  <c r="J279" i="2"/>
  <c r="J274" i="2"/>
  <c r="BK238" i="2"/>
  <c r="BK217" i="2"/>
  <c r="BK283" i="2"/>
  <c r="J186" i="2"/>
  <c r="J122" i="3"/>
  <c r="BK122" i="3"/>
  <c r="J260" i="2"/>
  <c r="J194" i="2"/>
  <c r="J232" i="2"/>
  <c r="J208" i="2"/>
  <c r="BK256" i="2"/>
  <c r="BK208" i="2"/>
  <c r="J127" i="2"/>
  <c r="BK279" i="2"/>
  <c r="J268" i="2"/>
  <c r="J149" i="2"/>
  <c r="BK131" i="2"/>
  <c r="J123" i="3"/>
  <c r="T126" i="2" l="1"/>
  <c r="P226" i="2"/>
  <c r="R264" i="2"/>
  <c r="P126" i="2"/>
  <c r="R207" i="2"/>
  <c r="BK126" i="2"/>
  <c r="J126" i="2"/>
  <c r="J98" i="2" s="1"/>
  <c r="R126" i="2"/>
  <c r="R125" i="2"/>
  <c r="R124" i="2"/>
  <c r="BK207" i="2"/>
  <c r="J207" i="2" s="1"/>
  <c r="J100" i="2" s="1"/>
  <c r="P207" i="2"/>
  <c r="T207" i="2"/>
  <c r="BK226" i="2"/>
  <c r="J226" i="2" s="1"/>
  <c r="J101" i="2" s="1"/>
  <c r="R226" i="2"/>
  <c r="T226" i="2"/>
  <c r="BK264" i="2"/>
  <c r="J264" i="2"/>
  <c r="J102" i="2"/>
  <c r="P264" i="2"/>
  <c r="T264" i="2"/>
  <c r="BK278" i="2"/>
  <c r="J278" i="2" s="1"/>
  <c r="J104" i="2" s="1"/>
  <c r="P278" i="2"/>
  <c r="P277" i="2"/>
  <c r="R278" i="2"/>
  <c r="R277" i="2"/>
  <c r="T278" i="2"/>
  <c r="T277" i="2"/>
  <c r="BK120" i="3"/>
  <c r="J120" i="3" s="1"/>
  <c r="J98" i="3" s="1"/>
  <c r="P120" i="3"/>
  <c r="P119" i="3"/>
  <c r="P118" i="3" s="1"/>
  <c r="AU96" i="1" s="1"/>
  <c r="T120" i="3"/>
  <c r="T119" i="3" s="1"/>
  <c r="T118" i="3" s="1"/>
  <c r="BK202" i="2"/>
  <c r="J202" i="2" s="1"/>
  <c r="J99" i="2" s="1"/>
  <c r="BE121" i="3"/>
  <c r="E85" i="3"/>
  <c r="F91" i="3"/>
  <c r="F92" i="3"/>
  <c r="J89" i="3"/>
  <c r="J91" i="3"/>
  <c r="J92" i="3"/>
  <c r="BE122" i="3"/>
  <c r="BE123" i="3"/>
  <c r="J92" i="2"/>
  <c r="BE208" i="2"/>
  <c r="BE217" i="2"/>
  <c r="J118" i="2"/>
  <c r="BE131" i="2"/>
  <c r="BE156" i="2"/>
  <c r="BE141" i="2"/>
  <c r="BE203" i="2"/>
  <c r="BE222" i="2"/>
  <c r="BE265" i="2"/>
  <c r="BE268" i="2"/>
  <c r="BE271" i="2"/>
  <c r="BE274" i="2"/>
  <c r="BE279" i="2"/>
  <c r="BE283" i="2"/>
  <c r="BE134" i="2"/>
  <c r="F91" i="2"/>
  <c r="BE166" i="2"/>
  <c r="BE176" i="2"/>
  <c r="BE194" i="2"/>
  <c r="J120" i="2"/>
  <c r="BE145" i="2"/>
  <c r="BE243" i="2"/>
  <c r="BE260" i="2"/>
  <c r="E85" i="2"/>
  <c r="F92" i="2"/>
  <c r="BE127" i="2"/>
  <c r="BE149" i="2"/>
  <c r="BE153" i="2"/>
  <c r="BE186" i="2"/>
  <c r="BE212" i="2"/>
  <c r="BE227" i="2"/>
  <c r="BE238" i="2"/>
  <c r="BE231" i="2"/>
  <c r="BE232" i="2"/>
  <c r="BE236" i="2"/>
  <c r="BE242" i="2"/>
  <c r="BE250" i="2"/>
  <c r="BE256" i="2"/>
  <c r="F35" i="2"/>
  <c r="BB95" i="1" s="1"/>
  <c r="F37" i="2"/>
  <c r="BD95" i="1" s="1"/>
  <c r="F36" i="2"/>
  <c r="BC95" i="1" s="1"/>
  <c r="F35" i="3"/>
  <c r="BB96" i="1" s="1"/>
  <c r="F37" i="3"/>
  <c r="BD96" i="1" s="1"/>
  <c r="F36" i="3"/>
  <c r="BC96" i="1" s="1"/>
  <c r="F34" i="2"/>
  <c r="BA95" i="1" s="1"/>
  <c r="J34" i="2"/>
  <c r="AW95" i="1" s="1"/>
  <c r="J34" i="3"/>
  <c r="AW96" i="1" s="1"/>
  <c r="F34" i="3"/>
  <c r="BA96" i="1" s="1"/>
  <c r="P125" i="2" l="1"/>
  <c r="P124" i="2" s="1"/>
  <c r="AU95" i="1" s="1"/>
  <c r="AU94" i="1" s="1"/>
  <c r="T125" i="2"/>
  <c r="T124" i="2"/>
  <c r="BK125" i="2"/>
  <c r="J125" i="2" s="1"/>
  <c r="J97" i="2" s="1"/>
  <c r="BK277" i="2"/>
  <c r="J277" i="2"/>
  <c r="J103" i="2" s="1"/>
  <c r="BK119" i="3"/>
  <c r="J119" i="3" s="1"/>
  <c r="J97" i="3" s="1"/>
  <c r="BD94" i="1"/>
  <c r="W33" i="1" s="1"/>
  <c r="J33" i="3"/>
  <c r="AV96" i="1"/>
  <c r="AT96" i="1" s="1"/>
  <c r="J33" i="2"/>
  <c r="AV95" i="1" s="1"/>
  <c r="AT95" i="1" s="1"/>
  <c r="F33" i="3"/>
  <c r="AZ96" i="1"/>
  <c r="F33" i="2"/>
  <c r="AZ95" i="1" s="1"/>
  <c r="BA94" i="1"/>
  <c r="W30" i="1" s="1"/>
  <c r="BB94" i="1"/>
  <c r="AX94" i="1" s="1"/>
  <c r="BC94" i="1"/>
  <c r="AY94" i="1" s="1"/>
  <c r="BK124" i="2" l="1"/>
  <c r="J124" i="2" s="1"/>
  <c r="J96" i="2" s="1"/>
  <c r="BK118" i="3"/>
  <c r="J118" i="3"/>
  <c r="J96" i="3" s="1"/>
  <c r="W31" i="1"/>
  <c r="W32" i="1"/>
  <c r="AW94" i="1"/>
  <c r="AK30" i="1" s="1"/>
  <c r="AZ94" i="1"/>
  <c r="AV94" i="1" s="1"/>
  <c r="AK29" i="1" s="1"/>
  <c r="J30" i="2" l="1"/>
  <c r="AG95" i="1" s="1"/>
  <c r="AN95" i="1" s="1"/>
  <c r="J30" i="3"/>
  <c r="AG96" i="1" s="1"/>
  <c r="W29" i="1"/>
  <c r="AT94" i="1"/>
  <c r="J39" i="2" l="1"/>
  <c r="J39" i="3"/>
  <c r="AN9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<sst xmlns="http://schemas.openxmlformats.org/spreadsheetml/2006/main" count="2095" uniqueCount="349">
  <si>
    <t>Export Komplet</t>
  </si>
  <si>
    <t/>
  </si>
  <si>
    <t>2.0</t>
  </si>
  <si>
    <t>ZAMOK</t>
  </si>
  <si>
    <t>False</t>
  </si>
  <si>
    <t>{1a070dc5-35cc-4d6c-a41c-5d3532dab19e}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</si>
  <si>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</si>
  <si>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</si>
  <si>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</si>
  <si>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</si>
  <si>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</si>
  <si>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</si>
  <si>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</si>
  <si>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</si>
  <si>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</si>
  <si>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</si>
  <si>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</si>
  <si>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06/2025 II/299 Dvůr Králové nad Labem - Verdek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</si>
  <si>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</si>
  <si>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</si>
  <si>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</si>
  <si>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</si>
  <si>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</si>
  <si>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</si>
  <si>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</si>
  <si>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</si>
  <si>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</si>
  <si>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</si>
  <si>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</si>
  <si>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</si>
  <si>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</si>
  <si>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</si>
  <si>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</si>
  <si>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</si>
  <si>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</si>
  <si>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</si>
  <si>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</si>
  <si>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</si>
  <si>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</si>
  <si>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</si>
  <si>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</si>
  <si>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</si>
  <si>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</si>
  <si>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</si>
  <si>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</si>
  <si>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</si>
  <si>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</si>
  <si>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</si>
  <si>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</si>
  <si>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</si>
  <si>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</si>
  <si>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</si>
  <si>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</si>
  <si>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</si>
  <si>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</si>
  <si>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</si>
  <si>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</si>
  <si>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</si>
  <si>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</si>
  <si>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</si>
  <si>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</si>
  <si>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</si>
  <si>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</si>
  <si>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</si>
  <si>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</si>
  <si>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</si>
  <si>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</si>
  <si>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</si>
  <si>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</si>
  <si>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</si>
  <si>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</si>
  <si>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</si>
  <si>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</si>
  <si>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</si>
  <si>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</si>
  <si>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</si>
  <si>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301 Dešťová kanalizace</t>
  </si>
  <si>
    <t>STA</t>
  </si>
  <si>
    <t>1</t>
  </si>
  <si>
    <t>{be3aa7f3-5686-46fe-945c-4314f42cc332}</t>
  </si>
  <si>
    <t>2</t>
  </si>
  <si>
    <t>02</t>
  </si>
  <si>
    <t>VRN</t>
  </si>
  <si>
    <t>{d385e400-9c99-471f-9dec-7f437024b81e}</t>
  </si>
  <si>
    <t>KRYCÍ LIST SOUPISU PRACÍ</t>
  </si>
  <si>
    <t>Objekt:</t>
  </si>
  <si>
    <t>01 - SO 301 Dešťová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</si>
  <si>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</si>
  <si>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</si>
  <si>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</si>
  <si>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</si>
  <si>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</si>
  <si>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</si>
  <si>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</si>
  <si>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</si>
  <si>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</si>
  <si>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Vedení trubní dálková a přípojná</t>
  </si>
  <si>
    <t xml:space="preserve">    997 - Doprava suti a vybouraných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</si>
  <si>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</si>
  <si>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</si>
  <si>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</si>
  <si>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</si>
  <si>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</si>
  <si>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</si>
  <si>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</si>
  <si>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</si>
  <si>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</si>
  <si>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</si>
  <si>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</si>
  <si>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</si>
  <si>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</si>
  <si>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</si>
  <si>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</si>
  <si>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</si>
  <si>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</si>
  <si>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</si>
  <si>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</si>
  <si>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5</t>
  </si>
  <si>
    <t>K</t>
  </si>
  <si>
    <t>115101201</t>
  </si>
  <si>
    <t>Čerpání vody na dopravní výšku do 10 m s uvažovaným průměrným přítokem do 500 l/min</t>
  </si>
  <si>
    <t>hod</t>
  </si>
  <si>
    <t>CS ÚRS 2025 01</t>
  </si>
  <si>
    <t>4</t>
  </si>
  <si>
    <t>-1259594538</t>
  </si>
  <si>
    <t>VV</t>
  </si>
  <si>
    <t>kód pův. položky 115321</t>
  </si>
  <si>
    <t>čerpání drenážních vod - předpoklad</t>
  </si>
  <si>
    <t>5*8</t>
  </si>
  <si>
    <t>6</t>
  </si>
  <si>
    <t>115101301</t>
  </si>
  <si>
    <t>Pohotovost záložní čerpací soupravy pro dopravní výšku do 10 m s uvažovaným průměrným přítokem do 500 l/min</t>
  </si>
  <si>
    <t>den</t>
  </si>
  <si>
    <t>-1185867709</t>
  </si>
  <si>
    <t>66/10</t>
  </si>
  <si>
    <t>7</t>
  </si>
  <si>
    <t>122111401</t>
  </si>
  <si>
    <t>Vykopávky v zemnících na suchu ručně zapažených i nezapažených v hornině třídy těžitelnosti I skupiny 1 a 2</t>
  </si>
  <si>
    <t>m3</t>
  </si>
  <si>
    <t>-1151430750</t>
  </si>
  <si>
    <t>kód pův. položky 12573</t>
  </si>
  <si>
    <t>"A" 63,735</t>
  </si>
  <si>
    <t>"B" 82,33</t>
  </si>
  <si>
    <t>"C" 16,83</t>
  </si>
  <si>
    <t>"D" 7,5</t>
  </si>
  <si>
    <t>Součet</t>
  </si>
  <si>
    <t>8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</si>
  <si>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</si>
  <si>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</si>
  <si>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2024811895</t>
  </si>
  <si>
    <t>kód pův. položky 13183</t>
  </si>
  <si>
    <t>Rozšíření pro šachty</t>
  </si>
  <si>
    <t>3*(1,5*1,5*(1,9+0,4+0,2))</t>
  </si>
  <si>
    <t>9</t>
  </si>
  <si>
    <t>132254206-1</t>
  </si>
  <si>
    <t>1656788858</t>
  </si>
  <si>
    <t>kód pův. položky 13283</t>
  </si>
  <si>
    <t>Stoka</t>
  </si>
  <si>
    <t>66*1,1*1,9</t>
  </si>
  <si>
    <t>10</t>
  </si>
  <si>
    <t>139001101</t>
  </si>
  <si>
    <t>Příplatek k cenám hloubených vykopávek za ztížení vykopávky v blízkosti podzemního vedení nebo výbušnin pro jakoukoliv třídu horniny</t>
  </si>
  <si>
    <t>2023834456</t>
  </si>
  <si>
    <t>11</t>
  </si>
  <si>
    <t>171251201</t>
  </si>
  <si>
    <t>Uložení sypaniny na skládky nebo meziskládky bez hutnění s upravením uložené sypaniny do předepsaného tvaru</t>
  </si>
  <si>
    <t>1328883799</t>
  </si>
  <si>
    <t>kód pův. položky 17120</t>
  </si>
  <si>
    <t>137,94+16,875</t>
  </si>
  <si>
    <t>44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</si>
  <si>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</si>
  <si>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</si>
  <si>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-1599054073</t>
  </si>
  <si>
    <t>kód pův. položky 17481</t>
  </si>
  <si>
    <t>stoka</t>
  </si>
  <si>
    <t>66*1,1*(1,9-0,15-0,6-0,3)</t>
  </si>
  <si>
    <t>šachty</t>
  </si>
  <si>
    <t>3*(1,5*1,5*(2,5-0,4-0,2))</t>
  </si>
  <si>
    <t>Mezisoučet</t>
  </si>
  <si>
    <t>3</t>
  </si>
  <si>
    <t>- objem šachet</t>
  </si>
  <si>
    <t>-3*3,6</t>
  </si>
  <si>
    <t>45</t>
  </si>
  <si>
    <t>171151103</t>
  </si>
  <si>
    <t>Uložení sypanin do násypů strojně s rozprostřením sypaniny ve vrstvách a s hrubým urovnáním zhutněných z hornin soudržných jakékoliv třídy těžitelnosti</t>
  </si>
  <si>
    <t>74569058</t>
  </si>
  <si>
    <t>46</t>
  </si>
  <si>
    <t>M</t>
  </si>
  <si>
    <t>58344197</t>
  </si>
  <si>
    <t>štěrkodrť frakce 0/63</t>
  </si>
  <si>
    <t>911799806</t>
  </si>
  <si>
    <t>13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</si>
  <si>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</si>
  <si>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</si>
  <si>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-74406983</t>
  </si>
  <si>
    <t>kód pův. položky 17581</t>
  </si>
  <si>
    <t>66*1,7*(0,6+0,3)</t>
  </si>
  <si>
    <t>- objem potrubí</t>
  </si>
  <si>
    <t>-18,65</t>
  </si>
  <si>
    <t>47</t>
  </si>
  <si>
    <t>162751117-1</t>
  </si>
  <si>
    <t>-1864637963</t>
  </si>
  <si>
    <t>Svislé a kompletní konstrukce</t>
  </si>
  <si>
    <t>42</t>
  </si>
  <si>
    <t>359901211</t>
  </si>
  <si>
    <t>Monitoring stok (kamerový systém) jakékoli výšky nová kanalizace</t>
  </si>
  <si>
    <t>m</t>
  </si>
  <si>
    <t>1487469382</t>
  </si>
  <si>
    <t>kód pův. položky 89980</t>
  </si>
  <si>
    <t>66</t>
  </si>
  <si>
    <t>Vodorovné konstrukce</t>
  </si>
  <si>
    <t>16</t>
  </si>
  <si>
    <t>452311131</t>
  </si>
  <si>
    <t>Podkladní a zajišťovací konstrukce z betonu prostého v otevřeném výkopu bez zvýšených nároků na prostředí desky pod potrubí, stoky a drobné objekty z betonu tř. C 12/15</t>
  </si>
  <si>
    <t>-1240210575</t>
  </si>
  <si>
    <t>kód pův. položky 451312</t>
  </si>
  <si>
    <t>založení šachet</t>
  </si>
  <si>
    <t>3*(2,5*2,5*0,2)</t>
  </si>
  <si>
    <t>17</t>
  </si>
  <si>
    <t>451573111</t>
  </si>
  <si>
    <t>Lože pod potrubí, stoky a drobné objekty v otevřeném výkopu z písku a štěrkopísku do 63 mm</t>
  </si>
  <si>
    <t>-617782056</t>
  </si>
  <si>
    <t>kód pův. položky 451573</t>
  </si>
  <si>
    <t>pískové lože potrubí 0/4</t>
  </si>
  <si>
    <t>podsyp stoky</t>
  </si>
  <si>
    <t>66*1,7*0,15</t>
  </si>
  <si>
    <t>48</t>
  </si>
  <si>
    <t>58333688</t>
  </si>
  <si>
    <t>kamenivo těžené hrubé frakce 32/63</t>
  </si>
  <si>
    <t>t</t>
  </si>
  <si>
    <t>2105739779</t>
  </si>
  <si>
    <t>Založení šachet frakce 32/63</t>
  </si>
  <si>
    <t>3*(2,5*2,5*0,4)</t>
  </si>
  <si>
    <t>43</t>
  </si>
  <si>
    <t>452311151</t>
  </si>
  <si>
    <t>Podkladní a zajišťovací konstrukce z betonu prostého v otevřeném výkopu bez zvýšených nároků na prostředí desky pod potrubí, stoky a drobné objekty z betonu tř. C 20/25</t>
  </si>
  <si>
    <t>1888094651</t>
  </si>
  <si>
    <t>kód pův. položky 93631A</t>
  </si>
  <si>
    <t>podmazání prstencu mříží vpustí, předpoklad 0,01m3/ks</t>
  </si>
  <si>
    <t>3*0,01</t>
  </si>
  <si>
    <t>Vedení trubní dálková a přípojná</t>
  </si>
  <si>
    <t>18</t>
  </si>
  <si>
    <t>877350310</t>
  </si>
  <si>
    <t>Montáž tvarovek na kanalizačním plastovém potrubí z PP nebo PVC-U hladkého plnostěnného kolen, víček nebo hrdlových uzávěrů DN 200</t>
  </si>
  <si>
    <t>kus</t>
  </si>
  <si>
    <t>-1803598303</t>
  </si>
  <si>
    <t>kód pův. položky 87434_R</t>
  </si>
  <si>
    <t>víčko potrubí</t>
  </si>
  <si>
    <t>19</t>
  </si>
  <si>
    <t>28611590</t>
  </si>
  <si>
    <t>zátka kanalizace plastové KG DN 200</t>
  </si>
  <si>
    <t>52634678</t>
  </si>
  <si>
    <t>20</t>
  </si>
  <si>
    <t>871443124</t>
  </si>
  <si>
    <t>Montáž kanalizačního potrubí z tvrdého PVC-U hladkého plnostěnného tuhost SN 16 DN 630</t>
  </si>
  <si>
    <t>-1440719861</t>
  </si>
  <si>
    <t>kód pův. položky 87458</t>
  </si>
  <si>
    <t>ELM.HSRR3060</t>
  </si>
  <si>
    <t>Trubka kanalizační ULTRA SOLID BP SN 16 DN/OD 630x3000 mm PVC-U</t>
  </si>
  <si>
    <t>-663189648</t>
  </si>
  <si>
    <t>P</t>
  </si>
  <si>
    <t>Poznámka k položce:_x000D_
hladká PVC-U, modrá, se zvýšenou rázovou odolností</t>
  </si>
  <si>
    <t>22</t>
  </si>
  <si>
    <t>877440310</t>
  </si>
  <si>
    <t>Montáž tvarovek na kanalizačním plastovém potrubí z PP nebo PVC-U hladkého plnostěnného kolen, víček nebo hrdlových uzávěrů DN 630</t>
  </si>
  <si>
    <t>-1963858134</t>
  </si>
  <si>
    <t>kód pův. položky 87458_R</t>
  </si>
  <si>
    <t>23</t>
  </si>
  <si>
    <t>28611732</t>
  </si>
  <si>
    <t>víčko kanalizace plastové KG DN 500</t>
  </si>
  <si>
    <t>1692195001</t>
  </si>
  <si>
    <t>54</t>
  </si>
  <si>
    <t>1111</t>
  </si>
  <si>
    <t>D+M Šachty kanalizační z betonových dílců na potrubí DN do 600mm</t>
  </si>
  <si>
    <t>ks</t>
  </si>
  <si>
    <t>-1494394826</t>
  </si>
  <si>
    <t>kód pův. položky 894158</t>
  </si>
  <si>
    <t>poklop třídy D400</t>
  </si>
  <si>
    <t>poklopy s rámem, mříže s rámem, stupadla, žebříky, stropy z bet. dílců apod.</t>
  </si>
  <si>
    <t>předepsané betonové skruže, prefabrikované nebo monolitické</t>
  </si>
  <si>
    <t>55</t>
  </si>
  <si>
    <t>11111</t>
  </si>
  <si>
    <t>918753737</t>
  </si>
  <si>
    <t>poklop třídy zatížení B125</t>
  </si>
  <si>
    <t>40</t>
  </si>
  <si>
    <t>899722113</t>
  </si>
  <si>
    <t>Krytí potrubí z plastů výstražnou fólií z PVC šířky přes 25 do 34 cm</t>
  </si>
  <si>
    <t>605576587</t>
  </si>
  <si>
    <t>kód pův. položky 899309</t>
  </si>
  <si>
    <t>41</t>
  </si>
  <si>
    <t>892441111</t>
  </si>
  <si>
    <t>Tlakové zkoušky vodou na potrubí DN 600</t>
  </si>
  <si>
    <t>-340183597</t>
  </si>
  <si>
    <t>kód pův. položky 899672</t>
  </si>
  <si>
    <t>997</t>
  </si>
  <si>
    <t>Doprava suti a vybouraných hmot</t>
  </si>
  <si>
    <t>997221551</t>
  </si>
  <si>
    <t>Vodorovná doprava suti bez naložení, ale se složením a s hrubým urovnáním ze sypkých materiálů, na vzdálenost do 1 km</t>
  </si>
  <si>
    <t>-1151548963</t>
  </si>
  <si>
    <t>kód pův. položky 014101</t>
  </si>
  <si>
    <t>(137,94+16,875)*1,7</t>
  </si>
  <si>
    <t>997221559</t>
  </si>
  <si>
    <t>Vodorovná doprava suti bez naložení, ale se složením a s hrubým urovnáním Příplatek k ceně za každý další započatý 1 km přes 1 km</t>
  </si>
  <si>
    <t>-1031150792</t>
  </si>
  <si>
    <t>997221611</t>
  </si>
  <si>
    <t>Nakládání na dopravní prostředky pro vodorovnou dopravu suti</t>
  </si>
  <si>
    <t>-1526577838</t>
  </si>
  <si>
    <t>997221655</t>
  </si>
  <si>
    <t>Poplatek za uložení stavebního odpadu na skládce (skládkovné) zeminy a kamení zatříděného do Katalogu odpadů pod kódem 17 05 04</t>
  </si>
  <si>
    <t>-1333662701</t>
  </si>
  <si>
    <t>PSV</t>
  </si>
  <si>
    <t>Práce a dodávky PSV</t>
  </si>
  <si>
    <t>711</t>
  </si>
  <si>
    <t>Izolace proti vodě, vlhkosti a plynům</t>
  </si>
  <si>
    <t>14</t>
  </si>
  <si>
    <t>711131101</t>
  </si>
  <si>
    <t>Provedení izolace proti zemní vlhkosti pásy na sucho AIP nebo tkaniny na ploše vodorovné V</t>
  </si>
  <si>
    <t>m2</t>
  </si>
  <si>
    <t>252055491</t>
  </si>
  <si>
    <t>kód pův. položky 21461D</t>
  </si>
  <si>
    <t>Založení šachet</t>
  </si>
  <si>
    <t>3*(6*3)</t>
  </si>
  <si>
    <t>15</t>
  </si>
  <si>
    <t>GWS.99078</t>
  </si>
  <si>
    <t>Netkaná geotextílie ECOFELT PP-FC/AG 400g/m2/bílá</t>
  </si>
  <si>
    <t>32</t>
  </si>
  <si>
    <t>1492951565</t>
  </si>
  <si>
    <t>Poznámka k položce:_x000D_
Netkaná geotextílie z PP (100% prvojakostní polypropylen)._x000D_
Váha 400 g/m2 (tolerance +-10%). Baleni: role, šíře role 6,0m s možností řezání, délka role 50-200m. Role jsou dodávány na papírové dutince._x000D_
Možnost provedení s jedno nebo oboustranným kalandrem (termickou úpravou povrchu). Barva bílá._x000D_
Aplikace: Zamýšlené použití stavebního výrobku v souladu s aplikovanými harmonizovanými normami pro F_Filtraci, S_Separaci,_x000D_
D_Odvodňování, R_Vyztužování, P_Ochranu. Harmonizované normy dle EN 13249, EN 13250, EN 13251, EN13252, EN 13253, EN 13254, EN 13255, EN 13256, EN 13257, EN 13265.</t>
  </si>
  <si>
    <t>54*1,1655 'Přepočtené koeficientem množství</t>
  </si>
  <si>
    <t>02 - VRN</t>
  </si>
  <si>
    <t>VRN - Vedlejší rozpočtové náklady</t>
  </si>
  <si>
    <t xml:space="preserve">    VRN1 - Průzkumné, zeměměřičské a projektové práce</t>
  </si>
  <si>
    <t>Vedlejší rozpočtové náklady</t>
  </si>
  <si>
    <t>VRN1</t>
  </si>
  <si>
    <t>Průzkumné, zeměměřičské a projektové práce</t>
  </si>
  <si>
    <t>012144000</t>
  </si>
  <si>
    <t>Geodetické zaměření a zhotovení dokumentace skutečného stavu objektů a památek</t>
  </si>
  <si>
    <t>kpl</t>
  </si>
  <si>
    <t>1024</t>
  </si>
  <si>
    <t>-2035012864</t>
  </si>
  <si>
    <t>012434000</t>
  </si>
  <si>
    <t>Geodetická aktualizační dokumentace (GAD DTM)</t>
  </si>
  <si>
    <t>472594069</t>
  </si>
  <si>
    <t>013254000</t>
  </si>
  <si>
    <t>Dokumentace skutečného provedení stavby</t>
  </si>
  <si>
    <t>-477770631</t>
  </si>
  <si>
    <t>OHLA ŽS, a.s., Tuřanka 1554/115b, Slatina, 627 00 Brno</t>
  </si>
  <si>
    <t>46342796</t>
  </si>
  <si>
    <t>CZ46342796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</si>
</sst>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E11" sqref="E1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4" t="s">
        <v>14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R5" s="20"/>
      <c r="BE5" s="221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5" t="s">
        <v>17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R6" s="20"/>
      <c r="BE6" s="222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2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36">
        <v>45890</v>
      </c>
      <c r="AR8" s="20"/>
      <c r="BE8" s="222"/>
      <c r="BS8" s="17" t="s">
        <v>6</v>
      </c>
    </row>
    <row r="9" spans="1:74" ht="14.45" customHeight="1">
      <c r="B9" s="20"/>
      <c r="AR9" s="20"/>
      <c r="BE9" s="222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2"/>
      <c r="BS10" s="17" t="s">
        <v>6</v>
      </c>
    </row>
    <row r="11" spans="1:74" ht="18.399999999999999" customHeight="1">
      <c r="B11" s="20"/>
      <c r="E11" s="25" t="s">
        <v>21</v>
      </c>
      <c r="AK11" s="27" t="s">
        <v>25</v>
      </c>
      <c r="AN11" s="25" t="s">
        <v>1</v>
      </c>
      <c r="AR11" s="20"/>
      <c r="BE11" s="222"/>
      <c r="BS11" s="17" t="s">
        <v>6</v>
      </c>
    </row>
    <row r="12" spans="1:74" ht="6.95" customHeight="1">
      <c r="B12" s="20"/>
      <c r="AR12" s="20"/>
      <c r="BE12" s="222"/>
      <c r="BS12" s="17" t="s">
        <v>6</v>
      </c>
    </row>
    <row r="13" spans="1:74" ht="12" customHeight="1">
      <c r="B13" s="20"/>
      <c r="D13" s="27" t="s">
        <v>26</v>
      </c>
      <c r="AK13" s="27" t="s">
        <v>24</v>
      </c>
      <c r="AN13" s="29" t="s">
        <v>347</v>
      </c>
      <c r="AR13" s="20"/>
      <c r="BE13" s="222"/>
      <c r="BS13" s="17" t="s">
        <v>6</v>
      </c>
    </row>
    <row r="14" spans="1:74" ht="12.75">
      <c r="B14" s="20"/>
      <c r="E14" s="226" t="s">
        <v>346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7" t="s">
        <v>25</v>
      </c>
      <c r="AN14" s="29" t="s">
        <v>348</v>
      </c>
      <c r="AR14" s="20"/>
      <c r="BE14" s="222"/>
      <c r="BS14" s="17" t="s">
        <v>6</v>
      </c>
    </row>
    <row r="15" spans="1:74" ht="6.95" customHeight="1">
      <c r="B15" s="20"/>
      <c r="AR15" s="20"/>
      <c r="BE15" s="222"/>
      <c r="BS15" s="17" t="s">
        <v>4</v>
      </c>
    </row>
    <row r="16" spans="1:74" ht="12" customHeight="1">
      <c r="B16" s="20"/>
      <c r="D16" s="27" t="s">
        <v>27</v>
      </c>
      <c r="AK16" s="27" t="s">
        <v>24</v>
      </c>
      <c r="AN16" s="25" t="s">
        <v>1</v>
      </c>
      <c r="AR16" s="20"/>
      <c r="BE16" s="222"/>
      <c r="BS16" s="17" t="s">
        <v>4</v>
      </c>
    </row>
    <row r="17" spans="2:71" ht="18.399999999999999" customHeight="1">
      <c r="B17" s="20"/>
      <c r="E17" s="25" t="s">
        <v>21</v>
      </c>
      <c r="AK17" s="27" t="s">
        <v>25</v>
      </c>
      <c r="AN17" s="25" t="s">
        <v>1</v>
      </c>
      <c r="AR17" s="20"/>
      <c r="BE17" s="222"/>
      <c r="BS17" s="17" t="s">
        <v>28</v>
      </c>
    </row>
    <row r="18" spans="2:71" ht="6.95" customHeight="1">
      <c r="B18" s="20"/>
      <c r="AR18" s="20"/>
      <c r="BE18" s="222"/>
      <c r="BS18" s="17" t="s">
        <v>6</v>
      </c>
    </row>
    <row r="19" spans="2:71" ht="12" customHeight="1">
      <c r="B19" s="20"/>
      <c r="D19" s="27" t="s">
        <v>29</v>
      </c>
      <c r="AK19" s="27" t="s">
        <v>24</v>
      </c>
      <c r="AN19" s="25" t="s">
        <v>1</v>
      </c>
      <c r="AR19" s="20"/>
      <c r="BE19" s="222"/>
      <c r="BS19" s="17" t="s">
        <v>6</v>
      </c>
    </row>
    <row r="20" spans="2:71" ht="18.399999999999999" customHeight="1">
      <c r="B20" s="20"/>
      <c r="E20" s="25" t="s">
        <v>21</v>
      </c>
      <c r="AK20" s="27" t="s">
        <v>25</v>
      </c>
      <c r="AN20" s="25" t="s">
        <v>1</v>
      </c>
      <c r="AR20" s="20"/>
      <c r="BE20" s="222"/>
      <c r="BS20" s="17" t="s">
        <v>4</v>
      </c>
    </row>
    <row r="21" spans="2:71" ht="6.95" customHeight="1">
      <c r="B21" s="20"/>
      <c r="AR21" s="20"/>
      <c r="BE21" s="222"/>
    </row>
    <row r="22" spans="2:71" ht="12" customHeight="1">
      <c r="B22" s="20"/>
      <c r="D22" s="27" t="s">
        <v>30</v>
      </c>
      <c r="AR22" s="20"/>
      <c r="BE22" s="222"/>
    </row>
    <row r="23" spans="2:71" ht="16.5" customHeight="1">
      <c r="B23" s="20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20"/>
      <c r="BE23" s="222"/>
    </row>
    <row r="24" spans="2:71" ht="6.95" customHeight="1">
      <c r="B24" s="20"/>
      <c r="AR24" s="20"/>
      <c r="BE24" s="22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2"/>
    </row>
    <row r="26" spans="2:71" s="1" customFormat="1" ht="25.9" customHeight="1">
      <c r="B26" s="32"/>
      <c r="D26" s="33" t="s">
        <v>31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9">
        <f>ROUND(AG94,2)</f>
        <v>0</v>
      </c>
      <c r="AL26" s="230"/>
      <c r="AM26" s="230"/>
      <c r="AN26" s="230"/>
      <c r="AO26" s="230"/>
      <c r="AR26" s="32"/>
      <c r="BE26" s="222"/>
    </row>
    <row r="27" spans="2:71" s="1" customFormat="1" ht="6.95" customHeight="1">
      <c r="B27" s="32"/>
      <c r="AR27" s="32"/>
      <c r="BE27" s="222"/>
    </row>
    <row r="28" spans="2:71" s="1" customFormat="1" ht="12.75">
      <c r="B28" s="32"/>
      <c r="L28" s="231" t="s">
        <v>32</v>
      </c>
      <c r="M28" s="231"/>
      <c r="N28" s="231"/>
      <c r="O28" s="231"/>
      <c r="P28" s="231"/>
      <c r="W28" s="231" t="s">
        <v>33</v>
      </c>
      <c r="X28" s="231"/>
      <c r="Y28" s="231"/>
      <c r="Z28" s="231"/>
      <c r="AA28" s="231"/>
      <c r="AB28" s="231"/>
      <c r="AC28" s="231"/>
      <c r="AD28" s="231"/>
      <c r="AE28" s="231"/>
      <c r="AK28" s="231" t="s">
        <v>34</v>
      </c>
      <c r="AL28" s="231"/>
      <c r="AM28" s="231"/>
      <c r="AN28" s="231"/>
      <c r="AO28" s="231"/>
      <c r="AR28" s="32"/>
      <c r="BE28" s="222"/>
    </row>
    <row r="29" spans="2:71" s="2" customFormat="1" ht="14.45" customHeight="1">
      <c r="B29" s="36"/>
      <c r="D29" s="27" t="s">
        <v>35</v>
      </c>
      <c r="F29" s="27" t="s">
        <v>36</v>
      </c>
      <c r="L29" s="216">
        <v>0.21</v>
      </c>
      <c r="M29" s="215"/>
      <c r="N29" s="215"/>
      <c r="O29" s="215"/>
      <c r="P29" s="215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ROUND(AV94, 2)</f>
        <v>0</v>
      </c>
      <c r="AL29" s="215"/>
      <c r="AM29" s="215"/>
      <c r="AN29" s="215"/>
      <c r="AO29" s="215"/>
      <c r="AR29" s="36"/>
      <c r="BE29" s="223"/>
    </row>
    <row r="30" spans="2:71" s="2" customFormat="1" ht="14.45" customHeight="1">
      <c r="B30" s="36"/>
      <c r="F30" s="27" t="s">
        <v>37</v>
      </c>
      <c r="L30" s="216">
        <v>0.12</v>
      </c>
      <c r="M30" s="215"/>
      <c r="N30" s="215"/>
      <c r="O30" s="215"/>
      <c r="P30" s="215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ROUND(AW94, 2)</f>
        <v>0</v>
      </c>
      <c r="AL30" s="215"/>
      <c r="AM30" s="215"/>
      <c r="AN30" s="215"/>
      <c r="AO30" s="215"/>
      <c r="AR30" s="36"/>
      <c r="BE30" s="223"/>
    </row>
    <row r="31" spans="2:71" s="2" customFormat="1" ht="14.45" hidden="1" customHeight="1">
      <c r="B31" s="36"/>
      <c r="F31" s="27" t="s">
        <v>38</v>
      </c>
      <c r="L31" s="216">
        <v>0.21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6"/>
      <c r="BE31" s="223"/>
    </row>
    <row r="32" spans="2:71" s="2" customFormat="1" ht="14.45" hidden="1" customHeight="1">
      <c r="B32" s="36"/>
      <c r="F32" s="27" t="s">
        <v>39</v>
      </c>
      <c r="L32" s="216">
        <v>0.12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6"/>
      <c r="BE32" s="223"/>
    </row>
    <row r="33" spans="2:57" s="2" customFormat="1" ht="14.45" hidden="1" customHeight="1">
      <c r="B33" s="36"/>
      <c r="F33" s="27" t="s">
        <v>40</v>
      </c>
      <c r="L33" s="216">
        <v>0</v>
      </c>
      <c r="M33" s="215"/>
      <c r="N33" s="215"/>
      <c r="O33" s="215"/>
      <c r="P33" s="215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6"/>
      <c r="BE33" s="223"/>
    </row>
    <row r="34" spans="2:57" s="1" customFormat="1" ht="6.95" customHeight="1">
      <c r="B34" s="32"/>
      <c r="AR34" s="32"/>
      <c r="BE34" s="222"/>
    </row>
    <row r="35" spans="2:57" s="1" customFormat="1" ht="25.9" customHeight="1">
      <c r="B35" s="32"/>
      <c r="C35" s="37"/>
      <c r="D35" s="38" t="s">
        <v>41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42</v>
      </c>
      <c r="U35" s="39"/>
      <c r="V35" s="39"/>
      <c r="W35" s="39"/>
      <c r="X35" s="217" t="s">
        <v>43</v>
      </c>
      <c r="Y35" s="218"/>
      <c r="Z35" s="218"/>
      <c r="AA35" s="218"/>
      <c r="AB35" s="218"/>
      <c r="AC35" s="39"/>
      <c r="AD35" s="39"/>
      <c r="AE35" s="39"/>
      <c r="AF35" s="39"/>
      <c r="AG35" s="39"/>
      <c r="AH35" s="39"/>
      <c r="AI35" s="39"/>
      <c r="AJ35" s="39"/>
      <c r="AK35" s="219">
        <f>SUM(AK26:AK33)</f>
        <v>0</v>
      </c>
      <c r="AL35" s="218"/>
      <c r="AM35" s="218"/>
      <c r="AN35" s="218"/>
      <c r="AO35" s="220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45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46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46</v>
      </c>
      <c r="AI60" s="34"/>
      <c r="AJ60" s="34"/>
      <c r="AK60" s="34"/>
      <c r="AL60" s="34"/>
      <c r="AM60" s="43" t="s">
        <v>47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48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49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46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46</v>
      </c>
      <c r="AI75" s="34"/>
      <c r="AJ75" s="34"/>
      <c r="AK75" s="34"/>
      <c r="AL75" s="34"/>
      <c r="AM75" s="43" t="s">
        <v>47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50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01</v>
      </c>
      <c r="AR84" s="48"/>
    </row>
    <row r="85" spans="1:91" s="4" customFormat="1" ht="36.950000000000003" customHeight="1">
      <c r="B85" s="49"/>
      <c r="C85" s="50" t="s">
        <v>16</v>
      </c>
      <c r="L85" s="205" t="str">
        <f>K6</f>
        <v>06/2025 II/299 Dvůr Králové nad Labem - Verdek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07">
        <f>IF(AN8= "","",AN8)</f>
        <v>45890</v>
      </c>
      <c r="AN87" s="207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23</v>
      </c>
      <c r="L89" s="3" t="str">
        <f>IF(E11= "","",E11)</f>
        <v xml:space="preserve"> </v>
      </c>
      <c r="AI89" s="27" t="s">
        <v>27</v>
      </c>
      <c r="AM89" s="208" t="str">
        <f>IF(E17="","",E17)</f>
        <v xml:space="preserve"> </v>
      </c>
      <c r="AN89" s="209"/>
      <c r="AO89" s="209"/>
      <c r="AP89" s="209"/>
      <c r="AR89" s="32"/>
      <c r="AS89" s="210" t="s">
        <v>51</v>
      </c>
      <c r="AT89" s="211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26</v>
      </c>
      <c r="L90" s="3" t="str">
        <f>IF(E14= "Vyplň údaj","",E14)</f>
        <v>OHLA ŽS, a.s., Tuřanka 1554/115b, Slatina, 627 00 Brno</v>
      </c>
      <c r="AI90" s="27" t="s">
        <v>29</v>
      </c>
      <c r="AM90" s="208" t="str">
        <f>IF(E20="","",E20)</f>
        <v xml:space="preserve"> </v>
      </c>
      <c r="AN90" s="209"/>
      <c r="AO90" s="209"/>
      <c r="AP90" s="209"/>
      <c r="AR90" s="32"/>
      <c r="AS90" s="212"/>
      <c r="AT90" s="213"/>
      <c r="BD90" s="56"/>
    </row>
    <row r="91" spans="1:91" s="1" customFormat="1" ht="10.9" customHeight="1">
      <c r="B91" s="32"/>
      <c r="AR91" s="32"/>
      <c r="AS91" s="212"/>
      <c r="AT91" s="213"/>
      <c r="BD91" s="56"/>
    </row>
    <row r="92" spans="1:91" s="1" customFormat="1" ht="29.25" customHeight="1">
      <c r="B92" s="32"/>
      <c r="C92" s="200" t="s">
        <v>52</v>
      </c>
      <c r="D92" s="201"/>
      <c r="E92" s="201"/>
      <c r="F92" s="201"/>
      <c r="G92" s="201"/>
      <c r="H92" s="57"/>
      <c r="I92" s="202" t="s">
        <v>53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54</v>
      </c>
      <c r="AH92" s="201"/>
      <c r="AI92" s="201"/>
      <c r="AJ92" s="201"/>
      <c r="AK92" s="201"/>
      <c r="AL92" s="201"/>
      <c r="AM92" s="201"/>
      <c r="AN92" s="202" t="s">
        <v>55</v>
      </c>
      <c r="AO92" s="201"/>
      <c r="AP92" s="204"/>
      <c r="AQ92" s="58" t="s">
        <v>56</v>
      </c>
      <c r="AR92" s="32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98">
        <f>ROUND(SUM(AG95:AG96),2)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7" t="s">
        <v>1</v>
      </c>
      <c r="AR94" s="63"/>
      <c r="AS94" s="68">
        <f>ROUND(SUM(AS95:AS96),2)</f>
        <v>0</v>
      </c>
      <c r="AT94" s="69">
        <f>ROUND(SUM(AV94:AW94),2)</f>
        <v>0</v>
      </c>
      <c r="AU94" s="70">
        <f>ROUND(SUM(AU95:AU96),5)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ROUND(SUM(AZ95:AZ96),2)</f>
        <v>0</v>
      </c>
      <c r="BA94" s="69">
        <f>ROUND(SUM(BA95:BA96),2)</f>
        <v>0</v>
      </c>
      <c r="BB94" s="69">
        <f>ROUND(SUM(BB95:BB96),2)</f>
        <v>0</v>
      </c>
      <c r="BC94" s="69">
        <f>ROUND(SUM(BC95:BC96),2)</f>
        <v>0</v>
      </c>
      <c r="BD94" s="71">
        <f>ROUND(SUM(BD95:BD96),2)</f>
        <v>0</v>
      </c>
      <c r="BS94" s="72" t="s">
        <v>70</v>
      </c>
      <c r="BT94" s="72" t="s">
        <v>71</v>
      </c>
      <c r="BU94" s="73" t="s">
        <v>72</v>
      </c>
      <c r="BV94" s="72" t="s">
        <v>73</v>
      </c>
      <c r="BW94" s="72" t="s">
        <v>5</v>
      </c>
      <c r="BX94" s="72" t="s">
        <v>74</v>
      </c>
      <c r="CL94" s="72" t="s">
        <v>1</v>
      </c>
    </row>
    <row r="95" spans="1:91" s="6" customFormat="1" ht="16.5" customHeight="1">
      <c r="A95" s="74" t="s">
        <v>75</v>
      </c>
      <c r="B95" s="75"/>
      <c r="C95" s="76"/>
      <c r="D95" s="197" t="s">
        <v>14</v>
      </c>
      <c r="E95" s="197"/>
      <c r="F95" s="197"/>
      <c r="G95" s="197"/>
      <c r="H95" s="197"/>
      <c r="I95" s="77"/>
      <c r="J95" s="197" t="s">
        <v>76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'01 - SO 301 Dešťová kanal...'!J30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8" t="s">
        <v>77</v>
      </c>
      <c r="AR95" s="75"/>
      <c r="AS95" s="79">
        <v>0</v>
      </c>
      <c r="AT95" s="80">
        <f>ROUND(SUM(AV95:AW95),2)</f>
        <v>0</v>
      </c>
      <c r="AU95" s="81">
        <f>'01 - SO 301 Dešťová kanal...'!P124</f>
        <v>0</v>
      </c>
      <c r="AV95" s="80">
        <f>'01 - SO 301 Dešťová kanal...'!J33</f>
        <v>0</v>
      </c>
      <c r="AW95" s="80">
        <f>'01 - SO 301 Dešťová kanal...'!J34</f>
        <v>0</v>
      </c>
      <c r="AX95" s="80">
        <f>'01 - SO 301 Dešťová kanal...'!J35</f>
        <v>0</v>
      </c>
      <c r="AY95" s="80">
        <f>'01 - SO 301 Dešťová kanal...'!J36</f>
        <v>0</v>
      </c>
      <c r="AZ95" s="80">
        <f>'01 - SO 301 Dešťová kanal...'!F33</f>
        <v>0</v>
      </c>
      <c r="BA95" s="80">
        <f>'01 - SO 301 Dešťová kanal...'!F34</f>
        <v>0</v>
      </c>
      <c r="BB95" s="80">
        <f>'01 - SO 301 Dešťová kanal...'!F35</f>
        <v>0</v>
      </c>
      <c r="BC95" s="80">
        <f>'01 - SO 301 Dešťová kanal...'!F36</f>
        <v>0</v>
      </c>
      <c r="BD95" s="82">
        <f>'01 - SO 301 Dešťová kanal...'!F37</f>
        <v>0</v>
      </c>
      <c r="BT95" s="83" t="s">
        <v>78</v>
      </c>
      <c r="BV95" s="83" t="s">
        <v>73</v>
      </c>
      <c r="BW95" s="83" t="s">
        <v>79</v>
      </c>
      <c r="BX95" s="83" t="s">
        <v>5</v>
      </c>
      <c r="CL95" s="83" t="s">
        <v>1</v>
      </c>
      <c r="CM95" s="83" t="s">
        <v>80</v>
      </c>
    </row>
    <row r="96" spans="1:91" s="6" customFormat="1" ht="16.5" customHeight="1">
      <c r="A96" s="74" t="s">
        <v>75</v>
      </c>
      <c r="B96" s="75"/>
      <c r="C96" s="76"/>
      <c r="D96" s="197" t="s">
        <v>81</v>
      </c>
      <c r="E96" s="197"/>
      <c r="F96" s="197"/>
      <c r="G96" s="197"/>
      <c r="H96" s="197"/>
      <c r="I96" s="77"/>
      <c r="J96" s="197" t="s">
        <v>82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5">
        <f>'02 - VRN'!J30</f>
        <v>0</v>
      </c>
      <c r="AH96" s="196"/>
      <c r="AI96" s="196"/>
      <c r="AJ96" s="196"/>
      <c r="AK96" s="196"/>
      <c r="AL96" s="196"/>
      <c r="AM96" s="196"/>
      <c r="AN96" s="195">
        <f>SUM(AG96,AT96)</f>
        <v>0</v>
      </c>
      <c r="AO96" s="196"/>
      <c r="AP96" s="196"/>
      <c r="AQ96" s="78" t="s">
        <v>77</v>
      </c>
      <c r="AR96" s="75"/>
      <c r="AS96" s="84">
        <v>0</v>
      </c>
      <c r="AT96" s="85">
        <f>ROUND(SUM(AV96:AW96),2)</f>
        <v>0</v>
      </c>
      <c r="AU96" s="86">
        <f>'02 - VRN'!P118</f>
        <v>0</v>
      </c>
      <c r="AV96" s="85">
        <f>'02 - VRN'!J33</f>
        <v>0</v>
      </c>
      <c r="AW96" s="85">
        <f>'02 - VRN'!J34</f>
        <v>0</v>
      </c>
      <c r="AX96" s="85">
        <f>'02 - VRN'!J35</f>
        <v>0</v>
      </c>
      <c r="AY96" s="85">
        <f>'02 - VRN'!J36</f>
        <v>0</v>
      </c>
      <c r="AZ96" s="85">
        <f>'02 - VRN'!F33</f>
        <v>0</v>
      </c>
      <c r="BA96" s="85">
        <f>'02 - VRN'!F34</f>
        <v>0</v>
      </c>
      <c r="BB96" s="85">
        <f>'02 - VRN'!F35</f>
        <v>0</v>
      </c>
      <c r="BC96" s="85">
        <f>'02 - VRN'!F36</f>
        <v>0</v>
      </c>
      <c r="BD96" s="87">
        <f>'02 - VRN'!F37</f>
        <v>0</v>
      </c>
      <c r="BT96" s="83" t="s">
        <v>78</v>
      </c>
      <c r="BV96" s="83" t="s">
        <v>73</v>
      </c>
      <c r="BW96" s="83" t="s">
        <v>83</v>
      </c>
      <c r="BX96" s="83" t="s">
        <v>5</v>
      </c>
      <c r="CL96" s="83" t="s">
        <v>1</v>
      </c>
      <c r="CM96" s="83" t="s">
        <v>80</v>
      </c>
    </row>
    <row r="97" spans="2:44" s="1" customFormat="1" ht="30" customHeight="1">
      <c r="B97" s="32"/>
      <c r="AR97" s="32"/>
    </row>
    <row r="98" spans="2:44" s="1" customFormat="1" ht="6.95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2"/>
    </row>
  </sheetData>
  <sheetProtection algorithmName="SHA-512" hashValue="Q+iMm/iKGeazhheGZst8DU9r+37VTVX5LilXuLyPZpzFFFnnBd7Pffolw3JacHWRkz9ku6qA8G0F58tAbSNxMA==" saltValue="0nHctveqcdIgJ7IlS+KpZ3l/ZmjIn+dbOun/RrdxQR1nMNEPW2kKPEoOismxlOpICfuah35F4XuvECwRQSXg0Q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1 - SO 301 Dešťová kanal...'!C2" display="/" xr:uid="{00000000-0004-0000-0000-000000000000}"/>
    <hyperlink ref="A96" location="'0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6"/>
  <sheetViews>
    <sheetView showGridLines="0" topLeftCell="A266" workbookViewId="0">
      <selection activeCell="I291" sqref="I29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7" t="s">
        <v>79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84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3" t="str">
        <f>'Rekapitulace stavby'!K6</f>
        <v>06/2025 II/299 Dvůr Králové nad Labem - Verdek</v>
      </c>
      <c r="F7" s="234"/>
      <c r="G7" s="234"/>
      <c r="H7" s="234"/>
      <c r="L7" s="20"/>
    </row>
    <row r="8" spans="2:46" s="1" customFormat="1" ht="12" customHeight="1">
      <c r="B8" s="32"/>
      <c r="D8" s="27" t="s">
        <v>85</v>
      </c>
      <c r="L8" s="32"/>
    </row>
    <row r="9" spans="2:46" s="1" customFormat="1" ht="16.5" customHeight="1">
      <c r="B9" s="32"/>
      <c r="E9" s="205" t="s">
        <v>86</v>
      </c>
      <c r="F9" s="232"/>
      <c r="G9" s="232"/>
      <c r="H9" s="23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>
        <f>'Rekapitulace stavby'!AN8</f>
        <v>45890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'Rekapitulace stavby'!AN13</f>
        <v>46342796</v>
      </c>
      <c r="L17" s="32"/>
    </row>
    <row r="18" spans="2:12" s="1" customFormat="1" ht="18" customHeight="1">
      <c r="B18" s="32"/>
      <c r="E18" s="235" t="str">
        <f>'Rekapitulace stavby'!E14</f>
        <v>OHLA ŽS, a.s., Tuřanka 1554/115b, Slatina, 627 00 Brno</v>
      </c>
      <c r="F18" s="224"/>
      <c r="G18" s="224"/>
      <c r="H18" s="224"/>
      <c r="I18" s="27" t="s">
        <v>25</v>
      </c>
      <c r="J18" s="28" t="str">
        <f>'Rekapitulace stavby'!AN14</f>
        <v>CZ46342796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27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29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30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31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33</v>
      </c>
      <c r="I32" s="35" t="s">
        <v>32</v>
      </c>
      <c r="J32" s="35" t="s">
        <v>34</v>
      </c>
      <c r="L32" s="32"/>
    </row>
    <row r="33" spans="2:12" s="1" customFormat="1" ht="14.45" customHeight="1">
      <c r="B33" s="32"/>
      <c r="D33" s="55" t="s">
        <v>35</v>
      </c>
      <c r="E33" s="27" t="s">
        <v>36</v>
      </c>
      <c r="F33" s="91">
        <f>ROUND((SUM(BE124:BE285)),  2)</f>
        <v>0</v>
      </c>
      <c r="I33" s="92">
        <v>0.21</v>
      </c>
      <c r="J33" s="91">
        <f>ROUND(((SUM(BE124:BE285))*I33),  2)</f>
        <v>0</v>
      </c>
      <c r="L33" s="32"/>
    </row>
    <row r="34" spans="2:12" s="1" customFormat="1" ht="14.45" customHeight="1">
      <c r="B34" s="32"/>
      <c r="E34" s="27" t="s">
        <v>37</v>
      </c>
      <c r="F34" s="91">
        <f>ROUND((SUM(BF124:BF285)),  2)</f>
        <v>0</v>
      </c>
      <c r="I34" s="92">
        <v>0.12</v>
      </c>
      <c r="J34" s="91">
        <f>ROUND(((SUM(BF124:BF285))*I34),  2)</f>
        <v>0</v>
      </c>
      <c r="L34" s="32"/>
    </row>
    <row r="35" spans="2:12" s="1" customFormat="1" ht="14.45" hidden="1" customHeight="1">
      <c r="B35" s="32"/>
      <c r="E35" s="27" t="s">
        <v>38</v>
      </c>
      <c r="F35" s="91">
        <f>ROUND((SUM(BG124:BG285)),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39</v>
      </c>
      <c r="F36" s="91">
        <f>ROUND((SUM(BH124:BH285)),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40</v>
      </c>
      <c r="F37" s="91">
        <f>ROUND((SUM(BI124:BI285)),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41</v>
      </c>
      <c r="E39" s="57"/>
      <c r="F39" s="57"/>
      <c r="G39" s="95" t="s">
        <v>42</v>
      </c>
      <c r="H39" s="96" t="s">
        <v>43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46</v>
      </c>
      <c r="E61" s="34"/>
      <c r="F61" s="99" t="s">
        <v>47</v>
      </c>
      <c r="G61" s="43" t="s">
        <v>46</v>
      </c>
      <c r="H61" s="34"/>
      <c r="I61" s="34"/>
      <c r="J61" s="100" t="s">
        <v>47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48</v>
      </c>
      <c r="E65" s="42"/>
      <c r="F65" s="42"/>
      <c r="G65" s="41" t="s">
        <v>49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46</v>
      </c>
      <c r="E76" s="34"/>
      <c r="F76" s="99" t="s">
        <v>47</v>
      </c>
      <c r="G76" s="43" t="s">
        <v>46</v>
      </c>
      <c r="H76" s="34"/>
      <c r="I76" s="34"/>
      <c r="J76" s="100" t="s">
        <v>47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87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3" t="str">
        <f>E7</f>
        <v>06/2025 II/299 Dvůr Králové nad Labem - Verdek</v>
      </c>
      <c r="F85" s="234"/>
      <c r="G85" s="234"/>
      <c r="H85" s="234"/>
      <c r="L85" s="32"/>
    </row>
    <row r="86" spans="2:47" s="1" customFormat="1" ht="12" customHeight="1">
      <c r="B86" s="32"/>
      <c r="C86" s="27" t="s">
        <v>85</v>
      </c>
      <c r="L86" s="32"/>
    </row>
    <row r="87" spans="2:47" s="1" customFormat="1" ht="16.5" customHeight="1">
      <c r="B87" s="32"/>
      <c r="E87" s="205" t="str">
        <f>E9</f>
        <v>01 - SO 301 Dešťová kanalizace</v>
      </c>
      <c r="F87" s="232"/>
      <c r="G87" s="232"/>
      <c r="H87" s="232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>
        <f>IF(J12="","",J12)</f>
        <v>45890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OHLA ŽS, a.s., Tuřanka 1554/115b, Slatina, 627 00 Brno</v>
      </c>
      <c r="I92" s="27" t="s">
        <v>29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88</v>
      </c>
      <c r="D94" s="93"/>
      <c r="E94" s="93"/>
      <c r="F94" s="93"/>
      <c r="G94" s="93"/>
      <c r="H94" s="93"/>
      <c r="I94" s="93"/>
      <c r="J94" s="102" t="s">
        <v>89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90</v>
      </c>
      <c r="J96" s="66">
        <f>J124</f>
        <v>0</v>
      </c>
      <c r="L96" s="32"/>
      <c r="AU96" s="17" t="s">
        <v>91</v>
      </c>
    </row>
    <row r="97" spans="2:12" s="8" customFormat="1" ht="24.95" customHeight="1">
      <c r="B97" s="104"/>
      <c r="D97" s="105" t="s">
        <v>92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93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94</v>
      </c>
      <c r="E99" s="110"/>
      <c r="F99" s="110"/>
      <c r="G99" s="110"/>
      <c r="H99" s="110"/>
      <c r="I99" s="110"/>
      <c r="J99" s="111">
        <f>J202</f>
        <v>0</v>
      </c>
      <c r="L99" s="108"/>
    </row>
    <row r="100" spans="2:12" s="9" customFormat="1" ht="19.899999999999999" customHeight="1">
      <c r="B100" s="108"/>
      <c r="D100" s="109" t="s">
        <v>95</v>
      </c>
      <c r="E100" s="110"/>
      <c r="F100" s="110"/>
      <c r="G100" s="110"/>
      <c r="H100" s="110"/>
      <c r="I100" s="110"/>
      <c r="J100" s="111">
        <f>J207</f>
        <v>0</v>
      </c>
      <c r="L100" s="108"/>
    </row>
    <row r="101" spans="2:12" s="9" customFormat="1" ht="19.899999999999999" customHeight="1">
      <c r="B101" s="108"/>
      <c r="D101" s="109" t="s">
        <v>96</v>
      </c>
      <c r="E101" s="110"/>
      <c r="F101" s="110"/>
      <c r="G101" s="110"/>
      <c r="H101" s="110"/>
      <c r="I101" s="110"/>
      <c r="J101" s="111">
        <f>J226</f>
        <v>0</v>
      </c>
      <c r="L101" s="108"/>
    </row>
    <row r="102" spans="2:12" s="9" customFormat="1" ht="19.899999999999999" customHeight="1">
      <c r="B102" s="108"/>
      <c r="D102" s="109" t="s">
        <v>97</v>
      </c>
      <c r="E102" s="110"/>
      <c r="F102" s="110"/>
      <c r="G102" s="110"/>
      <c r="H102" s="110"/>
      <c r="I102" s="110"/>
      <c r="J102" s="111">
        <f>J264</f>
        <v>0</v>
      </c>
      <c r="L102" s="108"/>
    </row>
    <row r="103" spans="2:12" s="8" customFormat="1" ht="24.95" customHeight="1">
      <c r="B103" s="104"/>
      <c r="D103" s="105" t="s">
        <v>98</v>
      </c>
      <c r="E103" s="106"/>
      <c r="F103" s="106"/>
      <c r="G103" s="106"/>
      <c r="H103" s="106"/>
      <c r="I103" s="106"/>
      <c r="J103" s="107">
        <f>J277</f>
        <v>0</v>
      </c>
      <c r="L103" s="104"/>
    </row>
    <row r="104" spans="2:12" s="9" customFormat="1" ht="19.899999999999999" customHeight="1">
      <c r="B104" s="108"/>
      <c r="D104" s="109" t="s">
        <v>99</v>
      </c>
      <c r="E104" s="110"/>
      <c r="F104" s="110"/>
      <c r="G104" s="110"/>
      <c r="H104" s="110"/>
      <c r="I104" s="110"/>
      <c r="J104" s="111">
        <f>J278</f>
        <v>0</v>
      </c>
      <c r="L104" s="108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100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33" t="str">
        <f>E7</f>
        <v>06/2025 II/299 Dvůr Králové nad Labem - Verdek</v>
      </c>
      <c r="F114" s="234"/>
      <c r="G114" s="234"/>
      <c r="H114" s="234"/>
      <c r="L114" s="32"/>
    </row>
    <row r="115" spans="2:65" s="1" customFormat="1" ht="12" customHeight="1">
      <c r="B115" s="32"/>
      <c r="C115" s="27" t="s">
        <v>85</v>
      </c>
      <c r="L115" s="32"/>
    </row>
    <row r="116" spans="2:65" s="1" customFormat="1" ht="16.5" customHeight="1">
      <c r="B116" s="32"/>
      <c r="E116" s="205" t="str">
        <f>E9</f>
        <v>01 - SO 301 Dešťová kanalizace</v>
      </c>
      <c r="F116" s="232"/>
      <c r="G116" s="232"/>
      <c r="H116" s="232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>
        <f>IF(J12="","",J12)</f>
        <v>45890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23</v>
      </c>
      <c r="F120" s="25" t="str">
        <f>E15</f>
        <v xml:space="preserve"> </v>
      </c>
      <c r="I120" s="27" t="s">
        <v>27</v>
      </c>
      <c r="J120" s="30" t="str">
        <f>E21</f>
        <v xml:space="preserve"> </v>
      </c>
      <c r="L120" s="32"/>
    </row>
    <row r="121" spans="2:65" s="1" customFormat="1" ht="15.2" customHeight="1">
      <c r="B121" s="32"/>
      <c r="C121" s="27" t="s">
        <v>26</v>
      </c>
      <c r="F121" s="25" t="str">
        <f>IF(E18="","",E18)</f>
        <v>OHLA ŽS, a.s., Tuřanka 1554/115b, Slatina, 627 00 Brno</v>
      </c>
      <c r="I121" s="27" t="s">
        <v>29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101</v>
      </c>
      <c r="D123" s="114" t="s">
        <v>56</v>
      </c>
      <c r="E123" s="114" t="s">
        <v>52</v>
      </c>
      <c r="F123" s="114" t="s">
        <v>53</v>
      </c>
      <c r="G123" s="114" t="s">
        <v>102</v>
      </c>
      <c r="H123" s="114" t="s">
        <v>103</v>
      </c>
      <c r="I123" s="114" t="s">
        <v>104</v>
      </c>
      <c r="J123" s="114" t="s">
        <v>89</v>
      </c>
      <c r="K123" s="115" t="s">
        <v>105</v>
      </c>
      <c r="L123" s="112"/>
      <c r="M123" s="59" t="s">
        <v>1</v>
      </c>
      <c r="N123" s="60" t="s">
        <v>35</v>
      </c>
      <c r="O123" s="60" t="s">
        <v>106</v>
      </c>
      <c r="P123" s="60" t="s">
        <v>107</v>
      </c>
      <c r="Q123" s="60" t="s">
        <v>108</v>
      </c>
      <c r="R123" s="60" t="s">
        <v>109</v>
      </c>
      <c r="S123" s="60" t="s">
        <v>110</v>
      </c>
      <c r="T123" s="61" t="s">
        <v>111</v>
      </c>
    </row>
    <row r="124" spans="2:65" s="1" customFormat="1" ht="22.9" customHeight="1">
      <c r="B124" s="32"/>
      <c r="C124" s="64" t="s">
        <v>112</v>
      </c>
      <c r="J124" s="116">
        <f>BK124</f>
        <v>0</v>
      </c>
      <c r="L124" s="32"/>
      <c r="M124" s="62"/>
      <c r="N124" s="53"/>
      <c r="O124" s="53"/>
      <c r="P124" s="117">
        <f>P125+P277</f>
        <v>0</v>
      </c>
      <c r="Q124" s="53"/>
      <c r="R124" s="117">
        <f>R125+R277</f>
        <v>87.126514799999995</v>
      </c>
      <c r="S124" s="53"/>
      <c r="T124" s="118">
        <f>T125+T277</f>
        <v>0</v>
      </c>
      <c r="AT124" s="17" t="s">
        <v>70</v>
      </c>
      <c r="AU124" s="17" t="s">
        <v>91</v>
      </c>
      <c r="BK124" s="119">
        <f>BK125+BK277</f>
        <v>0</v>
      </c>
    </row>
    <row r="125" spans="2:65" s="11" customFormat="1" ht="25.9" customHeight="1">
      <c r="B125" s="120"/>
      <c r="D125" s="121" t="s">
        <v>70</v>
      </c>
      <c r="E125" s="122" t="s">
        <v>113</v>
      </c>
      <c r="F125" s="122" t="s">
        <v>114</v>
      </c>
      <c r="I125" s="123"/>
      <c r="J125" s="124">
        <f>BK125</f>
        <v>0</v>
      </c>
      <c r="L125" s="120"/>
      <c r="M125" s="125"/>
      <c r="P125" s="126">
        <f>P126+P202+P207+P226+P264</f>
        <v>0</v>
      </c>
      <c r="R125" s="126">
        <f>R126+R202+R207+R226+R264</f>
        <v>87.101339999999993</v>
      </c>
      <c r="T125" s="127">
        <f>T126+T202+T207+T226+T264</f>
        <v>0</v>
      </c>
      <c r="AR125" s="121" t="s">
        <v>78</v>
      </c>
      <c r="AT125" s="128" t="s">
        <v>70</v>
      </c>
      <c r="AU125" s="128" t="s">
        <v>71</v>
      </c>
      <c r="AY125" s="121" t="s">
        <v>115</v>
      </c>
      <c r="BK125" s="129">
        <f>BK126+BK202+BK207+BK226+BK264</f>
        <v>0</v>
      </c>
    </row>
    <row r="126" spans="2:65" s="11" customFormat="1" ht="22.9" customHeight="1">
      <c r="B126" s="120"/>
      <c r="D126" s="121" t="s">
        <v>70</v>
      </c>
      <c r="E126" s="130" t="s">
        <v>78</v>
      </c>
      <c r="F126" s="130" t="s">
        <v>116</v>
      </c>
      <c r="I126" s="123"/>
      <c r="J126" s="131">
        <f>BK126</f>
        <v>0</v>
      </c>
      <c r="L126" s="120"/>
      <c r="M126" s="125"/>
      <c r="P126" s="126">
        <f>SUM(P127:P201)</f>
        <v>0</v>
      </c>
      <c r="R126" s="126">
        <f>SUM(R127:R201)</f>
        <v>63.736199999999997</v>
      </c>
      <c r="T126" s="127">
        <f>SUM(T127:T201)</f>
        <v>0</v>
      </c>
      <c r="AR126" s="121" t="s">
        <v>78</v>
      </c>
      <c r="AT126" s="128" t="s">
        <v>70</v>
      </c>
      <c r="AU126" s="128" t="s">
        <v>78</v>
      </c>
      <c r="AY126" s="121" t="s">
        <v>115</v>
      </c>
      <c r="BK126" s="129">
        <f>SUM(BK127:BK201)</f>
        <v>0</v>
      </c>
    </row>
    <row r="127" spans="2:65" s="1" customFormat="1" ht="24.2" customHeight="1">
      <c r="B127" s="32"/>
      <c r="C127" s="132" t="s">
        <v>117</v>
      </c>
      <c r="D127" s="132" t="s">
        <v>118</v>
      </c>
      <c r="E127" s="133" t="s">
        <v>119</v>
      </c>
      <c r="F127" s="134" t="s">
        <v>120</v>
      </c>
      <c r="G127" s="135" t="s">
        <v>121</v>
      </c>
      <c r="H127" s="136">
        <v>40</v>
      </c>
      <c r="I127" s="137">
        <v>0</v>
      </c>
      <c r="J127" s="138">
        <f>ROUND(I127*H127,2)</f>
        <v>0</v>
      </c>
      <c r="K127" s="134" t="s">
        <v>122</v>
      </c>
      <c r="L127" s="32"/>
      <c r="M127" s="139" t="s">
        <v>1</v>
      </c>
      <c r="N127" s="140" t="s">
        <v>36</v>
      </c>
      <c r="P127" s="141">
        <f>O127*H127</f>
        <v>0</v>
      </c>
      <c r="Q127" s="141">
        <v>3.0000000000000001E-5</v>
      </c>
      <c r="R127" s="141">
        <f>Q127*H127</f>
        <v>1.2000000000000001E-3</v>
      </c>
      <c r="S127" s="141">
        <v>0</v>
      </c>
      <c r="T127" s="142">
        <f>S127*H127</f>
        <v>0</v>
      </c>
      <c r="AR127" s="143" t="s">
        <v>123</v>
      </c>
      <c r="AT127" s="143" t="s">
        <v>118</v>
      </c>
      <c r="AU127" s="143" t="s">
        <v>80</v>
      </c>
      <c r="AY127" s="17" t="s">
        <v>115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78</v>
      </c>
      <c r="BK127" s="144">
        <f>ROUND(I127*H127,2)</f>
        <v>0</v>
      </c>
      <c r="BL127" s="17" t="s">
        <v>123</v>
      </c>
      <c r="BM127" s="143" t="s">
        <v>124</v>
      </c>
    </row>
    <row r="128" spans="2:65" s="12" customFormat="1">
      <c r="B128" s="145"/>
      <c r="D128" s="146" t="s">
        <v>125</v>
      </c>
      <c r="E128" s="147" t="s">
        <v>1</v>
      </c>
      <c r="F128" s="148" t="s">
        <v>126</v>
      </c>
      <c r="H128" s="147" t="s">
        <v>1</v>
      </c>
      <c r="I128" s="149"/>
      <c r="L128" s="145"/>
      <c r="M128" s="150"/>
      <c r="T128" s="151"/>
      <c r="AT128" s="147" t="s">
        <v>125</v>
      </c>
      <c r="AU128" s="147" t="s">
        <v>80</v>
      </c>
      <c r="AV128" s="12" t="s">
        <v>78</v>
      </c>
      <c r="AW128" s="12" t="s">
        <v>28</v>
      </c>
      <c r="AX128" s="12" t="s">
        <v>71</v>
      </c>
      <c r="AY128" s="147" t="s">
        <v>115</v>
      </c>
    </row>
    <row r="129" spans="2:65" s="12" customFormat="1">
      <c r="B129" s="145"/>
      <c r="D129" s="146" t="s">
        <v>125</v>
      </c>
      <c r="E129" s="147" t="s">
        <v>1</v>
      </c>
      <c r="F129" s="148" t="s">
        <v>127</v>
      </c>
      <c r="H129" s="147" t="s">
        <v>1</v>
      </c>
      <c r="I129" s="149"/>
      <c r="L129" s="145"/>
      <c r="M129" s="150"/>
      <c r="T129" s="151"/>
      <c r="AT129" s="147" t="s">
        <v>125</v>
      </c>
      <c r="AU129" s="147" t="s">
        <v>80</v>
      </c>
      <c r="AV129" s="12" t="s">
        <v>78</v>
      </c>
      <c r="AW129" s="12" t="s">
        <v>28</v>
      </c>
      <c r="AX129" s="12" t="s">
        <v>71</v>
      </c>
      <c r="AY129" s="147" t="s">
        <v>115</v>
      </c>
    </row>
    <row r="130" spans="2:65" s="13" customFormat="1">
      <c r="B130" s="152"/>
      <c r="D130" s="146" t="s">
        <v>125</v>
      </c>
      <c r="E130" s="153" t="s">
        <v>1</v>
      </c>
      <c r="F130" s="154" t="s">
        <v>128</v>
      </c>
      <c r="H130" s="155">
        <v>40</v>
      </c>
      <c r="I130" s="156"/>
      <c r="L130" s="152"/>
      <c r="M130" s="157"/>
      <c r="T130" s="158"/>
      <c r="AT130" s="153" t="s">
        <v>125</v>
      </c>
      <c r="AU130" s="153" t="s">
        <v>80</v>
      </c>
      <c r="AV130" s="13" t="s">
        <v>80</v>
      </c>
      <c r="AW130" s="13" t="s">
        <v>28</v>
      </c>
      <c r="AX130" s="13" t="s">
        <v>78</v>
      </c>
      <c r="AY130" s="153" t="s">
        <v>115</v>
      </c>
    </row>
    <row r="131" spans="2:65" s="1" customFormat="1" ht="37.9" customHeight="1">
      <c r="B131" s="32"/>
      <c r="C131" s="132" t="s">
        <v>129</v>
      </c>
      <c r="D131" s="132" t="s">
        <v>118</v>
      </c>
      <c r="E131" s="133" t="s">
        <v>130</v>
      </c>
      <c r="F131" s="134" t="s">
        <v>131</v>
      </c>
      <c r="G131" s="135" t="s">
        <v>132</v>
      </c>
      <c r="H131" s="136">
        <v>6.6</v>
      </c>
      <c r="I131" s="137">
        <v>0</v>
      </c>
      <c r="J131" s="138">
        <f>ROUND(I131*H131,2)</f>
        <v>0</v>
      </c>
      <c r="K131" s="134" t="s">
        <v>122</v>
      </c>
      <c r="L131" s="32"/>
      <c r="M131" s="139" t="s">
        <v>1</v>
      </c>
      <c r="N131" s="140" t="s">
        <v>36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123</v>
      </c>
      <c r="AT131" s="143" t="s">
        <v>118</v>
      </c>
      <c r="AU131" s="143" t="s">
        <v>80</v>
      </c>
      <c r="AY131" s="17" t="s">
        <v>115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7" t="s">
        <v>78</v>
      </c>
      <c r="BK131" s="144">
        <f>ROUND(I131*H131,2)</f>
        <v>0</v>
      </c>
      <c r="BL131" s="17" t="s">
        <v>123</v>
      </c>
      <c r="BM131" s="143" t="s">
        <v>133</v>
      </c>
    </row>
    <row r="132" spans="2:65" s="12" customFormat="1">
      <c r="B132" s="145"/>
      <c r="D132" s="146" t="s">
        <v>125</v>
      </c>
      <c r="E132" s="147" t="s">
        <v>1</v>
      </c>
      <c r="F132" s="148" t="s">
        <v>126</v>
      </c>
      <c r="H132" s="147" t="s">
        <v>1</v>
      </c>
      <c r="I132" s="149"/>
      <c r="L132" s="145"/>
      <c r="M132" s="150"/>
      <c r="T132" s="151"/>
      <c r="AT132" s="147" t="s">
        <v>125</v>
      </c>
      <c r="AU132" s="147" t="s">
        <v>80</v>
      </c>
      <c r="AV132" s="12" t="s">
        <v>78</v>
      </c>
      <c r="AW132" s="12" t="s">
        <v>28</v>
      </c>
      <c r="AX132" s="12" t="s">
        <v>71</v>
      </c>
      <c r="AY132" s="147" t="s">
        <v>115</v>
      </c>
    </row>
    <row r="133" spans="2:65" s="13" customFormat="1">
      <c r="B133" s="152"/>
      <c r="D133" s="146" t="s">
        <v>125</v>
      </c>
      <c r="E133" s="153" t="s">
        <v>1</v>
      </c>
      <c r="F133" s="154" t="s">
        <v>134</v>
      </c>
      <c r="H133" s="155">
        <v>6.6</v>
      </c>
      <c r="I133" s="156"/>
      <c r="L133" s="152"/>
      <c r="M133" s="157"/>
      <c r="T133" s="158"/>
      <c r="AT133" s="153" t="s">
        <v>125</v>
      </c>
      <c r="AU133" s="153" t="s">
        <v>80</v>
      </c>
      <c r="AV133" s="13" t="s">
        <v>80</v>
      </c>
      <c r="AW133" s="13" t="s">
        <v>28</v>
      </c>
      <c r="AX133" s="13" t="s">
        <v>78</v>
      </c>
      <c r="AY133" s="153" t="s">
        <v>115</v>
      </c>
    </row>
    <row r="134" spans="2:65" s="1" customFormat="1" ht="33" customHeight="1">
      <c r="B134" s="32"/>
      <c r="C134" s="132" t="s">
        <v>135</v>
      </c>
      <c r="D134" s="132" t="s">
        <v>118</v>
      </c>
      <c r="E134" s="133" t="s">
        <v>136</v>
      </c>
      <c r="F134" s="134" t="s">
        <v>137</v>
      </c>
      <c r="G134" s="135" t="s">
        <v>138</v>
      </c>
      <c r="H134" s="136">
        <v>170.39500000000001</v>
      </c>
      <c r="I134" s="137">
        <v>0</v>
      </c>
      <c r="J134" s="138">
        <f>ROUND(I134*H134,2)</f>
        <v>0</v>
      </c>
      <c r="K134" s="134" t="s">
        <v>122</v>
      </c>
      <c r="L134" s="32"/>
      <c r="M134" s="139" t="s">
        <v>1</v>
      </c>
      <c r="N134" s="140" t="s">
        <v>36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123</v>
      </c>
      <c r="AT134" s="143" t="s">
        <v>118</v>
      </c>
      <c r="AU134" s="143" t="s">
        <v>80</v>
      </c>
      <c r="AY134" s="17" t="s">
        <v>115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78</v>
      </c>
      <c r="BK134" s="144">
        <f>ROUND(I134*H134,2)</f>
        <v>0</v>
      </c>
      <c r="BL134" s="17" t="s">
        <v>123</v>
      </c>
      <c r="BM134" s="143" t="s">
        <v>139</v>
      </c>
    </row>
    <row r="135" spans="2:65" s="12" customFormat="1">
      <c r="B135" s="145"/>
      <c r="D135" s="146" t="s">
        <v>125</v>
      </c>
      <c r="E135" s="147" t="s">
        <v>1</v>
      </c>
      <c r="F135" s="148" t="s">
        <v>140</v>
      </c>
      <c r="H135" s="147" t="s">
        <v>1</v>
      </c>
      <c r="I135" s="149"/>
      <c r="L135" s="145"/>
      <c r="M135" s="150"/>
      <c r="T135" s="151"/>
      <c r="AT135" s="147" t="s">
        <v>125</v>
      </c>
      <c r="AU135" s="147" t="s">
        <v>80</v>
      </c>
      <c r="AV135" s="12" t="s">
        <v>78</v>
      </c>
      <c r="AW135" s="12" t="s">
        <v>28</v>
      </c>
      <c r="AX135" s="12" t="s">
        <v>71</v>
      </c>
      <c r="AY135" s="147" t="s">
        <v>115</v>
      </c>
    </row>
    <row r="136" spans="2:65" s="13" customFormat="1">
      <c r="B136" s="152"/>
      <c r="D136" s="146" t="s">
        <v>125</v>
      </c>
      <c r="E136" s="153" t="s">
        <v>1</v>
      </c>
      <c r="F136" s="154" t="s">
        <v>141</v>
      </c>
      <c r="H136" s="155">
        <v>63.734999999999999</v>
      </c>
      <c r="I136" s="156"/>
      <c r="L136" s="152"/>
      <c r="M136" s="157"/>
      <c r="T136" s="158"/>
      <c r="AT136" s="153" t="s">
        <v>125</v>
      </c>
      <c r="AU136" s="153" t="s">
        <v>80</v>
      </c>
      <c r="AV136" s="13" t="s">
        <v>80</v>
      </c>
      <c r="AW136" s="13" t="s">
        <v>28</v>
      </c>
      <c r="AX136" s="13" t="s">
        <v>71</v>
      </c>
      <c r="AY136" s="153" t="s">
        <v>115</v>
      </c>
    </row>
    <row r="137" spans="2:65" s="13" customFormat="1">
      <c r="B137" s="152"/>
      <c r="D137" s="146" t="s">
        <v>125</v>
      </c>
      <c r="E137" s="153" t="s">
        <v>1</v>
      </c>
      <c r="F137" s="154" t="s">
        <v>142</v>
      </c>
      <c r="H137" s="155">
        <v>82.33</v>
      </c>
      <c r="I137" s="156"/>
      <c r="L137" s="152"/>
      <c r="M137" s="157"/>
      <c r="T137" s="158"/>
      <c r="AT137" s="153" t="s">
        <v>125</v>
      </c>
      <c r="AU137" s="153" t="s">
        <v>80</v>
      </c>
      <c r="AV137" s="13" t="s">
        <v>80</v>
      </c>
      <c r="AW137" s="13" t="s">
        <v>28</v>
      </c>
      <c r="AX137" s="13" t="s">
        <v>71</v>
      </c>
      <c r="AY137" s="153" t="s">
        <v>115</v>
      </c>
    </row>
    <row r="138" spans="2:65" s="13" customFormat="1">
      <c r="B138" s="152"/>
      <c r="D138" s="146" t="s">
        <v>125</v>
      </c>
      <c r="E138" s="153" t="s">
        <v>1</v>
      </c>
      <c r="F138" s="154" t="s">
        <v>143</v>
      </c>
      <c r="H138" s="155">
        <v>16.829999999999998</v>
      </c>
      <c r="I138" s="156"/>
      <c r="L138" s="152"/>
      <c r="M138" s="157"/>
      <c r="T138" s="158"/>
      <c r="AT138" s="153" t="s">
        <v>125</v>
      </c>
      <c r="AU138" s="153" t="s">
        <v>80</v>
      </c>
      <c r="AV138" s="13" t="s">
        <v>80</v>
      </c>
      <c r="AW138" s="13" t="s">
        <v>28</v>
      </c>
      <c r="AX138" s="13" t="s">
        <v>71</v>
      </c>
      <c r="AY138" s="153" t="s">
        <v>115</v>
      </c>
    </row>
    <row r="139" spans="2:65" s="13" customFormat="1">
      <c r="B139" s="152"/>
      <c r="D139" s="146" t="s">
        <v>125</v>
      </c>
      <c r="E139" s="153" t="s">
        <v>1</v>
      </c>
      <c r="F139" s="154" t="s">
        <v>144</v>
      </c>
      <c r="H139" s="155">
        <v>7.5</v>
      </c>
      <c r="I139" s="156"/>
      <c r="L139" s="152"/>
      <c r="M139" s="157"/>
      <c r="T139" s="158"/>
      <c r="AT139" s="153" t="s">
        <v>125</v>
      </c>
      <c r="AU139" s="153" t="s">
        <v>80</v>
      </c>
      <c r="AV139" s="13" t="s">
        <v>80</v>
      </c>
      <c r="AW139" s="13" t="s">
        <v>28</v>
      </c>
      <c r="AX139" s="13" t="s">
        <v>71</v>
      </c>
      <c r="AY139" s="153" t="s">
        <v>115</v>
      </c>
    </row>
    <row r="140" spans="2:65" s="14" customFormat="1">
      <c r="B140" s="159"/>
      <c r="D140" s="146" t="s">
        <v>125</v>
      </c>
      <c r="E140" s="160" t="s">
        <v>1</v>
      </c>
      <c r="F140" s="161" t="s">
        <v>145</v>
      </c>
      <c r="H140" s="162">
        <v>170.39499999999998</v>
      </c>
      <c r="I140" s="163"/>
      <c r="L140" s="159"/>
      <c r="M140" s="164"/>
      <c r="T140" s="165"/>
      <c r="AT140" s="160" t="s">
        <v>125</v>
      </c>
      <c r="AU140" s="160" t="s">
        <v>80</v>
      </c>
      <c r="AV140" s="14" t="s">
        <v>123</v>
      </c>
      <c r="AW140" s="14" t="s">
        <v>28</v>
      </c>
      <c r="AX140" s="14" t="s">
        <v>78</v>
      </c>
      <c r="AY140" s="160" t="s">
        <v>115</v>
      </c>
    </row>
    <row r="141" spans="2:65" s="1" customFormat="1" ht="55.5" customHeight="1">
      <c r="B141" s="32"/>
      <c r="C141" s="132" t="s">
        <v>146</v>
      </c>
      <c r="D141" s="132" t="s">
        <v>118</v>
      </c>
      <c r="E141" s="133" t="s">
        <v>147</v>
      </c>
      <c r="F141" s="134" t="s">
        <v>148</v>
      </c>
      <c r="G141" s="135" t="s">
        <v>138</v>
      </c>
      <c r="H141" s="136">
        <v>16.875</v>
      </c>
      <c r="I141" s="137">
        <v>0</v>
      </c>
      <c r="J141" s="138">
        <f>ROUND(I141*H141,2)</f>
        <v>0</v>
      </c>
      <c r="K141" s="134" t="s">
        <v>122</v>
      </c>
      <c r="L141" s="32"/>
      <c r="M141" s="139" t="s">
        <v>1</v>
      </c>
      <c r="N141" s="140" t="s">
        <v>36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123</v>
      </c>
      <c r="AT141" s="143" t="s">
        <v>118</v>
      </c>
      <c r="AU141" s="143" t="s">
        <v>80</v>
      </c>
      <c r="AY141" s="17" t="s">
        <v>115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78</v>
      </c>
      <c r="BK141" s="144">
        <f>ROUND(I141*H141,2)</f>
        <v>0</v>
      </c>
      <c r="BL141" s="17" t="s">
        <v>123</v>
      </c>
      <c r="BM141" s="143" t="s">
        <v>149</v>
      </c>
    </row>
    <row r="142" spans="2:65" s="12" customFormat="1">
      <c r="B142" s="145"/>
      <c r="D142" s="146" t="s">
        <v>125</v>
      </c>
      <c r="E142" s="147" t="s">
        <v>1</v>
      </c>
      <c r="F142" s="148" t="s">
        <v>150</v>
      </c>
      <c r="H142" s="147" t="s">
        <v>1</v>
      </c>
      <c r="I142" s="149"/>
      <c r="L142" s="145"/>
      <c r="M142" s="150"/>
      <c r="T142" s="151"/>
      <c r="AT142" s="147" t="s">
        <v>125</v>
      </c>
      <c r="AU142" s="147" t="s">
        <v>80</v>
      </c>
      <c r="AV142" s="12" t="s">
        <v>78</v>
      </c>
      <c r="AW142" s="12" t="s">
        <v>28</v>
      </c>
      <c r="AX142" s="12" t="s">
        <v>71</v>
      </c>
      <c r="AY142" s="147" t="s">
        <v>115</v>
      </c>
    </row>
    <row r="143" spans="2:65" s="12" customFormat="1">
      <c r="B143" s="145"/>
      <c r="D143" s="146" t="s">
        <v>125</v>
      </c>
      <c r="E143" s="147" t="s">
        <v>1</v>
      </c>
      <c r="F143" s="148" t="s">
        <v>151</v>
      </c>
      <c r="H143" s="147" t="s">
        <v>1</v>
      </c>
      <c r="I143" s="149"/>
      <c r="L143" s="145"/>
      <c r="M143" s="150"/>
      <c r="T143" s="151"/>
      <c r="AT143" s="147" t="s">
        <v>125</v>
      </c>
      <c r="AU143" s="147" t="s">
        <v>80</v>
      </c>
      <c r="AV143" s="12" t="s">
        <v>78</v>
      </c>
      <c r="AW143" s="12" t="s">
        <v>28</v>
      </c>
      <c r="AX143" s="12" t="s">
        <v>71</v>
      </c>
      <c r="AY143" s="147" t="s">
        <v>115</v>
      </c>
    </row>
    <row r="144" spans="2:65" s="13" customFormat="1">
      <c r="B144" s="152"/>
      <c r="D144" s="146" t="s">
        <v>125</v>
      </c>
      <c r="E144" s="153" t="s">
        <v>1</v>
      </c>
      <c r="F144" s="154" t="s">
        <v>152</v>
      </c>
      <c r="H144" s="155">
        <v>16.875</v>
      </c>
      <c r="I144" s="156"/>
      <c r="L144" s="152"/>
      <c r="M144" s="157"/>
      <c r="T144" s="158"/>
      <c r="AT144" s="153" t="s">
        <v>125</v>
      </c>
      <c r="AU144" s="153" t="s">
        <v>80</v>
      </c>
      <c r="AV144" s="13" t="s">
        <v>80</v>
      </c>
      <c r="AW144" s="13" t="s">
        <v>28</v>
      </c>
      <c r="AX144" s="13" t="s">
        <v>78</v>
      </c>
      <c r="AY144" s="153" t="s">
        <v>115</v>
      </c>
    </row>
    <row r="145" spans="2:65" s="1" customFormat="1" ht="55.5" customHeight="1">
      <c r="B145" s="32"/>
      <c r="C145" s="132" t="s">
        <v>153</v>
      </c>
      <c r="D145" s="132" t="s">
        <v>118</v>
      </c>
      <c r="E145" s="133" t="s">
        <v>154</v>
      </c>
      <c r="F145" s="134" t="s">
        <v>148</v>
      </c>
      <c r="G145" s="135" t="s">
        <v>138</v>
      </c>
      <c r="H145" s="136">
        <v>137.94</v>
      </c>
      <c r="I145" s="137">
        <v>0</v>
      </c>
      <c r="J145" s="138">
        <f>ROUND(I145*H145,2)</f>
        <v>0</v>
      </c>
      <c r="K145" s="134" t="s">
        <v>1</v>
      </c>
      <c r="L145" s="32"/>
      <c r="M145" s="139" t="s">
        <v>1</v>
      </c>
      <c r="N145" s="140" t="s">
        <v>36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123</v>
      </c>
      <c r="AT145" s="143" t="s">
        <v>118</v>
      </c>
      <c r="AU145" s="143" t="s">
        <v>80</v>
      </c>
      <c r="AY145" s="17" t="s">
        <v>115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78</v>
      </c>
      <c r="BK145" s="144">
        <f>ROUND(I145*H145,2)</f>
        <v>0</v>
      </c>
      <c r="BL145" s="17" t="s">
        <v>123</v>
      </c>
      <c r="BM145" s="143" t="s">
        <v>155</v>
      </c>
    </row>
    <row r="146" spans="2:65" s="12" customFormat="1">
      <c r="B146" s="145"/>
      <c r="D146" s="146" t="s">
        <v>125</v>
      </c>
      <c r="E146" s="147" t="s">
        <v>1</v>
      </c>
      <c r="F146" s="148" t="s">
        <v>156</v>
      </c>
      <c r="H146" s="147" t="s">
        <v>1</v>
      </c>
      <c r="I146" s="149"/>
      <c r="L146" s="145"/>
      <c r="M146" s="150"/>
      <c r="T146" s="151"/>
      <c r="AT146" s="147" t="s">
        <v>125</v>
      </c>
      <c r="AU146" s="147" t="s">
        <v>80</v>
      </c>
      <c r="AV146" s="12" t="s">
        <v>78</v>
      </c>
      <c r="AW146" s="12" t="s">
        <v>28</v>
      </c>
      <c r="AX146" s="12" t="s">
        <v>71</v>
      </c>
      <c r="AY146" s="147" t="s">
        <v>115</v>
      </c>
    </row>
    <row r="147" spans="2:65" s="12" customFormat="1">
      <c r="B147" s="145"/>
      <c r="D147" s="146" t="s">
        <v>125</v>
      </c>
      <c r="E147" s="147" t="s">
        <v>1</v>
      </c>
      <c r="F147" s="148" t="s">
        <v>157</v>
      </c>
      <c r="H147" s="147" t="s">
        <v>1</v>
      </c>
      <c r="I147" s="149"/>
      <c r="L147" s="145"/>
      <c r="M147" s="150"/>
      <c r="T147" s="151"/>
      <c r="AT147" s="147" t="s">
        <v>125</v>
      </c>
      <c r="AU147" s="147" t="s">
        <v>80</v>
      </c>
      <c r="AV147" s="12" t="s">
        <v>78</v>
      </c>
      <c r="AW147" s="12" t="s">
        <v>28</v>
      </c>
      <c r="AX147" s="12" t="s">
        <v>71</v>
      </c>
      <c r="AY147" s="147" t="s">
        <v>115</v>
      </c>
    </row>
    <row r="148" spans="2:65" s="13" customFormat="1">
      <c r="B148" s="152"/>
      <c r="D148" s="146" t="s">
        <v>125</v>
      </c>
      <c r="E148" s="153" t="s">
        <v>1</v>
      </c>
      <c r="F148" s="154" t="s">
        <v>158</v>
      </c>
      <c r="H148" s="155">
        <v>137.94</v>
      </c>
      <c r="I148" s="156"/>
      <c r="L148" s="152"/>
      <c r="M148" s="157"/>
      <c r="T148" s="158"/>
      <c r="AT148" s="153" t="s">
        <v>125</v>
      </c>
      <c r="AU148" s="153" t="s">
        <v>80</v>
      </c>
      <c r="AV148" s="13" t="s">
        <v>80</v>
      </c>
      <c r="AW148" s="13" t="s">
        <v>28</v>
      </c>
      <c r="AX148" s="13" t="s">
        <v>78</v>
      </c>
      <c r="AY148" s="153" t="s">
        <v>115</v>
      </c>
    </row>
    <row r="149" spans="2:65" s="1" customFormat="1" ht="37.9" customHeight="1">
      <c r="B149" s="32"/>
      <c r="C149" s="132" t="s">
        <v>159</v>
      </c>
      <c r="D149" s="132" t="s">
        <v>118</v>
      </c>
      <c r="E149" s="133" t="s">
        <v>160</v>
      </c>
      <c r="F149" s="134" t="s">
        <v>161</v>
      </c>
      <c r="G149" s="135" t="s">
        <v>138</v>
      </c>
      <c r="H149" s="136">
        <v>137.94</v>
      </c>
      <c r="I149" s="137">
        <v>0</v>
      </c>
      <c r="J149" s="138">
        <f>ROUND(I149*H149,2)</f>
        <v>0</v>
      </c>
      <c r="K149" s="134" t="s">
        <v>122</v>
      </c>
      <c r="L149" s="32"/>
      <c r="M149" s="139" t="s">
        <v>1</v>
      </c>
      <c r="N149" s="140" t="s">
        <v>36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123</v>
      </c>
      <c r="AT149" s="143" t="s">
        <v>118</v>
      </c>
      <c r="AU149" s="143" t="s">
        <v>80</v>
      </c>
      <c r="AY149" s="17" t="s">
        <v>115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78</v>
      </c>
      <c r="BK149" s="144">
        <f>ROUND(I149*H149,2)</f>
        <v>0</v>
      </c>
      <c r="BL149" s="17" t="s">
        <v>123</v>
      </c>
      <c r="BM149" s="143" t="s">
        <v>162</v>
      </c>
    </row>
    <row r="150" spans="2:65" s="12" customFormat="1">
      <c r="B150" s="145"/>
      <c r="D150" s="146" t="s">
        <v>125</v>
      </c>
      <c r="E150" s="147" t="s">
        <v>1</v>
      </c>
      <c r="F150" s="148" t="s">
        <v>156</v>
      </c>
      <c r="H150" s="147" t="s">
        <v>1</v>
      </c>
      <c r="I150" s="149"/>
      <c r="L150" s="145"/>
      <c r="M150" s="150"/>
      <c r="T150" s="151"/>
      <c r="AT150" s="147" t="s">
        <v>125</v>
      </c>
      <c r="AU150" s="147" t="s">
        <v>80</v>
      </c>
      <c r="AV150" s="12" t="s">
        <v>78</v>
      </c>
      <c r="AW150" s="12" t="s">
        <v>28</v>
      </c>
      <c r="AX150" s="12" t="s">
        <v>71</v>
      </c>
      <c r="AY150" s="147" t="s">
        <v>115</v>
      </c>
    </row>
    <row r="151" spans="2:65" s="12" customFormat="1">
      <c r="B151" s="145"/>
      <c r="D151" s="146" t="s">
        <v>125</v>
      </c>
      <c r="E151" s="147" t="s">
        <v>1</v>
      </c>
      <c r="F151" s="148" t="s">
        <v>157</v>
      </c>
      <c r="H151" s="147" t="s">
        <v>1</v>
      </c>
      <c r="I151" s="149"/>
      <c r="L151" s="145"/>
      <c r="M151" s="150"/>
      <c r="T151" s="151"/>
      <c r="AT151" s="147" t="s">
        <v>125</v>
      </c>
      <c r="AU151" s="147" t="s">
        <v>80</v>
      </c>
      <c r="AV151" s="12" t="s">
        <v>78</v>
      </c>
      <c r="AW151" s="12" t="s">
        <v>28</v>
      </c>
      <c r="AX151" s="12" t="s">
        <v>71</v>
      </c>
      <c r="AY151" s="147" t="s">
        <v>115</v>
      </c>
    </row>
    <row r="152" spans="2:65" s="13" customFormat="1">
      <c r="B152" s="152"/>
      <c r="D152" s="146" t="s">
        <v>125</v>
      </c>
      <c r="E152" s="153" t="s">
        <v>1</v>
      </c>
      <c r="F152" s="154" t="s">
        <v>158</v>
      </c>
      <c r="H152" s="155">
        <v>137.94</v>
      </c>
      <c r="I152" s="156"/>
      <c r="L152" s="152"/>
      <c r="M152" s="157"/>
      <c r="T152" s="158"/>
      <c r="AT152" s="153" t="s">
        <v>125</v>
      </c>
      <c r="AU152" s="153" t="s">
        <v>80</v>
      </c>
      <c r="AV152" s="13" t="s">
        <v>80</v>
      </c>
      <c r="AW152" s="13" t="s">
        <v>28</v>
      </c>
      <c r="AX152" s="13" t="s">
        <v>78</v>
      </c>
      <c r="AY152" s="153" t="s">
        <v>115</v>
      </c>
    </row>
    <row r="153" spans="2:65" s="1" customFormat="1" ht="37.9" customHeight="1">
      <c r="B153" s="32"/>
      <c r="C153" s="132" t="s">
        <v>163</v>
      </c>
      <c r="D153" s="132" t="s">
        <v>118</v>
      </c>
      <c r="E153" s="133" t="s">
        <v>164</v>
      </c>
      <c r="F153" s="134" t="s">
        <v>165</v>
      </c>
      <c r="G153" s="135" t="s">
        <v>138</v>
      </c>
      <c r="H153" s="136">
        <v>154.815</v>
      </c>
      <c r="I153" s="137">
        <v>0</v>
      </c>
      <c r="J153" s="138">
        <f>ROUND(I153*H153,2)</f>
        <v>0</v>
      </c>
      <c r="K153" s="134" t="s">
        <v>122</v>
      </c>
      <c r="L153" s="32"/>
      <c r="M153" s="139" t="s">
        <v>1</v>
      </c>
      <c r="N153" s="140" t="s">
        <v>36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123</v>
      </c>
      <c r="AT153" s="143" t="s">
        <v>118</v>
      </c>
      <c r="AU153" s="143" t="s">
        <v>80</v>
      </c>
      <c r="AY153" s="17" t="s">
        <v>115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78</v>
      </c>
      <c r="BK153" s="144">
        <f>ROUND(I153*H153,2)</f>
        <v>0</v>
      </c>
      <c r="BL153" s="17" t="s">
        <v>123</v>
      </c>
      <c r="BM153" s="143" t="s">
        <v>166</v>
      </c>
    </row>
    <row r="154" spans="2:65" s="12" customFormat="1">
      <c r="B154" s="145"/>
      <c r="D154" s="146" t="s">
        <v>125</v>
      </c>
      <c r="E154" s="147" t="s">
        <v>1</v>
      </c>
      <c r="F154" s="148" t="s">
        <v>167</v>
      </c>
      <c r="H154" s="147" t="s">
        <v>1</v>
      </c>
      <c r="I154" s="149"/>
      <c r="L154" s="145"/>
      <c r="M154" s="150"/>
      <c r="T154" s="151"/>
      <c r="AT154" s="147" t="s">
        <v>125</v>
      </c>
      <c r="AU154" s="147" t="s">
        <v>80</v>
      </c>
      <c r="AV154" s="12" t="s">
        <v>78</v>
      </c>
      <c r="AW154" s="12" t="s">
        <v>28</v>
      </c>
      <c r="AX154" s="12" t="s">
        <v>71</v>
      </c>
      <c r="AY154" s="147" t="s">
        <v>115</v>
      </c>
    </row>
    <row r="155" spans="2:65" s="13" customFormat="1">
      <c r="B155" s="152"/>
      <c r="D155" s="146" t="s">
        <v>125</v>
      </c>
      <c r="E155" s="153" t="s">
        <v>1</v>
      </c>
      <c r="F155" s="154" t="s">
        <v>168</v>
      </c>
      <c r="H155" s="155">
        <v>154.815</v>
      </c>
      <c r="I155" s="156"/>
      <c r="L155" s="152"/>
      <c r="M155" s="157"/>
      <c r="T155" s="158"/>
      <c r="AT155" s="153" t="s">
        <v>125</v>
      </c>
      <c r="AU155" s="153" t="s">
        <v>80</v>
      </c>
      <c r="AV155" s="13" t="s">
        <v>80</v>
      </c>
      <c r="AW155" s="13" t="s">
        <v>28</v>
      </c>
      <c r="AX155" s="13" t="s">
        <v>78</v>
      </c>
      <c r="AY155" s="153" t="s">
        <v>115</v>
      </c>
    </row>
    <row r="156" spans="2:65" s="1" customFormat="1" ht="62.65" customHeight="1">
      <c r="B156" s="32"/>
      <c r="C156" s="132" t="s">
        <v>169</v>
      </c>
      <c r="D156" s="132" t="s">
        <v>118</v>
      </c>
      <c r="E156" s="133" t="s">
        <v>170</v>
      </c>
      <c r="F156" s="134" t="s">
        <v>171</v>
      </c>
      <c r="G156" s="135" t="s">
        <v>138</v>
      </c>
      <c r="H156" s="136">
        <v>63.734999999999999</v>
      </c>
      <c r="I156" s="137">
        <v>0</v>
      </c>
      <c r="J156" s="138">
        <f>ROUND(I156*H156,2)</f>
        <v>0</v>
      </c>
      <c r="K156" s="134" t="s">
        <v>122</v>
      </c>
      <c r="L156" s="32"/>
      <c r="M156" s="139" t="s">
        <v>1</v>
      </c>
      <c r="N156" s="140" t="s">
        <v>36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123</v>
      </c>
      <c r="AT156" s="143" t="s">
        <v>118</v>
      </c>
      <c r="AU156" s="143" t="s">
        <v>80</v>
      </c>
      <c r="AY156" s="17" t="s">
        <v>115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78</v>
      </c>
      <c r="BK156" s="144">
        <f>ROUND(I156*H156,2)</f>
        <v>0</v>
      </c>
      <c r="BL156" s="17" t="s">
        <v>123</v>
      </c>
      <c r="BM156" s="143" t="s">
        <v>172</v>
      </c>
    </row>
    <row r="157" spans="2:65" s="12" customFormat="1">
      <c r="B157" s="145"/>
      <c r="D157" s="146" t="s">
        <v>125</v>
      </c>
      <c r="E157" s="147" t="s">
        <v>1</v>
      </c>
      <c r="F157" s="148" t="s">
        <v>173</v>
      </c>
      <c r="H157" s="147" t="s">
        <v>1</v>
      </c>
      <c r="I157" s="149"/>
      <c r="L157" s="145"/>
      <c r="M157" s="150"/>
      <c r="T157" s="151"/>
      <c r="AT157" s="147" t="s">
        <v>125</v>
      </c>
      <c r="AU157" s="147" t="s">
        <v>80</v>
      </c>
      <c r="AV157" s="12" t="s">
        <v>78</v>
      </c>
      <c r="AW157" s="12" t="s">
        <v>28</v>
      </c>
      <c r="AX157" s="12" t="s">
        <v>71</v>
      </c>
      <c r="AY157" s="147" t="s">
        <v>115</v>
      </c>
    </row>
    <row r="158" spans="2:65" s="12" customFormat="1">
      <c r="B158" s="145"/>
      <c r="D158" s="146" t="s">
        <v>125</v>
      </c>
      <c r="E158" s="147" t="s">
        <v>1</v>
      </c>
      <c r="F158" s="148" t="s">
        <v>174</v>
      </c>
      <c r="H158" s="147" t="s">
        <v>1</v>
      </c>
      <c r="I158" s="149"/>
      <c r="L158" s="145"/>
      <c r="M158" s="150"/>
      <c r="T158" s="151"/>
      <c r="AT158" s="147" t="s">
        <v>125</v>
      </c>
      <c r="AU158" s="147" t="s">
        <v>80</v>
      </c>
      <c r="AV158" s="12" t="s">
        <v>78</v>
      </c>
      <c r="AW158" s="12" t="s">
        <v>28</v>
      </c>
      <c r="AX158" s="12" t="s">
        <v>71</v>
      </c>
      <c r="AY158" s="147" t="s">
        <v>115</v>
      </c>
    </row>
    <row r="159" spans="2:65" s="13" customFormat="1">
      <c r="B159" s="152"/>
      <c r="D159" s="146" t="s">
        <v>125</v>
      </c>
      <c r="E159" s="153" t="s">
        <v>1</v>
      </c>
      <c r="F159" s="154" t="s">
        <v>175</v>
      </c>
      <c r="H159" s="155">
        <v>61.71</v>
      </c>
      <c r="I159" s="156"/>
      <c r="L159" s="152"/>
      <c r="M159" s="157"/>
      <c r="T159" s="158"/>
      <c r="AT159" s="153" t="s">
        <v>125</v>
      </c>
      <c r="AU159" s="153" t="s">
        <v>80</v>
      </c>
      <c r="AV159" s="13" t="s">
        <v>80</v>
      </c>
      <c r="AW159" s="13" t="s">
        <v>28</v>
      </c>
      <c r="AX159" s="13" t="s">
        <v>71</v>
      </c>
      <c r="AY159" s="153" t="s">
        <v>115</v>
      </c>
    </row>
    <row r="160" spans="2:65" s="12" customFormat="1">
      <c r="B160" s="145"/>
      <c r="D160" s="146" t="s">
        <v>125</v>
      </c>
      <c r="E160" s="147" t="s">
        <v>1</v>
      </c>
      <c r="F160" s="148" t="s">
        <v>176</v>
      </c>
      <c r="H160" s="147" t="s">
        <v>1</v>
      </c>
      <c r="I160" s="149"/>
      <c r="L160" s="145"/>
      <c r="M160" s="150"/>
      <c r="T160" s="151"/>
      <c r="AT160" s="147" t="s">
        <v>125</v>
      </c>
      <c r="AU160" s="147" t="s">
        <v>80</v>
      </c>
      <c r="AV160" s="12" t="s">
        <v>78</v>
      </c>
      <c r="AW160" s="12" t="s">
        <v>28</v>
      </c>
      <c r="AX160" s="12" t="s">
        <v>71</v>
      </c>
      <c r="AY160" s="147" t="s">
        <v>115</v>
      </c>
    </row>
    <row r="161" spans="2:65" s="13" customFormat="1">
      <c r="B161" s="152"/>
      <c r="D161" s="146" t="s">
        <v>125</v>
      </c>
      <c r="E161" s="153" t="s">
        <v>1</v>
      </c>
      <c r="F161" s="154" t="s">
        <v>177</v>
      </c>
      <c r="H161" s="155">
        <v>12.824999999999999</v>
      </c>
      <c r="I161" s="156"/>
      <c r="L161" s="152"/>
      <c r="M161" s="157"/>
      <c r="T161" s="158"/>
      <c r="AT161" s="153" t="s">
        <v>125</v>
      </c>
      <c r="AU161" s="153" t="s">
        <v>80</v>
      </c>
      <c r="AV161" s="13" t="s">
        <v>80</v>
      </c>
      <c r="AW161" s="13" t="s">
        <v>28</v>
      </c>
      <c r="AX161" s="13" t="s">
        <v>71</v>
      </c>
      <c r="AY161" s="153" t="s">
        <v>115</v>
      </c>
    </row>
    <row r="162" spans="2:65" s="15" customFormat="1">
      <c r="B162" s="166"/>
      <c r="D162" s="146" t="s">
        <v>125</v>
      </c>
      <c r="E162" s="167" t="s">
        <v>1</v>
      </c>
      <c r="F162" s="168" t="s">
        <v>178</v>
      </c>
      <c r="H162" s="169">
        <v>74.534999999999997</v>
      </c>
      <c r="I162" s="170"/>
      <c r="L162" s="166"/>
      <c r="M162" s="171"/>
      <c r="T162" s="172"/>
      <c r="AT162" s="167" t="s">
        <v>125</v>
      </c>
      <c r="AU162" s="167" t="s">
        <v>80</v>
      </c>
      <c r="AV162" s="15" t="s">
        <v>179</v>
      </c>
      <c r="AW162" s="15" t="s">
        <v>28</v>
      </c>
      <c r="AX162" s="15" t="s">
        <v>71</v>
      </c>
      <c r="AY162" s="167" t="s">
        <v>115</v>
      </c>
    </row>
    <row r="163" spans="2:65" s="12" customFormat="1">
      <c r="B163" s="145"/>
      <c r="D163" s="146" t="s">
        <v>125</v>
      </c>
      <c r="E163" s="147" t="s">
        <v>1</v>
      </c>
      <c r="F163" s="148" t="s">
        <v>180</v>
      </c>
      <c r="H163" s="147" t="s">
        <v>1</v>
      </c>
      <c r="I163" s="149"/>
      <c r="L163" s="145"/>
      <c r="M163" s="150"/>
      <c r="T163" s="151"/>
      <c r="AT163" s="147" t="s">
        <v>125</v>
      </c>
      <c r="AU163" s="147" t="s">
        <v>80</v>
      </c>
      <c r="AV163" s="12" t="s">
        <v>78</v>
      </c>
      <c r="AW163" s="12" t="s">
        <v>28</v>
      </c>
      <c r="AX163" s="12" t="s">
        <v>71</v>
      </c>
      <c r="AY163" s="147" t="s">
        <v>115</v>
      </c>
    </row>
    <row r="164" spans="2:65" s="13" customFormat="1">
      <c r="B164" s="152"/>
      <c r="D164" s="146" t="s">
        <v>125</v>
      </c>
      <c r="E164" s="153" t="s">
        <v>1</v>
      </c>
      <c r="F164" s="154" t="s">
        <v>181</v>
      </c>
      <c r="H164" s="155">
        <v>-10.8</v>
      </c>
      <c r="I164" s="156"/>
      <c r="L164" s="152"/>
      <c r="M164" s="157"/>
      <c r="T164" s="158"/>
      <c r="AT164" s="153" t="s">
        <v>125</v>
      </c>
      <c r="AU164" s="153" t="s">
        <v>80</v>
      </c>
      <c r="AV164" s="13" t="s">
        <v>80</v>
      </c>
      <c r="AW164" s="13" t="s">
        <v>28</v>
      </c>
      <c r="AX164" s="13" t="s">
        <v>71</v>
      </c>
      <c r="AY164" s="153" t="s">
        <v>115</v>
      </c>
    </row>
    <row r="165" spans="2:65" s="14" customFormat="1">
      <c r="B165" s="159"/>
      <c r="D165" s="146" t="s">
        <v>125</v>
      </c>
      <c r="E165" s="160" t="s">
        <v>1</v>
      </c>
      <c r="F165" s="161" t="s">
        <v>145</v>
      </c>
      <c r="H165" s="162">
        <v>63.734999999999999</v>
      </c>
      <c r="I165" s="163"/>
      <c r="L165" s="159"/>
      <c r="M165" s="164"/>
      <c r="T165" s="165"/>
      <c r="AT165" s="160" t="s">
        <v>125</v>
      </c>
      <c r="AU165" s="160" t="s">
        <v>80</v>
      </c>
      <c r="AV165" s="14" t="s">
        <v>123</v>
      </c>
      <c r="AW165" s="14" t="s">
        <v>28</v>
      </c>
      <c r="AX165" s="14" t="s">
        <v>78</v>
      </c>
      <c r="AY165" s="160" t="s">
        <v>115</v>
      </c>
    </row>
    <row r="166" spans="2:65" s="1" customFormat="1" ht="44.25" customHeight="1">
      <c r="B166" s="32"/>
      <c r="C166" s="132" t="s">
        <v>182</v>
      </c>
      <c r="D166" s="132" t="s">
        <v>118</v>
      </c>
      <c r="E166" s="133" t="s">
        <v>183</v>
      </c>
      <c r="F166" s="134" t="s">
        <v>184</v>
      </c>
      <c r="G166" s="135" t="s">
        <v>138</v>
      </c>
      <c r="H166" s="136">
        <v>63.734999999999999</v>
      </c>
      <c r="I166" s="137">
        <v>0</v>
      </c>
      <c r="J166" s="138">
        <f>ROUND(I166*H166,2)</f>
        <v>0</v>
      </c>
      <c r="K166" s="134" t="s">
        <v>122</v>
      </c>
      <c r="L166" s="32"/>
      <c r="M166" s="139" t="s">
        <v>1</v>
      </c>
      <c r="N166" s="140" t="s">
        <v>36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123</v>
      </c>
      <c r="AT166" s="143" t="s">
        <v>118</v>
      </c>
      <c r="AU166" s="143" t="s">
        <v>80</v>
      </c>
      <c r="AY166" s="17" t="s">
        <v>115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78</v>
      </c>
      <c r="BK166" s="144">
        <f>ROUND(I166*H166,2)</f>
        <v>0</v>
      </c>
      <c r="BL166" s="17" t="s">
        <v>123</v>
      </c>
      <c r="BM166" s="143" t="s">
        <v>185</v>
      </c>
    </row>
    <row r="167" spans="2:65" s="12" customFormat="1">
      <c r="B167" s="145"/>
      <c r="D167" s="146" t="s">
        <v>125</v>
      </c>
      <c r="E167" s="147" t="s">
        <v>1</v>
      </c>
      <c r="F167" s="148" t="s">
        <v>173</v>
      </c>
      <c r="H167" s="147" t="s">
        <v>1</v>
      </c>
      <c r="I167" s="149"/>
      <c r="L167" s="145"/>
      <c r="M167" s="150"/>
      <c r="T167" s="151"/>
      <c r="AT167" s="147" t="s">
        <v>125</v>
      </c>
      <c r="AU167" s="147" t="s">
        <v>80</v>
      </c>
      <c r="AV167" s="12" t="s">
        <v>78</v>
      </c>
      <c r="AW167" s="12" t="s">
        <v>28</v>
      </c>
      <c r="AX167" s="12" t="s">
        <v>71</v>
      </c>
      <c r="AY167" s="147" t="s">
        <v>115</v>
      </c>
    </row>
    <row r="168" spans="2:65" s="12" customFormat="1">
      <c r="B168" s="145"/>
      <c r="D168" s="146" t="s">
        <v>125</v>
      </c>
      <c r="E168" s="147" t="s">
        <v>1</v>
      </c>
      <c r="F168" s="148" t="s">
        <v>174</v>
      </c>
      <c r="H168" s="147" t="s">
        <v>1</v>
      </c>
      <c r="I168" s="149"/>
      <c r="L168" s="145"/>
      <c r="M168" s="150"/>
      <c r="T168" s="151"/>
      <c r="AT168" s="147" t="s">
        <v>125</v>
      </c>
      <c r="AU168" s="147" t="s">
        <v>80</v>
      </c>
      <c r="AV168" s="12" t="s">
        <v>78</v>
      </c>
      <c r="AW168" s="12" t="s">
        <v>28</v>
      </c>
      <c r="AX168" s="12" t="s">
        <v>71</v>
      </c>
      <c r="AY168" s="147" t="s">
        <v>115</v>
      </c>
    </row>
    <row r="169" spans="2:65" s="13" customFormat="1">
      <c r="B169" s="152"/>
      <c r="D169" s="146" t="s">
        <v>125</v>
      </c>
      <c r="E169" s="153" t="s">
        <v>1</v>
      </c>
      <c r="F169" s="154" t="s">
        <v>175</v>
      </c>
      <c r="H169" s="155">
        <v>61.71</v>
      </c>
      <c r="I169" s="156"/>
      <c r="L169" s="152"/>
      <c r="M169" s="157"/>
      <c r="T169" s="158"/>
      <c r="AT169" s="153" t="s">
        <v>125</v>
      </c>
      <c r="AU169" s="153" t="s">
        <v>80</v>
      </c>
      <c r="AV169" s="13" t="s">
        <v>80</v>
      </c>
      <c r="AW169" s="13" t="s">
        <v>28</v>
      </c>
      <c r="AX169" s="13" t="s">
        <v>71</v>
      </c>
      <c r="AY169" s="153" t="s">
        <v>115</v>
      </c>
    </row>
    <row r="170" spans="2:65" s="12" customFormat="1">
      <c r="B170" s="145"/>
      <c r="D170" s="146" t="s">
        <v>125</v>
      </c>
      <c r="E170" s="147" t="s">
        <v>1</v>
      </c>
      <c r="F170" s="148" t="s">
        <v>176</v>
      </c>
      <c r="H170" s="147" t="s">
        <v>1</v>
      </c>
      <c r="I170" s="149"/>
      <c r="L170" s="145"/>
      <c r="M170" s="150"/>
      <c r="T170" s="151"/>
      <c r="AT170" s="147" t="s">
        <v>125</v>
      </c>
      <c r="AU170" s="147" t="s">
        <v>80</v>
      </c>
      <c r="AV170" s="12" t="s">
        <v>78</v>
      </c>
      <c r="AW170" s="12" t="s">
        <v>28</v>
      </c>
      <c r="AX170" s="12" t="s">
        <v>71</v>
      </c>
      <c r="AY170" s="147" t="s">
        <v>115</v>
      </c>
    </row>
    <row r="171" spans="2:65" s="13" customFormat="1">
      <c r="B171" s="152"/>
      <c r="D171" s="146" t="s">
        <v>125</v>
      </c>
      <c r="E171" s="153" t="s">
        <v>1</v>
      </c>
      <c r="F171" s="154" t="s">
        <v>177</v>
      </c>
      <c r="H171" s="155">
        <v>12.824999999999999</v>
      </c>
      <c r="I171" s="156"/>
      <c r="L171" s="152"/>
      <c r="M171" s="157"/>
      <c r="T171" s="158"/>
      <c r="AT171" s="153" t="s">
        <v>125</v>
      </c>
      <c r="AU171" s="153" t="s">
        <v>80</v>
      </c>
      <c r="AV171" s="13" t="s">
        <v>80</v>
      </c>
      <c r="AW171" s="13" t="s">
        <v>28</v>
      </c>
      <c r="AX171" s="13" t="s">
        <v>71</v>
      </c>
      <c r="AY171" s="153" t="s">
        <v>115</v>
      </c>
    </row>
    <row r="172" spans="2:65" s="15" customFormat="1">
      <c r="B172" s="166"/>
      <c r="D172" s="146" t="s">
        <v>125</v>
      </c>
      <c r="E172" s="167" t="s">
        <v>1</v>
      </c>
      <c r="F172" s="168" t="s">
        <v>178</v>
      </c>
      <c r="H172" s="169">
        <v>74.534999999999997</v>
      </c>
      <c r="I172" s="170"/>
      <c r="L172" s="166"/>
      <c r="M172" s="171"/>
      <c r="T172" s="172"/>
      <c r="AT172" s="167" t="s">
        <v>125</v>
      </c>
      <c r="AU172" s="167" t="s">
        <v>80</v>
      </c>
      <c r="AV172" s="15" t="s">
        <v>179</v>
      </c>
      <c r="AW172" s="15" t="s">
        <v>28</v>
      </c>
      <c r="AX172" s="15" t="s">
        <v>71</v>
      </c>
      <c r="AY172" s="167" t="s">
        <v>115</v>
      </c>
    </row>
    <row r="173" spans="2:65" s="12" customFormat="1">
      <c r="B173" s="145"/>
      <c r="D173" s="146" t="s">
        <v>125</v>
      </c>
      <c r="E173" s="147" t="s">
        <v>1</v>
      </c>
      <c r="F173" s="148" t="s">
        <v>180</v>
      </c>
      <c r="H173" s="147" t="s">
        <v>1</v>
      </c>
      <c r="I173" s="149"/>
      <c r="L173" s="145"/>
      <c r="M173" s="150"/>
      <c r="T173" s="151"/>
      <c r="AT173" s="147" t="s">
        <v>125</v>
      </c>
      <c r="AU173" s="147" t="s">
        <v>80</v>
      </c>
      <c r="AV173" s="12" t="s">
        <v>78</v>
      </c>
      <c r="AW173" s="12" t="s">
        <v>28</v>
      </c>
      <c r="AX173" s="12" t="s">
        <v>71</v>
      </c>
      <c r="AY173" s="147" t="s">
        <v>115</v>
      </c>
    </row>
    <row r="174" spans="2:65" s="13" customFormat="1">
      <c r="B174" s="152"/>
      <c r="D174" s="146" t="s">
        <v>125</v>
      </c>
      <c r="E174" s="153" t="s">
        <v>1</v>
      </c>
      <c r="F174" s="154" t="s">
        <v>181</v>
      </c>
      <c r="H174" s="155">
        <v>-10.8</v>
      </c>
      <c r="I174" s="156"/>
      <c r="L174" s="152"/>
      <c r="M174" s="157"/>
      <c r="T174" s="158"/>
      <c r="AT174" s="153" t="s">
        <v>125</v>
      </c>
      <c r="AU174" s="153" t="s">
        <v>80</v>
      </c>
      <c r="AV174" s="13" t="s">
        <v>80</v>
      </c>
      <c r="AW174" s="13" t="s">
        <v>28</v>
      </c>
      <c r="AX174" s="13" t="s">
        <v>71</v>
      </c>
      <c r="AY174" s="153" t="s">
        <v>115</v>
      </c>
    </row>
    <row r="175" spans="2:65" s="14" customFormat="1">
      <c r="B175" s="159"/>
      <c r="D175" s="146" t="s">
        <v>125</v>
      </c>
      <c r="E175" s="160" t="s">
        <v>1</v>
      </c>
      <c r="F175" s="161" t="s">
        <v>145</v>
      </c>
      <c r="H175" s="162">
        <v>63.734999999999999</v>
      </c>
      <c r="I175" s="163"/>
      <c r="L175" s="159"/>
      <c r="M175" s="164"/>
      <c r="T175" s="165"/>
      <c r="AT175" s="160" t="s">
        <v>125</v>
      </c>
      <c r="AU175" s="160" t="s">
        <v>80</v>
      </c>
      <c r="AV175" s="14" t="s">
        <v>123</v>
      </c>
      <c r="AW175" s="14" t="s">
        <v>28</v>
      </c>
      <c r="AX175" s="14" t="s">
        <v>78</v>
      </c>
      <c r="AY175" s="160" t="s">
        <v>115</v>
      </c>
    </row>
    <row r="176" spans="2:65" s="1" customFormat="1" ht="16.5" customHeight="1">
      <c r="B176" s="32"/>
      <c r="C176" s="173" t="s">
        <v>186</v>
      </c>
      <c r="D176" s="173" t="s">
        <v>187</v>
      </c>
      <c r="E176" s="174" t="s">
        <v>188</v>
      </c>
      <c r="F176" s="175" t="s">
        <v>189</v>
      </c>
      <c r="G176" s="176" t="s">
        <v>138</v>
      </c>
      <c r="H176" s="177">
        <v>63.734999999999999</v>
      </c>
      <c r="I176" s="178">
        <v>0</v>
      </c>
      <c r="J176" s="179">
        <f>ROUND(I176*H176,2)</f>
        <v>0</v>
      </c>
      <c r="K176" s="175" t="s">
        <v>122</v>
      </c>
      <c r="L176" s="180"/>
      <c r="M176" s="181" t="s">
        <v>1</v>
      </c>
      <c r="N176" s="182" t="s">
        <v>36</v>
      </c>
      <c r="P176" s="141">
        <f>O176*H176</f>
        <v>0</v>
      </c>
      <c r="Q176" s="141">
        <v>1</v>
      </c>
      <c r="R176" s="141">
        <f>Q176*H176</f>
        <v>63.734999999999999</v>
      </c>
      <c r="S176" s="141">
        <v>0</v>
      </c>
      <c r="T176" s="142">
        <f>S176*H176</f>
        <v>0</v>
      </c>
      <c r="AR176" s="143" t="s">
        <v>146</v>
      </c>
      <c r="AT176" s="143" t="s">
        <v>187</v>
      </c>
      <c r="AU176" s="143" t="s">
        <v>80</v>
      </c>
      <c r="AY176" s="17" t="s">
        <v>115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78</v>
      </c>
      <c r="BK176" s="144">
        <f>ROUND(I176*H176,2)</f>
        <v>0</v>
      </c>
      <c r="BL176" s="17" t="s">
        <v>123</v>
      </c>
      <c r="BM176" s="143" t="s">
        <v>190</v>
      </c>
    </row>
    <row r="177" spans="2:65" s="12" customFormat="1">
      <c r="B177" s="145"/>
      <c r="D177" s="146" t="s">
        <v>125</v>
      </c>
      <c r="E177" s="147" t="s">
        <v>1</v>
      </c>
      <c r="F177" s="148" t="s">
        <v>173</v>
      </c>
      <c r="H177" s="147" t="s">
        <v>1</v>
      </c>
      <c r="I177" s="149"/>
      <c r="L177" s="145"/>
      <c r="M177" s="150"/>
      <c r="T177" s="151"/>
      <c r="AT177" s="147" t="s">
        <v>125</v>
      </c>
      <c r="AU177" s="147" t="s">
        <v>80</v>
      </c>
      <c r="AV177" s="12" t="s">
        <v>78</v>
      </c>
      <c r="AW177" s="12" t="s">
        <v>28</v>
      </c>
      <c r="AX177" s="12" t="s">
        <v>71</v>
      </c>
      <c r="AY177" s="147" t="s">
        <v>115</v>
      </c>
    </row>
    <row r="178" spans="2:65" s="12" customFormat="1">
      <c r="B178" s="145"/>
      <c r="D178" s="146" t="s">
        <v>125</v>
      </c>
      <c r="E178" s="147" t="s">
        <v>1</v>
      </c>
      <c r="F178" s="148" t="s">
        <v>174</v>
      </c>
      <c r="H178" s="147" t="s">
        <v>1</v>
      </c>
      <c r="I178" s="149"/>
      <c r="L178" s="145"/>
      <c r="M178" s="150"/>
      <c r="T178" s="151"/>
      <c r="AT178" s="147" t="s">
        <v>125</v>
      </c>
      <c r="AU178" s="147" t="s">
        <v>80</v>
      </c>
      <c r="AV178" s="12" t="s">
        <v>78</v>
      </c>
      <c r="AW178" s="12" t="s">
        <v>28</v>
      </c>
      <c r="AX178" s="12" t="s">
        <v>71</v>
      </c>
      <c r="AY178" s="147" t="s">
        <v>115</v>
      </c>
    </row>
    <row r="179" spans="2:65" s="13" customFormat="1">
      <c r="B179" s="152"/>
      <c r="D179" s="146" t="s">
        <v>125</v>
      </c>
      <c r="E179" s="153" t="s">
        <v>1</v>
      </c>
      <c r="F179" s="154" t="s">
        <v>175</v>
      </c>
      <c r="H179" s="155">
        <v>61.71</v>
      </c>
      <c r="I179" s="156"/>
      <c r="L179" s="152"/>
      <c r="M179" s="157"/>
      <c r="T179" s="158"/>
      <c r="AT179" s="153" t="s">
        <v>125</v>
      </c>
      <c r="AU179" s="153" t="s">
        <v>80</v>
      </c>
      <c r="AV179" s="13" t="s">
        <v>80</v>
      </c>
      <c r="AW179" s="13" t="s">
        <v>28</v>
      </c>
      <c r="AX179" s="13" t="s">
        <v>71</v>
      </c>
      <c r="AY179" s="153" t="s">
        <v>115</v>
      </c>
    </row>
    <row r="180" spans="2:65" s="12" customFormat="1">
      <c r="B180" s="145"/>
      <c r="D180" s="146" t="s">
        <v>125</v>
      </c>
      <c r="E180" s="147" t="s">
        <v>1</v>
      </c>
      <c r="F180" s="148" t="s">
        <v>176</v>
      </c>
      <c r="H180" s="147" t="s">
        <v>1</v>
      </c>
      <c r="I180" s="149"/>
      <c r="L180" s="145"/>
      <c r="M180" s="150"/>
      <c r="T180" s="151"/>
      <c r="AT180" s="147" t="s">
        <v>125</v>
      </c>
      <c r="AU180" s="147" t="s">
        <v>80</v>
      </c>
      <c r="AV180" s="12" t="s">
        <v>78</v>
      </c>
      <c r="AW180" s="12" t="s">
        <v>28</v>
      </c>
      <c r="AX180" s="12" t="s">
        <v>71</v>
      </c>
      <c r="AY180" s="147" t="s">
        <v>115</v>
      </c>
    </row>
    <row r="181" spans="2:65" s="13" customFormat="1">
      <c r="B181" s="152"/>
      <c r="D181" s="146" t="s">
        <v>125</v>
      </c>
      <c r="E181" s="153" t="s">
        <v>1</v>
      </c>
      <c r="F181" s="154" t="s">
        <v>177</v>
      </c>
      <c r="H181" s="155">
        <v>12.824999999999999</v>
      </c>
      <c r="I181" s="156"/>
      <c r="L181" s="152"/>
      <c r="M181" s="157"/>
      <c r="T181" s="158"/>
      <c r="AT181" s="153" t="s">
        <v>125</v>
      </c>
      <c r="AU181" s="153" t="s">
        <v>80</v>
      </c>
      <c r="AV181" s="13" t="s">
        <v>80</v>
      </c>
      <c r="AW181" s="13" t="s">
        <v>28</v>
      </c>
      <c r="AX181" s="13" t="s">
        <v>71</v>
      </c>
      <c r="AY181" s="153" t="s">
        <v>115</v>
      </c>
    </row>
    <row r="182" spans="2:65" s="15" customFormat="1">
      <c r="B182" s="166"/>
      <c r="D182" s="146" t="s">
        <v>125</v>
      </c>
      <c r="E182" s="167" t="s">
        <v>1</v>
      </c>
      <c r="F182" s="168" t="s">
        <v>178</v>
      </c>
      <c r="H182" s="169">
        <v>74.534999999999997</v>
      </c>
      <c r="I182" s="170"/>
      <c r="L182" s="166"/>
      <c r="M182" s="171"/>
      <c r="T182" s="172"/>
      <c r="AT182" s="167" t="s">
        <v>125</v>
      </c>
      <c r="AU182" s="167" t="s">
        <v>80</v>
      </c>
      <c r="AV182" s="15" t="s">
        <v>179</v>
      </c>
      <c r="AW182" s="15" t="s">
        <v>28</v>
      </c>
      <c r="AX182" s="15" t="s">
        <v>71</v>
      </c>
      <c r="AY182" s="167" t="s">
        <v>115</v>
      </c>
    </row>
    <row r="183" spans="2:65" s="12" customFormat="1">
      <c r="B183" s="145"/>
      <c r="D183" s="146" t="s">
        <v>125</v>
      </c>
      <c r="E183" s="147" t="s">
        <v>1</v>
      </c>
      <c r="F183" s="148" t="s">
        <v>180</v>
      </c>
      <c r="H183" s="147" t="s">
        <v>1</v>
      </c>
      <c r="I183" s="149"/>
      <c r="L183" s="145"/>
      <c r="M183" s="150"/>
      <c r="T183" s="151"/>
      <c r="AT183" s="147" t="s">
        <v>125</v>
      </c>
      <c r="AU183" s="147" t="s">
        <v>80</v>
      </c>
      <c r="AV183" s="12" t="s">
        <v>78</v>
      </c>
      <c r="AW183" s="12" t="s">
        <v>28</v>
      </c>
      <c r="AX183" s="12" t="s">
        <v>71</v>
      </c>
      <c r="AY183" s="147" t="s">
        <v>115</v>
      </c>
    </row>
    <row r="184" spans="2:65" s="13" customFormat="1">
      <c r="B184" s="152"/>
      <c r="D184" s="146" t="s">
        <v>125</v>
      </c>
      <c r="E184" s="153" t="s">
        <v>1</v>
      </c>
      <c r="F184" s="154" t="s">
        <v>181</v>
      </c>
      <c r="H184" s="155">
        <v>-10.8</v>
      </c>
      <c r="I184" s="156"/>
      <c r="L184" s="152"/>
      <c r="M184" s="157"/>
      <c r="T184" s="158"/>
      <c r="AT184" s="153" t="s">
        <v>125</v>
      </c>
      <c r="AU184" s="153" t="s">
        <v>80</v>
      </c>
      <c r="AV184" s="13" t="s">
        <v>80</v>
      </c>
      <c r="AW184" s="13" t="s">
        <v>28</v>
      </c>
      <c r="AX184" s="13" t="s">
        <v>71</v>
      </c>
      <c r="AY184" s="153" t="s">
        <v>115</v>
      </c>
    </row>
    <row r="185" spans="2:65" s="14" customFormat="1">
      <c r="B185" s="159"/>
      <c r="D185" s="146" t="s">
        <v>125</v>
      </c>
      <c r="E185" s="160" t="s">
        <v>1</v>
      </c>
      <c r="F185" s="161" t="s">
        <v>145</v>
      </c>
      <c r="H185" s="162">
        <v>63.734999999999999</v>
      </c>
      <c r="I185" s="163"/>
      <c r="L185" s="159"/>
      <c r="M185" s="164"/>
      <c r="T185" s="165"/>
      <c r="AT185" s="160" t="s">
        <v>125</v>
      </c>
      <c r="AU185" s="160" t="s">
        <v>80</v>
      </c>
      <c r="AV185" s="14" t="s">
        <v>123</v>
      </c>
      <c r="AW185" s="14" t="s">
        <v>28</v>
      </c>
      <c r="AX185" s="14" t="s">
        <v>78</v>
      </c>
      <c r="AY185" s="160" t="s">
        <v>115</v>
      </c>
    </row>
    <row r="186" spans="2:65" s="1" customFormat="1" ht="66.75" customHeight="1">
      <c r="B186" s="32"/>
      <c r="C186" s="132" t="s">
        <v>191</v>
      </c>
      <c r="D186" s="132" t="s">
        <v>118</v>
      </c>
      <c r="E186" s="133" t="s">
        <v>192</v>
      </c>
      <c r="F186" s="134" t="s">
        <v>193</v>
      </c>
      <c r="G186" s="135" t="s">
        <v>138</v>
      </c>
      <c r="H186" s="136">
        <v>82.33</v>
      </c>
      <c r="I186" s="137">
        <v>0</v>
      </c>
      <c r="J186" s="138">
        <f>ROUND(I186*H186,2)</f>
        <v>0</v>
      </c>
      <c r="K186" s="134" t="s">
        <v>122</v>
      </c>
      <c r="L186" s="32"/>
      <c r="M186" s="139" t="s">
        <v>1</v>
      </c>
      <c r="N186" s="140" t="s">
        <v>36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123</v>
      </c>
      <c r="AT186" s="143" t="s">
        <v>118</v>
      </c>
      <c r="AU186" s="143" t="s">
        <v>80</v>
      </c>
      <c r="AY186" s="17" t="s">
        <v>115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78</v>
      </c>
      <c r="BK186" s="144">
        <f>ROUND(I186*H186,2)</f>
        <v>0</v>
      </c>
      <c r="BL186" s="17" t="s">
        <v>123</v>
      </c>
      <c r="BM186" s="143" t="s">
        <v>194</v>
      </c>
    </row>
    <row r="187" spans="2:65" s="12" customFormat="1">
      <c r="B187" s="145"/>
      <c r="D187" s="146" t="s">
        <v>125</v>
      </c>
      <c r="E187" s="147" t="s">
        <v>1</v>
      </c>
      <c r="F187" s="148" t="s">
        <v>195</v>
      </c>
      <c r="H187" s="147" t="s">
        <v>1</v>
      </c>
      <c r="I187" s="149"/>
      <c r="L187" s="145"/>
      <c r="M187" s="150"/>
      <c r="T187" s="151"/>
      <c r="AT187" s="147" t="s">
        <v>125</v>
      </c>
      <c r="AU187" s="147" t="s">
        <v>80</v>
      </c>
      <c r="AV187" s="12" t="s">
        <v>78</v>
      </c>
      <c r="AW187" s="12" t="s">
        <v>28</v>
      </c>
      <c r="AX187" s="12" t="s">
        <v>71</v>
      </c>
      <c r="AY187" s="147" t="s">
        <v>115</v>
      </c>
    </row>
    <row r="188" spans="2:65" s="12" customFormat="1">
      <c r="B188" s="145"/>
      <c r="D188" s="146" t="s">
        <v>125</v>
      </c>
      <c r="E188" s="147" t="s">
        <v>1</v>
      </c>
      <c r="F188" s="148" t="s">
        <v>174</v>
      </c>
      <c r="H188" s="147" t="s">
        <v>1</v>
      </c>
      <c r="I188" s="149"/>
      <c r="L188" s="145"/>
      <c r="M188" s="150"/>
      <c r="T188" s="151"/>
      <c r="AT188" s="147" t="s">
        <v>125</v>
      </c>
      <c r="AU188" s="147" t="s">
        <v>80</v>
      </c>
      <c r="AV188" s="12" t="s">
        <v>78</v>
      </c>
      <c r="AW188" s="12" t="s">
        <v>28</v>
      </c>
      <c r="AX188" s="12" t="s">
        <v>71</v>
      </c>
      <c r="AY188" s="147" t="s">
        <v>115</v>
      </c>
    </row>
    <row r="189" spans="2:65" s="13" customFormat="1">
      <c r="B189" s="152"/>
      <c r="D189" s="146" t="s">
        <v>125</v>
      </c>
      <c r="E189" s="153" t="s">
        <v>1</v>
      </c>
      <c r="F189" s="154" t="s">
        <v>196</v>
      </c>
      <c r="H189" s="155">
        <v>100.98</v>
      </c>
      <c r="I189" s="156"/>
      <c r="L189" s="152"/>
      <c r="M189" s="157"/>
      <c r="T189" s="158"/>
      <c r="AT189" s="153" t="s">
        <v>125</v>
      </c>
      <c r="AU189" s="153" t="s">
        <v>80</v>
      </c>
      <c r="AV189" s="13" t="s">
        <v>80</v>
      </c>
      <c r="AW189" s="13" t="s">
        <v>28</v>
      </c>
      <c r="AX189" s="13" t="s">
        <v>71</v>
      </c>
      <c r="AY189" s="153" t="s">
        <v>115</v>
      </c>
    </row>
    <row r="190" spans="2:65" s="15" customFormat="1">
      <c r="B190" s="166"/>
      <c r="D190" s="146" t="s">
        <v>125</v>
      </c>
      <c r="E190" s="167" t="s">
        <v>1</v>
      </c>
      <c r="F190" s="168" t="s">
        <v>178</v>
      </c>
      <c r="H190" s="169">
        <v>100.98</v>
      </c>
      <c r="I190" s="170"/>
      <c r="L190" s="166"/>
      <c r="M190" s="171"/>
      <c r="T190" s="172"/>
      <c r="AT190" s="167" t="s">
        <v>125</v>
      </c>
      <c r="AU190" s="167" t="s">
        <v>80</v>
      </c>
      <c r="AV190" s="15" t="s">
        <v>179</v>
      </c>
      <c r="AW190" s="15" t="s">
        <v>28</v>
      </c>
      <c r="AX190" s="15" t="s">
        <v>71</v>
      </c>
      <c r="AY190" s="167" t="s">
        <v>115</v>
      </c>
    </row>
    <row r="191" spans="2:65" s="12" customFormat="1">
      <c r="B191" s="145"/>
      <c r="D191" s="146" t="s">
        <v>125</v>
      </c>
      <c r="E191" s="147" t="s">
        <v>1</v>
      </c>
      <c r="F191" s="148" t="s">
        <v>197</v>
      </c>
      <c r="H191" s="147" t="s">
        <v>1</v>
      </c>
      <c r="I191" s="149"/>
      <c r="L191" s="145"/>
      <c r="M191" s="150"/>
      <c r="T191" s="151"/>
      <c r="AT191" s="147" t="s">
        <v>125</v>
      </c>
      <c r="AU191" s="147" t="s">
        <v>80</v>
      </c>
      <c r="AV191" s="12" t="s">
        <v>78</v>
      </c>
      <c r="AW191" s="12" t="s">
        <v>28</v>
      </c>
      <c r="AX191" s="12" t="s">
        <v>71</v>
      </c>
      <c r="AY191" s="147" t="s">
        <v>115</v>
      </c>
    </row>
    <row r="192" spans="2:65" s="13" customFormat="1">
      <c r="B192" s="152"/>
      <c r="D192" s="146" t="s">
        <v>125</v>
      </c>
      <c r="E192" s="153" t="s">
        <v>1</v>
      </c>
      <c r="F192" s="154" t="s">
        <v>198</v>
      </c>
      <c r="H192" s="155">
        <v>-18.649999999999999</v>
      </c>
      <c r="I192" s="156"/>
      <c r="L192" s="152"/>
      <c r="M192" s="157"/>
      <c r="T192" s="158"/>
      <c r="AT192" s="153" t="s">
        <v>125</v>
      </c>
      <c r="AU192" s="153" t="s">
        <v>80</v>
      </c>
      <c r="AV192" s="13" t="s">
        <v>80</v>
      </c>
      <c r="AW192" s="13" t="s">
        <v>28</v>
      </c>
      <c r="AX192" s="13" t="s">
        <v>71</v>
      </c>
      <c r="AY192" s="153" t="s">
        <v>115</v>
      </c>
    </row>
    <row r="193" spans="2:65" s="14" customFormat="1">
      <c r="B193" s="159"/>
      <c r="D193" s="146" t="s">
        <v>125</v>
      </c>
      <c r="E193" s="160" t="s">
        <v>1</v>
      </c>
      <c r="F193" s="161" t="s">
        <v>145</v>
      </c>
      <c r="H193" s="162">
        <v>82.330000000000013</v>
      </c>
      <c r="I193" s="163"/>
      <c r="L193" s="159"/>
      <c r="M193" s="164"/>
      <c r="T193" s="165"/>
      <c r="AT193" s="160" t="s">
        <v>125</v>
      </c>
      <c r="AU193" s="160" t="s">
        <v>80</v>
      </c>
      <c r="AV193" s="14" t="s">
        <v>123</v>
      </c>
      <c r="AW193" s="14" t="s">
        <v>28</v>
      </c>
      <c r="AX193" s="14" t="s">
        <v>78</v>
      </c>
      <c r="AY193" s="160" t="s">
        <v>115</v>
      </c>
    </row>
    <row r="194" spans="2:65" s="1" customFormat="1" ht="62.65" customHeight="1">
      <c r="B194" s="32"/>
      <c r="C194" s="132" t="s">
        <v>199</v>
      </c>
      <c r="D194" s="132" t="s">
        <v>118</v>
      </c>
      <c r="E194" s="133" t="s">
        <v>200</v>
      </c>
      <c r="F194" s="134" t="s">
        <v>171</v>
      </c>
      <c r="G194" s="135" t="s">
        <v>138</v>
      </c>
      <c r="H194" s="136">
        <v>82.33</v>
      </c>
      <c r="I194" s="137">
        <v>0</v>
      </c>
      <c r="J194" s="138">
        <f>ROUND(I194*H194,2)</f>
        <v>0</v>
      </c>
      <c r="K194" s="134" t="s">
        <v>1</v>
      </c>
      <c r="L194" s="32"/>
      <c r="M194" s="139" t="s">
        <v>1</v>
      </c>
      <c r="N194" s="140" t="s">
        <v>36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123</v>
      </c>
      <c r="AT194" s="143" t="s">
        <v>118</v>
      </c>
      <c r="AU194" s="143" t="s">
        <v>80</v>
      </c>
      <c r="AY194" s="17" t="s">
        <v>115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7" t="s">
        <v>78</v>
      </c>
      <c r="BK194" s="144">
        <f>ROUND(I194*H194,2)</f>
        <v>0</v>
      </c>
      <c r="BL194" s="17" t="s">
        <v>123</v>
      </c>
      <c r="BM194" s="143" t="s">
        <v>201</v>
      </c>
    </row>
    <row r="195" spans="2:65" s="12" customFormat="1">
      <c r="B195" s="145"/>
      <c r="D195" s="146" t="s">
        <v>125</v>
      </c>
      <c r="E195" s="147" t="s">
        <v>1</v>
      </c>
      <c r="F195" s="148" t="s">
        <v>195</v>
      </c>
      <c r="H195" s="147" t="s">
        <v>1</v>
      </c>
      <c r="I195" s="149"/>
      <c r="L195" s="145"/>
      <c r="M195" s="150"/>
      <c r="T195" s="151"/>
      <c r="AT195" s="147" t="s">
        <v>125</v>
      </c>
      <c r="AU195" s="147" t="s">
        <v>80</v>
      </c>
      <c r="AV195" s="12" t="s">
        <v>78</v>
      </c>
      <c r="AW195" s="12" t="s">
        <v>28</v>
      </c>
      <c r="AX195" s="12" t="s">
        <v>71</v>
      </c>
      <c r="AY195" s="147" t="s">
        <v>115</v>
      </c>
    </row>
    <row r="196" spans="2:65" s="12" customFormat="1">
      <c r="B196" s="145"/>
      <c r="D196" s="146" t="s">
        <v>125</v>
      </c>
      <c r="E196" s="147" t="s">
        <v>1</v>
      </c>
      <c r="F196" s="148" t="s">
        <v>174</v>
      </c>
      <c r="H196" s="147" t="s">
        <v>1</v>
      </c>
      <c r="I196" s="149"/>
      <c r="L196" s="145"/>
      <c r="M196" s="150"/>
      <c r="T196" s="151"/>
      <c r="AT196" s="147" t="s">
        <v>125</v>
      </c>
      <c r="AU196" s="147" t="s">
        <v>80</v>
      </c>
      <c r="AV196" s="12" t="s">
        <v>78</v>
      </c>
      <c r="AW196" s="12" t="s">
        <v>28</v>
      </c>
      <c r="AX196" s="12" t="s">
        <v>71</v>
      </c>
      <c r="AY196" s="147" t="s">
        <v>115</v>
      </c>
    </row>
    <row r="197" spans="2:65" s="13" customFormat="1">
      <c r="B197" s="152"/>
      <c r="D197" s="146" t="s">
        <v>125</v>
      </c>
      <c r="E197" s="153" t="s">
        <v>1</v>
      </c>
      <c r="F197" s="154" t="s">
        <v>196</v>
      </c>
      <c r="H197" s="155">
        <v>100.98</v>
      </c>
      <c r="I197" s="156"/>
      <c r="L197" s="152"/>
      <c r="M197" s="157"/>
      <c r="T197" s="158"/>
      <c r="AT197" s="153" t="s">
        <v>125</v>
      </c>
      <c r="AU197" s="153" t="s">
        <v>80</v>
      </c>
      <c r="AV197" s="13" t="s">
        <v>80</v>
      </c>
      <c r="AW197" s="13" t="s">
        <v>28</v>
      </c>
      <c r="AX197" s="13" t="s">
        <v>71</v>
      </c>
      <c r="AY197" s="153" t="s">
        <v>115</v>
      </c>
    </row>
    <row r="198" spans="2:65" s="15" customFormat="1">
      <c r="B198" s="166"/>
      <c r="D198" s="146" t="s">
        <v>125</v>
      </c>
      <c r="E198" s="167" t="s">
        <v>1</v>
      </c>
      <c r="F198" s="168" t="s">
        <v>178</v>
      </c>
      <c r="H198" s="169">
        <v>100.98</v>
      </c>
      <c r="I198" s="170"/>
      <c r="L198" s="166"/>
      <c r="M198" s="171"/>
      <c r="T198" s="172"/>
      <c r="AT198" s="167" t="s">
        <v>125</v>
      </c>
      <c r="AU198" s="167" t="s">
        <v>80</v>
      </c>
      <c r="AV198" s="15" t="s">
        <v>179</v>
      </c>
      <c r="AW198" s="15" t="s">
        <v>28</v>
      </c>
      <c r="AX198" s="15" t="s">
        <v>71</v>
      </c>
      <c r="AY198" s="167" t="s">
        <v>115</v>
      </c>
    </row>
    <row r="199" spans="2:65" s="12" customFormat="1">
      <c r="B199" s="145"/>
      <c r="D199" s="146" t="s">
        <v>125</v>
      </c>
      <c r="E199" s="147" t="s">
        <v>1</v>
      </c>
      <c r="F199" s="148" t="s">
        <v>197</v>
      </c>
      <c r="H199" s="147" t="s">
        <v>1</v>
      </c>
      <c r="I199" s="149"/>
      <c r="L199" s="145"/>
      <c r="M199" s="150"/>
      <c r="T199" s="151"/>
      <c r="AT199" s="147" t="s">
        <v>125</v>
      </c>
      <c r="AU199" s="147" t="s">
        <v>80</v>
      </c>
      <c r="AV199" s="12" t="s">
        <v>78</v>
      </c>
      <c r="AW199" s="12" t="s">
        <v>28</v>
      </c>
      <c r="AX199" s="12" t="s">
        <v>71</v>
      </c>
      <c r="AY199" s="147" t="s">
        <v>115</v>
      </c>
    </row>
    <row r="200" spans="2:65" s="13" customFormat="1">
      <c r="B200" s="152"/>
      <c r="D200" s="146" t="s">
        <v>125</v>
      </c>
      <c r="E200" s="153" t="s">
        <v>1</v>
      </c>
      <c r="F200" s="154" t="s">
        <v>198</v>
      </c>
      <c r="H200" s="155">
        <v>-18.649999999999999</v>
      </c>
      <c r="I200" s="156"/>
      <c r="L200" s="152"/>
      <c r="M200" s="157"/>
      <c r="T200" s="158"/>
      <c r="AT200" s="153" t="s">
        <v>125</v>
      </c>
      <c r="AU200" s="153" t="s">
        <v>80</v>
      </c>
      <c r="AV200" s="13" t="s">
        <v>80</v>
      </c>
      <c r="AW200" s="13" t="s">
        <v>28</v>
      </c>
      <c r="AX200" s="13" t="s">
        <v>71</v>
      </c>
      <c r="AY200" s="153" t="s">
        <v>115</v>
      </c>
    </row>
    <row r="201" spans="2:65" s="14" customFormat="1">
      <c r="B201" s="159"/>
      <c r="D201" s="146" t="s">
        <v>125</v>
      </c>
      <c r="E201" s="160" t="s">
        <v>1</v>
      </c>
      <c r="F201" s="161" t="s">
        <v>145</v>
      </c>
      <c r="H201" s="162">
        <v>82.330000000000013</v>
      </c>
      <c r="I201" s="163"/>
      <c r="L201" s="159"/>
      <c r="M201" s="164"/>
      <c r="T201" s="165"/>
      <c r="AT201" s="160" t="s">
        <v>125</v>
      </c>
      <c r="AU201" s="160" t="s">
        <v>80</v>
      </c>
      <c r="AV201" s="14" t="s">
        <v>123</v>
      </c>
      <c r="AW201" s="14" t="s">
        <v>28</v>
      </c>
      <c r="AX201" s="14" t="s">
        <v>78</v>
      </c>
      <c r="AY201" s="160" t="s">
        <v>115</v>
      </c>
    </row>
    <row r="202" spans="2:65" s="11" customFormat="1" ht="22.9" customHeight="1">
      <c r="B202" s="120"/>
      <c r="D202" s="121" t="s">
        <v>70</v>
      </c>
      <c r="E202" s="130" t="s">
        <v>179</v>
      </c>
      <c r="F202" s="130" t="s">
        <v>202</v>
      </c>
      <c r="I202" s="123"/>
      <c r="J202" s="131">
        <f>BK202</f>
        <v>0</v>
      </c>
      <c r="L202" s="120"/>
      <c r="M202" s="125"/>
      <c r="P202" s="126">
        <f>SUM(P203:P206)</f>
        <v>0</v>
      </c>
      <c r="R202" s="126">
        <f>SUM(R203:R206)</f>
        <v>0</v>
      </c>
      <c r="T202" s="127">
        <f>SUM(T203:T206)</f>
        <v>0</v>
      </c>
      <c r="AR202" s="121" t="s">
        <v>78</v>
      </c>
      <c r="AT202" s="128" t="s">
        <v>70</v>
      </c>
      <c r="AU202" s="128" t="s">
        <v>78</v>
      </c>
      <c r="AY202" s="121" t="s">
        <v>115</v>
      </c>
      <c r="BK202" s="129">
        <f>SUM(BK203:BK206)</f>
        <v>0</v>
      </c>
    </row>
    <row r="203" spans="2:65" s="1" customFormat="1" ht="24.2" customHeight="1">
      <c r="B203" s="32"/>
      <c r="C203" s="132" t="s">
        <v>203</v>
      </c>
      <c r="D203" s="132" t="s">
        <v>118</v>
      </c>
      <c r="E203" s="133" t="s">
        <v>204</v>
      </c>
      <c r="F203" s="134" t="s">
        <v>205</v>
      </c>
      <c r="G203" s="135" t="s">
        <v>206</v>
      </c>
      <c r="H203" s="136">
        <v>66</v>
      </c>
      <c r="I203" s="137">
        <v>0</v>
      </c>
      <c r="J203" s="138">
        <f>ROUND(I203*H203,2)</f>
        <v>0</v>
      </c>
      <c r="K203" s="134" t="s">
        <v>122</v>
      </c>
      <c r="L203" s="32"/>
      <c r="M203" s="139" t="s">
        <v>1</v>
      </c>
      <c r="N203" s="140" t="s">
        <v>36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123</v>
      </c>
      <c r="AT203" s="143" t="s">
        <v>118</v>
      </c>
      <c r="AU203" s="143" t="s">
        <v>80</v>
      </c>
      <c r="AY203" s="17" t="s">
        <v>115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78</v>
      </c>
      <c r="BK203" s="144">
        <f>ROUND(I203*H203,2)</f>
        <v>0</v>
      </c>
      <c r="BL203" s="17" t="s">
        <v>123</v>
      </c>
      <c r="BM203" s="143" t="s">
        <v>207</v>
      </c>
    </row>
    <row r="204" spans="2:65" s="12" customFormat="1">
      <c r="B204" s="145"/>
      <c r="D204" s="146" t="s">
        <v>125</v>
      </c>
      <c r="E204" s="147" t="s">
        <v>1</v>
      </c>
      <c r="F204" s="148" t="s">
        <v>208</v>
      </c>
      <c r="H204" s="147" t="s">
        <v>1</v>
      </c>
      <c r="I204" s="149"/>
      <c r="L204" s="145"/>
      <c r="M204" s="150"/>
      <c r="T204" s="151"/>
      <c r="AT204" s="147" t="s">
        <v>125</v>
      </c>
      <c r="AU204" s="147" t="s">
        <v>80</v>
      </c>
      <c r="AV204" s="12" t="s">
        <v>78</v>
      </c>
      <c r="AW204" s="12" t="s">
        <v>28</v>
      </c>
      <c r="AX204" s="12" t="s">
        <v>71</v>
      </c>
      <c r="AY204" s="147" t="s">
        <v>115</v>
      </c>
    </row>
    <row r="205" spans="2:65" s="12" customFormat="1">
      <c r="B205" s="145"/>
      <c r="D205" s="146" t="s">
        <v>125</v>
      </c>
      <c r="E205" s="147" t="s">
        <v>1</v>
      </c>
      <c r="F205" s="148" t="s">
        <v>174</v>
      </c>
      <c r="H205" s="147" t="s">
        <v>1</v>
      </c>
      <c r="I205" s="149"/>
      <c r="L205" s="145"/>
      <c r="M205" s="150"/>
      <c r="T205" s="151"/>
      <c r="AT205" s="147" t="s">
        <v>125</v>
      </c>
      <c r="AU205" s="147" t="s">
        <v>80</v>
      </c>
      <c r="AV205" s="12" t="s">
        <v>78</v>
      </c>
      <c r="AW205" s="12" t="s">
        <v>28</v>
      </c>
      <c r="AX205" s="12" t="s">
        <v>71</v>
      </c>
      <c r="AY205" s="147" t="s">
        <v>115</v>
      </c>
    </row>
    <row r="206" spans="2:65" s="13" customFormat="1">
      <c r="B206" s="152"/>
      <c r="D206" s="146" t="s">
        <v>125</v>
      </c>
      <c r="E206" s="153" t="s">
        <v>1</v>
      </c>
      <c r="F206" s="154" t="s">
        <v>209</v>
      </c>
      <c r="H206" s="155">
        <v>66</v>
      </c>
      <c r="I206" s="156"/>
      <c r="L206" s="152"/>
      <c r="M206" s="157"/>
      <c r="T206" s="158"/>
      <c r="AT206" s="153" t="s">
        <v>125</v>
      </c>
      <c r="AU206" s="153" t="s">
        <v>80</v>
      </c>
      <c r="AV206" s="13" t="s">
        <v>80</v>
      </c>
      <c r="AW206" s="13" t="s">
        <v>28</v>
      </c>
      <c r="AX206" s="13" t="s">
        <v>78</v>
      </c>
      <c r="AY206" s="153" t="s">
        <v>115</v>
      </c>
    </row>
    <row r="207" spans="2:65" s="11" customFormat="1" ht="22.9" customHeight="1">
      <c r="B207" s="120"/>
      <c r="D207" s="121" t="s">
        <v>70</v>
      </c>
      <c r="E207" s="130" t="s">
        <v>123</v>
      </c>
      <c r="F207" s="130" t="s">
        <v>210</v>
      </c>
      <c r="I207" s="123"/>
      <c r="J207" s="131">
        <f>BK207</f>
        <v>0</v>
      </c>
      <c r="L207" s="120"/>
      <c r="M207" s="125"/>
      <c r="P207" s="126">
        <f>SUM(P208:P225)</f>
        <v>0</v>
      </c>
      <c r="R207" s="126">
        <f>SUM(R208:R225)</f>
        <v>7.5</v>
      </c>
      <c r="T207" s="127">
        <f>SUM(T208:T225)</f>
        <v>0</v>
      </c>
      <c r="AR207" s="121" t="s">
        <v>78</v>
      </c>
      <c r="AT207" s="128" t="s">
        <v>70</v>
      </c>
      <c r="AU207" s="128" t="s">
        <v>78</v>
      </c>
      <c r="AY207" s="121" t="s">
        <v>115</v>
      </c>
      <c r="BK207" s="129">
        <f>SUM(BK208:BK225)</f>
        <v>0</v>
      </c>
    </row>
    <row r="208" spans="2:65" s="1" customFormat="1" ht="49.15" customHeight="1">
      <c r="B208" s="32"/>
      <c r="C208" s="132" t="s">
        <v>211</v>
      </c>
      <c r="D208" s="132" t="s">
        <v>118</v>
      </c>
      <c r="E208" s="133" t="s">
        <v>212</v>
      </c>
      <c r="F208" s="134" t="s">
        <v>213</v>
      </c>
      <c r="G208" s="135" t="s">
        <v>138</v>
      </c>
      <c r="H208" s="136">
        <v>3.75</v>
      </c>
      <c r="I208" s="137">
        <v>0</v>
      </c>
      <c r="J208" s="138">
        <f>ROUND(I208*H208,2)</f>
        <v>0</v>
      </c>
      <c r="K208" s="134" t="s">
        <v>122</v>
      </c>
      <c r="L208" s="32"/>
      <c r="M208" s="139" t="s">
        <v>1</v>
      </c>
      <c r="N208" s="140" t="s">
        <v>36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123</v>
      </c>
      <c r="AT208" s="143" t="s">
        <v>118</v>
      </c>
      <c r="AU208" s="143" t="s">
        <v>80</v>
      </c>
      <c r="AY208" s="17" t="s">
        <v>115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78</v>
      </c>
      <c r="BK208" s="144">
        <f>ROUND(I208*H208,2)</f>
        <v>0</v>
      </c>
      <c r="BL208" s="17" t="s">
        <v>123</v>
      </c>
      <c r="BM208" s="143" t="s">
        <v>214</v>
      </c>
    </row>
    <row r="209" spans="2:65" s="12" customFormat="1">
      <c r="B209" s="145"/>
      <c r="D209" s="146" t="s">
        <v>125</v>
      </c>
      <c r="E209" s="147" t="s">
        <v>1</v>
      </c>
      <c r="F209" s="148" t="s">
        <v>215</v>
      </c>
      <c r="H209" s="147" t="s">
        <v>1</v>
      </c>
      <c r="I209" s="149"/>
      <c r="L209" s="145"/>
      <c r="M209" s="150"/>
      <c r="T209" s="151"/>
      <c r="AT209" s="147" t="s">
        <v>125</v>
      </c>
      <c r="AU209" s="147" t="s">
        <v>80</v>
      </c>
      <c r="AV209" s="12" t="s">
        <v>78</v>
      </c>
      <c r="AW209" s="12" t="s">
        <v>28</v>
      </c>
      <c r="AX209" s="12" t="s">
        <v>71</v>
      </c>
      <c r="AY209" s="147" t="s">
        <v>115</v>
      </c>
    </row>
    <row r="210" spans="2:65" s="12" customFormat="1">
      <c r="B210" s="145"/>
      <c r="D210" s="146" t="s">
        <v>125</v>
      </c>
      <c r="E210" s="147" t="s">
        <v>1</v>
      </c>
      <c r="F210" s="148" t="s">
        <v>216</v>
      </c>
      <c r="H210" s="147" t="s">
        <v>1</v>
      </c>
      <c r="I210" s="149"/>
      <c r="L210" s="145"/>
      <c r="M210" s="150"/>
      <c r="T210" s="151"/>
      <c r="AT210" s="147" t="s">
        <v>125</v>
      </c>
      <c r="AU210" s="147" t="s">
        <v>80</v>
      </c>
      <c r="AV210" s="12" t="s">
        <v>78</v>
      </c>
      <c r="AW210" s="12" t="s">
        <v>28</v>
      </c>
      <c r="AX210" s="12" t="s">
        <v>71</v>
      </c>
      <c r="AY210" s="147" t="s">
        <v>115</v>
      </c>
    </row>
    <row r="211" spans="2:65" s="13" customFormat="1">
      <c r="B211" s="152"/>
      <c r="D211" s="146" t="s">
        <v>125</v>
      </c>
      <c r="E211" s="153" t="s">
        <v>1</v>
      </c>
      <c r="F211" s="154" t="s">
        <v>217</v>
      </c>
      <c r="H211" s="155">
        <v>3.75</v>
      </c>
      <c r="I211" s="156"/>
      <c r="L211" s="152"/>
      <c r="M211" s="157"/>
      <c r="T211" s="158"/>
      <c r="AT211" s="153" t="s">
        <v>125</v>
      </c>
      <c r="AU211" s="153" t="s">
        <v>80</v>
      </c>
      <c r="AV211" s="13" t="s">
        <v>80</v>
      </c>
      <c r="AW211" s="13" t="s">
        <v>28</v>
      </c>
      <c r="AX211" s="13" t="s">
        <v>78</v>
      </c>
      <c r="AY211" s="153" t="s">
        <v>115</v>
      </c>
    </row>
    <row r="212" spans="2:65" s="1" customFormat="1" ht="33" customHeight="1">
      <c r="B212" s="32"/>
      <c r="C212" s="132" t="s">
        <v>218</v>
      </c>
      <c r="D212" s="132" t="s">
        <v>118</v>
      </c>
      <c r="E212" s="133" t="s">
        <v>219</v>
      </c>
      <c r="F212" s="134" t="s">
        <v>220</v>
      </c>
      <c r="G212" s="135" t="s">
        <v>138</v>
      </c>
      <c r="H212" s="136">
        <v>16.829999999999998</v>
      </c>
      <c r="I212" s="137">
        <v>0</v>
      </c>
      <c r="J212" s="138">
        <f>ROUND(I212*H212,2)</f>
        <v>0</v>
      </c>
      <c r="K212" s="134" t="s">
        <v>122</v>
      </c>
      <c r="L212" s="32"/>
      <c r="M212" s="139" t="s">
        <v>1</v>
      </c>
      <c r="N212" s="140" t="s">
        <v>36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123</v>
      </c>
      <c r="AT212" s="143" t="s">
        <v>118</v>
      </c>
      <c r="AU212" s="143" t="s">
        <v>80</v>
      </c>
      <c r="AY212" s="17" t="s">
        <v>115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78</v>
      </c>
      <c r="BK212" s="144">
        <f>ROUND(I212*H212,2)</f>
        <v>0</v>
      </c>
      <c r="BL212" s="17" t="s">
        <v>123</v>
      </c>
      <c r="BM212" s="143" t="s">
        <v>221</v>
      </c>
    </row>
    <row r="213" spans="2:65" s="12" customFormat="1">
      <c r="B213" s="145"/>
      <c r="D213" s="146" t="s">
        <v>125</v>
      </c>
      <c r="E213" s="147" t="s">
        <v>1</v>
      </c>
      <c r="F213" s="148" t="s">
        <v>222</v>
      </c>
      <c r="H213" s="147" t="s">
        <v>1</v>
      </c>
      <c r="I213" s="149"/>
      <c r="L213" s="145"/>
      <c r="M213" s="150"/>
      <c r="T213" s="151"/>
      <c r="AT213" s="147" t="s">
        <v>125</v>
      </c>
      <c r="AU213" s="147" t="s">
        <v>80</v>
      </c>
      <c r="AV213" s="12" t="s">
        <v>78</v>
      </c>
      <c r="AW213" s="12" t="s">
        <v>28</v>
      </c>
      <c r="AX213" s="12" t="s">
        <v>71</v>
      </c>
      <c r="AY213" s="147" t="s">
        <v>115</v>
      </c>
    </row>
    <row r="214" spans="2:65" s="12" customFormat="1">
      <c r="B214" s="145"/>
      <c r="D214" s="146" t="s">
        <v>125</v>
      </c>
      <c r="E214" s="147" t="s">
        <v>1</v>
      </c>
      <c r="F214" s="148" t="s">
        <v>223</v>
      </c>
      <c r="H214" s="147" t="s">
        <v>1</v>
      </c>
      <c r="I214" s="149"/>
      <c r="L214" s="145"/>
      <c r="M214" s="150"/>
      <c r="T214" s="151"/>
      <c r="AT214" s="147" t="s">
        <v>125</v>
      </c>
      <c r="AU214" s="147" t="s">
        <v>80</v>
      </c>
      <c r="AV214" s="12" t="s">
        <v>78</v>
      </c>
      <c r="AW214" s="12" t="s">
        <v>28</v>
      </c>
      <c r="AX214" s="12" t="s">
        <v>71</v>
      </c>
      <c r="AY214" s="147" t="s">
        <v>115</v>
      </c>
    </row>
    <row r="215" spans="2:65" s="12" customFormat="1">
      <c r="B215" s="145"/>
      <c r="D215" s="146" t="s">
        <v>125</v>
      </c>
      <c r="E215" s="147" t="s">
        <v>1</v>
      </c>
      <c r="F215" s="148" t="s">
        <v>224</v>
      </c>
      <c r="H215" s="147" t="s">
        <v>1</v>
      </c>
      <c r="I215" s="149"/>
      <c r="L215" s="145"/>
      <c r="M215" s="150"/>
      <c r="T215" s="151"/>
      <c r="AT215" s="147" t="s">
        <v>125</v>
      </c>
      <c r="AU215" s="147" t="s">
        <v>80</v>
      </c>
      <c r="AV215" s="12" t="s">
        <v>78</v>
      </c>
      <c r="AW215" s="12" t="s">
        <v>28</v>
      </c>
      <c r="AX215" s="12" t="s">
        <v>71</v>
      </c>
      <c r="AY215" s="147" t="s">
        <v>115</v>
      </c>
    </row>
    <row r="216" spans="2:65" s="13" customFormat="1">
      <c r="B216" s="152"/>
      <c r="D216" s="146" t="s">
        <v>125</v>
      </c>
      <c r="E216" s="153" t="s">
        <v>1</v>
      </c>
      <c r="F216" s="154" t="s">
        <v>225</v>
      </c>
      <c r="H216" s="155">
        <v>16.829999999999998</v>
      </c>
      <c r="I216" s="156"/>
      <c r="L216" s="152"/>
      <c r="M216" s="157"/>
      <c r="T216" s="158"/>
      <c r="AT216" s="153" t="s">
        <v>125</v>
      </c>
      <c r="AU216" s="153" t="s">
        <v>80</v>
      </c>
      <c r="AV216" s="13" t="s">
        <v>80</v>
      </c>
      <c r="AW216" s="13" t="s">
        <v>28</v>
      </c>
      <c r="AX216" s="13" t="s">
        <v>78</v>
      </c>
      <c r="AY216" s="153" t="s">
        <v>115</v>
      </c>
    </row>
    <row r="217" spans="2:65" s="1" customFormat="1" ht="16.5" customHeight="1">
      <c r="B217" s="32"/>
      <c r="C217" s="173" t="s">
        <v>226</v>
      </c>
      <c r="D217" s="173" t="s">
        <v>187</v>
      </c>
      <c r="E217" s="174" t="s">
        <v>227</v>
      </c>
      <c r="F217" s="175" t="s">
        <v>228</v>
      </c>
      <c r="G217" s="176" t="s">
        <v>229</v>
      </c>
      <c r="H217" s="177">
        <v>7.5</v>
      </c>
      <c r="I217" s="178">
        <v>0</v>
      </c>
      <c r="J217" s="179">
        <f>ROUND(I217*H217,2)</f>
        <v>0</v>
      </c>
      <c r="K217" s="175" t="s">
        <v>122</v>
      </c>
      <c r="L217" s="180"/>
      <c r="M217" s="181" t="s">
        <v>1</v>
      </c>
      <c r="N217" s="182" t="s">
        <v>36</v>
      </c>
      <c r="P217" s="141">
        <f>O217*H217</f>
        <v>0</v>
      </c>
      <c r="Q217" s="141">
        <v>1</v>
      </c>
      <c r="R217" s="141">
        <f>Q217*H217</f>
        <v>7.5</v>
      </c>
      <c r="S217" s="141">
        <v>0</v>
      </c>
      <c r="T217" s="142">
        <f>S217*H217</f>
        <v>0</v>
      </c>
      <c r="AR217" s="143" t="s">
        <v>146</v>
      </c>
      <c r="AT217" s="143" t="s">
        <v>187</v>
      </c>
      <c r="AU217" s="143" t="s">
        <v>80</v>
      </c>
      <c r="AY217" s="17" t="s">
        <v>115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78</v>
      </c>
      <c r="BK217" s="144">
        <f>ROUND(I217*H217,2)</f>
        <v>0</v>
      </c>
      <c r="BL217" s="17" t="s">
        <v>123</v>
      </c>
      <c r="BM217" s="143" t="s">
        <v>230</v>
      </c>
    </row>
    <row r="218" spans="2:65" s="12" customFormat="1">
      <c r="B218" s="145"/>
      <c r="D218" s="146" t="s">
        <v>125</v>
      </c>
      <c r="E218" s="147" t="s">
        <v>1</v>
      </c>
      <c r="F218" s="148" t="s">
        <v>222</v>
      </c>
      <c r="H218" s="147" t="s">
        <v>1</v>
      </c>
      <c r="I218" s="149"/>
      <c r="L218" s="145"/>
      <c r="M218" s="150"/>
      <c r="T218" s="151"/>
      <c r="AT218" s="147" t="s">
        <v>125</v>
      </c>
      <c r="AU218" s="147" t="s">
        <v>80</v>
      </c>
      <c r="AV218" s="12" t="s">
        <v>78</v>
      </c>
      <c r="AW218" s="12" t="s">
        <v>28</v>
      </c>
      <c r="AX218" s="12" t="s">
        <v>71</v>
      </c>
      <c r="AY218" s="147" t="s">
        <v>115</v>
      </c>
    </row>
    <row r="219" spans="2:65" s="12" customFormat="1">
      <c r="B219" s="145"/>
      <c r="D219" s="146" t="s">
        <v>125</v>
      </c>
      <c r="E219" s="147" t="s">
        <v>1</v>
      </c>
      <c r="F219" s="148" t="s">
        <v>231</v>
      </c>
      <c r="H219" s="147" t="s">
        <v>1</v>
      </c>
      <c r="I219" s="149"/>
      <c r="L219" s="145"/>
      <c r="M219" s="150"/>
      <c r="T219" s="151"/>
      <c r="AT219" s="147" t="s">
        <v>125</v>
      </c>
      <c r="AU219" s="147" t="s">
        <v>80</v>
      </c>
      <c r="AV219" s="12" t="s">
        <v>78</v>
      </c>
      <c r="AW219" s="12" t="s">
        <v>28</v>
      </c>
      <c r="AX219" s="12" t="s">
        <v>71</v>
      </c>
      <c r="AY219" s="147" t="s">
        <v>115</v>
      </c>
    </row>
    <row r="220" spans="2:65" s="12" customFormat="1">
      <c r="B220" s="145"/>
      <c r="D220" s="146" t="s">
        <v>125</v>
      </c>
      <c r="E220" s="147" t="s">
        <v>1</v>
      </c>
      <c r="F220" s="148" t="s">
        <v>216</v>
      </c>
      <c r="H220" s="147" t="s">
        <v>1</v>
      </c>
      <c r="I220" s="149"/>
      <c r="L220" s="145"/>
      <c r="M220" s="150"/>
      <c r="T220" s="151"/>
      <c r="AT220" s="147" t="s">
        <v>125</v>
      </c>
      <c r="AU220" s="147" t="s">
        <v>80</v>
      </c>
      <c r="AV220" s="12" t="s">
        <v>78</v>
      </c>
      <c r="AW220" s="12" t="s">
        <v>28</v>
      </c>
      <c r="AX220" s="12" t="s">
        <v>71</v>
      </c>
      <c r="AY220" s="147" t="s">
        <v>115</v>
      </c>
    </row>
    <row r="221" spans="2:65" s="13" customFormat="1">
      <c r="B221" s="152"/>
      <c r="D221" s="146" t="s">
        <v>125</v>
      </c>
      <c r="E221" s="153" t="s">
        <v>1</v>
      </c>
      <c r="F221" s="154" t="s">
        <v>232</v>
      </c>
      <c r="H221" s="155">
        <v>7.5</v>
      </c>
      <c r="I221" s="156"/>
      <c r="L221" s="152"/>
      <c r="M221" s="157"/>
      <c r="T221" s="158"/>
      <c r="AT221" s="153" t="s">
        <v>125</v>
      </c>
      <c r="AU221" s="153" t="s">
        <v>80</v>
      </c>
      <c r="AV221" s="13" t="s">
        <v>80</v>
      </c>
      <c r="AW221" s="13" t="s">
        <v>28</v>
      </c>
      <c r="AX221" s="13" t="s">
        <v>78</v>
      </c>
      <c r="AY221" s="153" t="s">
        <v>115</v>
      </c>
    </row>
    <row r="222" spans="2:65" s="1" customFormat="1" ht="49.15" customHeight="1">
      <c r="B222" s="32"/>
      <c r="C222" s="132" t="s">
        <v>233</v>
      </c>
      <c r="D222" s="132" t="s">
        <v>118</v>
      </c>
      <c r="E222" s="133" t="s">
        <v>234</v>
      </c>
      <c r="F222" s="134" t="s">
        <v>235</v>
      </c>
      <c r="G222" s="135" t="s">
        <v>138</v>
      </c>
      <c r="H222" s="136">
        <v>0.03</v>
      </c>
      <c r="I222" s="137">
        <v>0</v>
      </c>
      <c r="J222" s="138">
        <f>ROUND(I222*H222,2)</f>
        <v>0</v>
      </c>
      <c r="K222" s="134" t="s">
        <v>122</v>
      </c>
      <c r="L222" s="32"/>
      <c r="M222" s="139" t="s">
        <v>1</v>
      </c>
      <c r="N222" s="140" t="s">
        <v>36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123</v>
      </c>
      <c r="AT222" s="143" t="s">
        <v>118</v>
      </c>
      <c r="AU222" s="143" t="s">
        <v>80</v>
      </c>
      <c r="AY222" s="17" t="s">
        <v>115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78</v>
      </c>
      <c r="BK222" s="144">
        <f>ROUND(I222*H222,2)</f>
        <v>0</v>
      </c>
      <c r="BL222" s="17" t="s">
        <v>123</v>
      </c>
      <c r="BM222" s="143" t="s">
        <v>236</v>
      </c>
    </row>
    <row r="223" spans="2:65" s="12" customFormat="1">
      <c r="B223" s="145"/>
      <c r="D223" s="146" t="s">
        <v>125</v>
      </c>
      <c r="E223" s="147" t="s">
        <v>1</v>
      </c>
      <c r="F223" s="148" t="s">
        <v>237</v>
      </c>
      <c r="H223" s="147" t="s">
        <v>1</v>
      </c>
      <c r="I223" s="149"/>
      <c r="L223" s="145"/>
      <c r="M223" s="150"/>
      <c r="T223" s="151"/>
      <c r="AT223" s="147" t="s">
        <v>125</v>
      </c>
      <c r="AU223" s="147" t="s">
        <v>80</v>
      </c>
      <c r="AV223" s="12" t="s">
        <v>78</v>
      </c>
      <c r="AW223" s="12" t="s">
        <v>28</v>
      </c>
      <c r="AX223" s="12" t="s">
        <v>71</v>
      </c>
      <c r="AY223" s="147" t="s">
        <v>115</v>
      </c>
    </row>
    <row r="224" spans="2:65" s="12" customFormat="1">
      <c r="B224" s="145"/>
      <c r="D224" s="146" t="s">
        <v>125</v>
      </c>
      <c r="E224" s="147" t="s">
        <v>1</v>
      </c>
      <c r="F224" s="148" t="s">
        <v>238</v>
      </c>
      <c r="H224" s="147" t="s">
        <v>1</v>
      </c>
      <c r="I224" s="149"/>
      <c r="L224" s="145"/>
      <c r="M224" s="150"/>
      <c r="T224" s="151"/>
      <c r="AT224" s="147" t="s">
        <v>125</v>
      </c>
      <c r="AU224" s="147" t="s">
        <v>80</v>
      </c>
      <c r="AV224" s="12" t="s">
        <v>78</v>
      </c>
      <c r="AW224" s="12" t="s">
        <v>28</v>
      </c>
      <c r="AX224" s="12" t="s">
        <v>71</v>
      </c>
      <c r="AY224" s="147" t="s">
        <v>115</v>
      </c>
    </row>
    <row r="225" spans="2:65" s="13" customFormat="1">
      <c r="B225" s="152"/>
      <c r="D225" s="146" t="s">
        <v>125</v>
      </c>
      <c r="E225" s="153" t="s">
        <v>1</v>
      </c>
      <c r="F225" s="154" t="s">
        <v>239</v>
      </c>
      <c r="H225" s="155">
        <v>0.03</v>
      </c>
      <c r="I225" s="156"/>
      <c r="L225" s="152"/>
      <c r="M225" s="157"/>
      <c r="T225" s="158"/>
      <c r="AT225" s="153" t="s">
        <v>125</v>
      </c>
      <c r="AU225" s="153" t="s">
        <v>80</v>
      </c>
      <c r="AV225" s="13" t="s">
        <v>80</v>
      </c>
      <c r="AW225" s="13" t="s">
        <v>28</v>
      </c>
      <c r="AX225" s="13" t="s">
        <v>78</v>
      </c>
      <c r="AY225" s="153" t="s">
        <v>115</v>
      </c>
    </row>
    <row r="226" spans="2:65" s="11" customFormat="1" ht="22.9" customHeight="1">
      <c r="B226" s="120"/>
      <c r="D226" s="121" t="s">
        <v>70</v>
      </c>
      <c r="E226" s="130" t="s">
        <v>146</v>
      </c>
      <c r="F226" s="130" t="s">
        <v>240</v>
      </c>
      <c r="I226" s="123"/>
      <c r="J226" s="131">
        <f>BK226</f>
        <v>0</v>
      </c>
      <c r="L226" s="120"/>
      <c r="M226" s="125"/>
      <c r="P226" s="126">
        <f>SUM(P227:P263)</f>
        <v>0</v>
      </c>
      <c r="R226" s="126">
        <f>SUM(R227:R263)</f>
        <v>15.86514</v>
      </c>
      <c r="T226" s="127">
        <f>SUM(T227:T263)</f>
        <v>0</v>
      </c>
      <c r="AR226" s="121" t="s">
        <v>78</v>
      </c>
      <c r="AT226" s="128" t="s">
        <v>70</v>
      </c>
      <c r="AU226" s="128" t="s">
        <v>78</v>
      </c>
      <c r="AY226" s="121" t="s">
        <v>115</v>
      </c>
      <c r="BK226" s="129">
        <f>SUM(BK227:BK263)</f>
        <v>0</v>
      </c>
    </row>
    <row r="227" spans="2:65" s="1" customFormat="1" ht="44.25" customHeight="1">
      <c r="B227" s="32"/>
      <c r="C227" s="132" t="s">
        <v>241</v>
      </c>
      <c r="D227" s="132" t="s">
        <v>118</v>
      </c>
      <c r="E227" s="133" t="s">
        <v>242</v>
      </c>
      <c r="F227" s="134" t="s">
        <v>243</v>
      </c>
      <c r="G227" s="135" t="s">
        <v>244</v>
      </c>
      <c r="H227" s="136">
        <v>1</v>
      </c>
      <c r="I227" s="137">
        <v>0</v>
      </c>
      <c r="J227" s="138">
        <f>ROUND(I227*H227,2)</f>
        <v>0</v>
      </c>
      <c r="K227" s="134" t="s">
        <v>122</v>
      </c>
      <c r="L227" s="32"/>
      <c r="M227" s="139" t="s">
        <v>1</v>
      </c>
      <c r="N227" s="140" t="s">
        <v>36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123</v>
      </c>
      <c r="AT227" s="143" t="s">
        <v>118</v>
      </c>
      <c r="AU227" s="143" t="s">
        <v>80</v>
      </c>
      <c r="AY227" s="17" t="s">
        <v>115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7" t="s">
        <v>78</v>
      </c>
      <c r="BK227" s="144">
        <f>ROUND(I227*H227,2)</f>
        <v>0</v>
      </c>
      <c r="BL227" s="17" t="s">
        <v>123</v>
      </c>
      <c r="BM227" s="143" t="s">
        <v>245</v>
      </c>
    </row>
    <row r="228" spans="2:65" s="12" customFormat="1">
      <c r="B228" s="145"/>
      <c r="D228" s="146" t="s">
        <v>125</v>
      </c>
      <c r="E228" s="147" t="s">
        <v>1</v>
      </c>
      <c r="F228" s="148" t="s">
        <v>246</v>
      </c>
      <c r="H228" s="147" t="s">
        <v>1</v>
      </c>
      <c r="I228" s="149"/>
      <c r="L228" s="145"/>
      <c r="M228" s="150"/>
      <c r="T228" s="151"/>
      <c r="AT228" s="147" t="s">
        <v>125</v>
      </c>
      <c r="AU228" s="147" t="s">
        <v>80</v>
      </c>
      <c r="AV228" s="12" t="s">
        <v>78</v>
      </c>
      <c r="AW228" s="12" t="s">
        <v>28</v>
      </c>
      <c r="AX228" s="12" t="s">
        <v>71</v>
      </c>
      <c r="AY228" s="147" t="s">
        <v>115</v>
      </c>
    </row>
    <row r="229" spans="2:65" s="12" customFormat="1">
      <c r="B229" s="145"/>
      <c r="D229" s="146" t="s">
        <v>125</v>
      </c>
      <c r="E229" s="147" t="s">
        <v>1</v>
      </c>
      <c r="F229" s="148" t="s">
        <v>247</v>
      </c>
      <c r="H229" s="147" t="s">
        <v>1</v>
      </c>
      <c r="I229" s="149"/>
      <c r="L229" s="145"/>
      <c r="M229" s="150"/>
      <c r="T229" s="151"/>
      <c r="AT229" s="147" t="s">
        <v>125</v>
      </c>
      <c r="AU229" s="147" t="s">
        <v>80</v>
      </c>
      <c r="AV229" s="12" t="s">
        <v>78</v>
      </c>
      <c r="AW229" s="12" t="s">
        <v>28</v>
      </c>
      <c r="AX229" s="12" t="s">
        <v>71</v>
      </c>
      <c r="AY229" s="147" t="s">
        <v>115</v>
      </c>
    </row>
    <row r="230" spans="2:65" s="13" customFormat="1">
      <c r="B230" s="152"/>
      <c r="D230" s="146" t="s">
        <v>125</v>
      </c>
      <c r="E230" s="153" t="s">
        <v>1</v>
      </c>
      <c r="F230" s="154" t="s">
        <v>78</v>
      </c>
      <c r="H230" s="155">
        <v>1</v>
      </c>
      <c r="I230" s="156"/>
      <c r="L230" s="152"/>
      <c r="M230" s="157"/>
      <c r="T230" s="158"/>
      <c r="AT230" s="153" t="s">
        <v>125</v>
      </c>
      <c r="AU230" s="153" t="s">
        <v>80</v>
      </c>
      <c r="AV230" s="13" t="s">
        <v>80</v>
      </c>
      <c r="AW230" s="13" t="s">
        <v>28</v>
      </c>
      <c r="AX230" s="13" t="s">
        <v>78</v>
      </c>
      <c r="AY230" s="153" t="s">
        <v>115</v>
      </c>
    </row>
    <row r="231" spans="2:65" s="1" customFormat="1" ht="16.5" customHeight="1">
      <c r="B231" s="32"/>
      <c r="C231" s="173" t="s">
        <v>248</v>
      </c>
      <c r="D231" s="173" t="s">
        <v>187</v>
      </c>
      <c r="E231" s="174" t="s">
        <v>249</v>
      </c>
      <c r="F231" s="175" t="s">
        <v>250</v>
      </c>
      <c r="G231" s="176" t="s">
        <v>244</v>
      </c>
      <c r="H231" s="177">
        <v>1</v>
      </c>
      <c r="I231" s="178">
        <v>0</v>
      </c>
      <c r="J231" s="179">
        <f>ROUND(I231*H231,2)</f>
        <v>0</v>
      </c>
      <c r="K231" s="175" t="s">
        <v>122</v>
      </c>
      <c r="L231" s="180"/>
      <c r="M231" s="181" t="s">
        <v>1</v>
      </c>
      <c r="N231" s="182" t="s">
        <v>36</v>
      </c>
      <c r="P231" s="141">
        <f>O231*H231</f>
        <v>0</v>
      </c>
      <c r="Q231" s="141">
        <v>5.0000000000000001E-4</v>
      </c>
      <c r="R231" s="141">
        <f>Q231*H231</f>
        <v>5.0000000000000001E-4</v>
      </c>
      <c r="S231" s="141">
        <v>0</v>
      </c>
      <c r="T231" s="142">
        <f>S231*H231</f>
        <v>0</v>
      </c>
      <c r="AR231" s="143" t="s">
        <v>146</v>
      </c>
      <c r="AT231" s="143" t="s">
        <v>187</v>
      </c>
      <c r="AU231" s="143" t="s">
        <v>80</v>
      </c>
      <c r="AY231" s="17" t="s">
        <v>115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78</v>
      </c>
      <c r="BK231" s="144">
        <f>ROUND(I231*H231,2)</f>
        <v>0</v>
      </c>
      <c r="BL231" s="17" t="s">
        <v>123</v>
      </c>
      <c r="BM231" s="143" t="s">
        <v>251</v>
      </c>
    </row>
    <row r="232" spans="2:65" s="1" customFormat="1" ht="24.2" customHeight="1">
      <c r="B232" s="32"/>
      <c r="C232" s="132" t="s">
        <v>252</v>
      </c>
      <c r="D232" s="132" t="s">
        <v>118</v>
      </c>
      <c r="E232" s="133" t="s">
        <v>253</v>
      </c>
      <c r="F232" s="134" t="s">
        <v>254</v>
      </c>
      <c r="G232" s="135" t="s">
        <v>206</v>
      </c>
      <c r="H232" s="136">
        <v>66</v>
      </c>
      <c r="I232" s="137">
        <v>0</v>
      </c>
      <c r="J232" s="138">
        <f>ROUND(I232*H232,2)</f>
        <v>0</v>
      </c>
      <c r="K232" s="134" t="s">
        <v>122</v>
      </c>
      <c r="L232" s="32"/>
      <c r="M232" s="139" t="s">
        <v>1</v>
      </c>
      <c r="N232" s="140" t="s">
        <v>36</v>
      </c>
      <c r="P232" s="141">
        <f>O232*H232</f>
        <v>0</v>
      </c>
      <c r="Q232" s="141">
        <v>4.0000000000000003E-5</v>
      </c>
      <c r="R232" s="141">
        <f>Q232*H232</f>
        <v>2.6400000000000004E-3</v>
      </c>
      <c r="S232" s="141">
        <v>0</v>
      </c>
      <c r="T232" s="142">
        <f>S232*H232</f>
        <v>0</v>
      </c>
      <c r="AR232" s="143" t="s">
        <v>123</v>
      </c>
      <c r="AT232" s="143" t="s">
        <v>118</v>
      </c>
      <c r="AU232" s="143" t="s">
        <v>80</v>
      </c>
      <c r="AY232" s="17" t="s">
        <v>115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78</v>
      </c>
      <c r="BK232" s="144">
        <f>ROUND(I232*H232,2)</f>
        <v>0</v>
      </c>
      <c r="BL232" s="17" t="s">
        <v>123</v>
      </c>
      <c r="BM232" s="143" t="s">
        <v>255</v>
      </c>
    </row>
    <row r="233" spans="2:65" s="12" customFormat="1">
      <c r="B233" s="145"/>
      <c r="D233" s="146" t="s">
        <v>125</v>
      </c>
      <c r="E233" s="147" t="s">
        <v>1</v>
      </c>
      <c r="F233" s="148" t="s">
        <v>256</v>
      </c>
      <c r="H233" s="147" t="s">
        <v>1</v>
      </c>
      <c r="I233" s="149"/>
      <c r="L233" s="145"/>
      <c r="M233" s="150"/>
      <c r="T233" s="151"/>
      <c r="AT233" s="147" t="s">
        <v>125</v>
      </c>
      <c r="AU233" s="147" t="s">
        <v>80</v>
      </c>
      <c r="AV233" s="12" t="s">
        <v>78</v>
      </c>
      <c r="AW233" s="12" t="s">
        <v>28</v>
      </c>
      <c r="AX233" s="12" t="s">
        <v>71</v>
      </c>
      <c r="AY233" s="147" t="s">
        <v>115</v>
      </c>
    </row>
    <row r="234" spans="2:65" s="12" customFormat="1">
      <c r="B234" s="145"/>
      <c r="D234" s="146" t="s">
        <v>125</v>
      </c>
      <c r="E234" s="147" t="s">
        <v>1</v>
      </c>
      <c r="F234" s="148" t="s">
        <v>174</v>
      </c>
      <c r="H234" s="147" t="s">
        <v>1</v>
      </c>
      <c r="I234" s="149"/>
      <c r="L234" s="145"/>
      <c r="M234" s="150"/>
      <c r="T234" s="151"/>
      <c r="AT234" s="147" t="s">
        <v>125</v>
      </c>
      <c r="AU234" s="147" t="s">
        <v>80</v>
      </c>
      <c r="AV234" s="12" t="s">
        <v>78</v>
      </c>
      <c r="AW234" s="12" t="s">
        <v>28</v>
      </c>
      <c r="AX234" s="12" t="s">
        <v>71</v>
      </c>
      <c r="AY234" s="147" t="s">
        <v>115</v>
      </c>
    </row>
    <row r="235" spans="2:65" s="13" customFormat="1">
      <c r="B235" s="152"/>
      <c r="D235" s="146" t="s">
        <v>125</v>
      </c>
      <c r="E235" s="153" t="s">
        <v>1</v>
      </c>
      <c r="F235" s="154" t="s">
        <v>209</v>
      </c>
      <c r="H235" s="155">
        <v>66</v>
      </c>
      <c r="I235" s="156"/>
      <c r="L235" s="152"/>
      <c r="M235" s="157"/>
      <c r="T235" s="158"/>
      <c r="AT235" s="153" t="s">
        <v>125</v>
      </c>
      <c r="AU235" s="153" t="s">
        <v>80</v>
      </c>
      <c r="AV235" s="13" t="s">
        <v>80</v>
      </c>
      <c r="AW235" s="13" t="s">
        <v>28</v>
      </c>
      <c r="AX235" s="13" t="s">
        <v>78</v>
      </c>
      <c r="AY235" s="153" t="s">
        <v>115</v>
      </c>
    </row>
    <row r="236" spans="2:65" s="1" customFormat="1" ht="24.2" customHeight="1">
      <c r="B236" s="32"/>
      <c r="C236" s="173" t="s">
        <v>7</v>
      </c>
      <c r="D236" s="173" t="s">
        <v>187</v>
      </c>
      <c r="E236" s="174" t="s">
        <v>257</v>
      </c>
      <c r="F236" s="175" t="s">
        <v>258</v>
      </c>
      <c r="G236" s="176" t="s">
        <v>206</v>
      </c>
      <c r="H236" s="177">
        <v>66</v>
      </c>
      <c r="I236" s="178">
        <v>0</v>
      </c>
      <c r="J236" s="179">
        <f>ROUND(I236*H236,2)</f>
        <v>0</v>
      </c>
      <c r="K236" s="175" t="s">
        <v>1</v>
      </c>
      <c r="L236" s="180"/>
      <c r="M236" s="181" t="s">
        <v>1</v>
      </c>
      <c r="N236" s="182" t="s">
        <v>36</v>
      </c>
      <c r="P236" s="141">
        <f>O236*H236</f>
        <v>0</v>
      </c>
      <c r="Q236" s="141">
        <v>0.24024000000000001</v>
      </c>
      <c r="R236" s="141">
        <f>Q236*H236</f>
        <v>15.855840000000001</v>
      </c>
      <c r="S236" s="141">
        <v>0</v>
      </c>
      <c r="T236" s="142">
        <f>S236*H236</f>
        <v>0</v>
      </c>
      <c r="AR236" s="143" t="s">
        <v>146</v>
      </c>
      <c r="AT236" s="143" t="s">
        <v>187</v>
      </c>
      <c r="AU236" s="143" t="s">
        <v>80</v>
      </c>
      <c r="AY236" s="17" t="s">
        <v>115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78</v>
      </c>
      <c r="BK236" s="144">
        <f>ROUND(I236*H236,2)</f>
        <v>0</v>
      </c>
      <c r="BL236" s="17" t="s">
        <v>123</v>
      </c>
      <c r="BM236" s="143" t="s">
        <v>259</v>
      </c>
    </row>
    <row r="237" spans="2:65" s="1" customFormat="1" ht="19.5">
      <c r="B237" s="32"/>
      <c r="D237" s="146" t="s">
        <v>260</v>
      </c>
      <c r="F237" s="183" t="s">
        <v>261</v>
      </c>
      <c r="I237" s="184"/>
      <c r="L237" s="32"/>
      <c r="M237" s="185"/>
      <c r="T237" s="56"/>
      <c r="AT237" s="17" t="s">
        <v>260</v>
      </c>
      <c r="AU237" s="17" t="s">
        <v>80</v>
      </c>
    </row>
    <row r="238" spans="2:65" s="1" customFormat="1" ht="44.25" customHeight="1">
      <c r="B238" s="32"/>
      <c r="C238" s="132" t="s">
        <v>262</v>
      </c>
      <c r="D238" s="132" t="s">
        <v>118</v>
      </c>
      <c r="E238" s="133" t="s">
        <v>263</v>
      </c>
      <c r="F238" s="134" t="s">
        <v>264</v>
      </c>
      <c r="G238" s="135" t="s">
        <v>244</v>
      </c>
      <c r="H238" s="136">
        <v>2</v>
      </c>
      <c r="I238" s="137">
        <v>0</v>
      </c>
      <c r="J238" s="138">
        <f>ROUND(I238*H238,2)</f>
        <v>0</v>
      </c>
      <c r="K238" s="134" t="s">
        <v>122</v>
      </c>
      <c r="L238" s="32"/>
      <c r="M238" s="139" t="s">
        <v>1</v>
      </c>
      <c r="N238" s="140" t="s">
        <v>36</v>
      </c>
      <c r="P238" s="141">
        <f>O238*H238</f>
        <v>0</v>
      </c>
      <c r="Q238" s="141">
        <v>1.0000000000000001E-5</v>
      </c>
      <c r="R238" s="141">
        <f>Q238*H238</f>
        <v>2.0000000000000002E-5</v>
      </c>
      <c r="S238" s="141">
        <v>0</v>
      </c>
      <c r="T238" s="142">
        <f>S238*H238</f>
        <v>0</v>
      </c>
      <c r="AR238" s="143" t="s">
        <v>123</v>
      </c>
      <c r="AT238" s="143" t="s">
        <v>118</v>
      </c>
      <c r="AU238" s="143" t="s">
        <v>80</v>
      </c>
      <c r="AY238" s="17" t="s">
        <v>115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7" t="s">
        <v>78</v>
      </c>
      <c r="BK238" s="144">
        <f>ROUND(I238*H238,2)</f>
        <v>0</v>
      </c>
      <c r="BL238" s="17" t="s">
        <v>123</v>
      </c>
      <c r="BM238" s="143" t="s">
        <v>265</v>
      </c>
    </row>
    <row r="239" spans="2:65" s="12" customFormat="1">
      <c r="B239" s="145"/>
      <c r="D239" s="146" t="s">
        <v>125</v>
      </c>
      <c r="E239" s="147" t="s">
        <v>1</v>
      </c>
      <c r="F239" s="148" t="s">
        <v>266</v>
      </c>
      <c r="H239" s="147" t="s">
        <v>1</v>
      </c>
      <c r="I239" s="149"/>
      <c r="L239" s="145"/>
      <c r="M239" s="150"/>
      <c r="T239" s="151"/>
      <c r="AT239" s="147" t="s">
        <v>125</v>
      </c>
      <c r="AU239" s="147" t="s">
        <v>80</v>
      </c>
      <c r="AV239" s="12" t="s">
        <v>78</v>
      </c>
      <c r="AW239" s="12" t="s">
        <v>28</v>
      </c>
      <c r="AX239" s="12" t="s">
        <v>71</v>
      </c>
      <c r="AY239" s="147" t="s">
        <v>115</v>
      </c>
    </row>
    <row r="240" spans="2:65" s="12" customFormat="1">
      <c r="B240" s="145"/>
      <c r="D240" s="146" t="s">
        <v>125</v>
      </c>
      <c r="E240" s="147" t="s">
        <v>1</v>
      </c>
      <c r="F240" s="148" t="s">
        <v>247</v>
      </c>
      <c r="H240" s="147" t="s">
        <v>1</v>
      </c>
      <c r="I240" s="149"/>
      <c r="L240" s="145"/>
      <c r="M240" s="150"/>
      <c r="T240" s="151"/>
      <c r="AT240" s="147" t="s">
        <v>125</v>
      </c>
      <c r="AU240" s="147" t="s">
        <v>80</v>
      </c>
      <c r="AV240" s="12" t="s">
        <v>78</v>
      </c>
      <c r="AW240" s="12" t="s">
        <v>28</v>
      </c>
      <c r="AX240" s="12" t="s">
        <v>71</v>
      </c>
      <c r="AY240" s="147" t="s">
        <v>115</v>
      </c>
    </row>
    <row r="241" spans="2:65" s="13" customFormat="1">
      <c r="B241" s="152"/>
      <c r="D241" s="146" t="s">
        <v>125</v>
      </c>
      <c r="E241" s="153" t="s">
        <v>1</v>
      </c>
      <c r="F241" s="154" t="s">
        <v>80</v>
      </c>
      <c r="H241" s="155">
        <v>2</v>
      </c>
      <c r="I241" s="156"/>
      <c r="L241" s="152"/>
      <c r="M241" s="157"/>
      <c r="T241" s="158"/>
      <c r="AT241" s="153" t="s">
        <v>125</v>
      </c>
      <c r="AU241" s="153" t="s">
        <v>80</v>
      </c>
      <c r="AV241" s="13" t="s">
        <v>80</v>
      </c>
      <c r="AW241" s="13" t="s">
        <v>28</v>
      </c>
      <c r="AX241" s="13" t="s">
        <v>78</v>
      </c>
      <c r="AY241" s="153" t="s">
        <v>115</v>
      </c>
    </row>
    <row r="242" spans="2:65" s="1" customFormat="1" ht="16.5" customHeight="1">
      <c r="B242" s="32"/>
      <c r="C242" s="173" t="s">
        <v>267</v>
      </c>
      <c r="D242" s="173" t="s">
        <v>187</v>
      </c>
      <c r="E242" s="174" t="s">
        <v>268</v>
      </c>
      <c r="F242" s="175" t="s">
        <v>269</v>
      </c>
      <c r="G242" s="176" t="s">
        <v>244</v>
      </c>
      <c r="H242" s="177">
        <v>2</v>
      </c>
      <c r="I242" s="178">
        <v>0</v>
      </c>
      <c r="J242" s="179">
        <f>ROUND(I242*H242,2)</f>
        <v>0</v>
      </c>
      <c r="K242" s="175" t="s">
        <v>122</v>
      </c>
      <c r="L242" s="180"/>
      <c r="M242" s="181" t="s">
        <v>1</v>
      </c>
      <c r="N242" s="182" t="s">
        <v>36</v>
      </c>
      <c r="P242" s="141">
        <f>O242*H242</f>
        <v>0</v>
      </c>
      <c r="Q242" s="141">
        <v>1E-4</v>
      </c>
      <c r="R242" s="141">
        <f>Q242*H242</f>
        <v>2.0000000000000001E-4</v>
      </c>
      <c r="S242" s="141">
        <v>0</v>
      </c>
      <c r="T242" s="142">
        <f>S242*H242</f>
        <v>0</v>
      </c>
      <c r="AR242" s="143" t="s">
        <v>146</v>
      </c>
      <c r="AT242" s="143" t="s">
        <v>187</v>
      </c>
      <c r="AU242" s="143" t="s">
        <v>80</v>
      </c>
      <c r="AY242" s="17" t="s">
        <v>115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7" t="s">
        <v>78</v>
      </c>
      <c r="BK242" s="144">
        <f>ROUND(I242*H242,2)</f>
        <v>0</v>
      </c>
      <c r="BL242" s="17" t="s">
        <v>123</v>
      </c>
      <c r="BM242" s="143" t="s">
        <v>270</v>
      </c>
    </row>
    <row r="243" spans="2:65" s="1" customFormat="1" ht="24.2" customHeight="1">
      <c r="B243" s="32"/>
      <c r="C243" s="132" t="s">
        <v>271</v>
      </c>
      <c r="D243" s="132" t="s">
        <v>118</v>
      </c>
      <c r="E243" s="133" t="s">
        <v>272</v>
      </c>
      <c r="F243" s="134" t="s">
        <v>273</v>
      </c>
      <c r="G243" s="135" t="s">
        <v>274</v>
      </c>
      <c r="H243" s="136">
        <v>1</v>
      </c>
      <c r="I243" s="137">
        <v>0</v>
      </c>
      <c r="J243" s="138">
        <f>ROUND(I243*H243,2)</f>
        <v>0</v>
      </c>
      <c r="K243" s="134" t="s">
        <v>1</v>
      </c>
      <c r="L243" s="32"/>
      <c r="M243" s="139" t="s">
        <v>1</v>
      </c>
      <c r="N243" s="140" t="s">
        <v>36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123</v>
      </c>
      <c r="AT243" s="143" t="s">
        <v>118</v>
      </c>
      <c r="AU243" s="143" t="s">
        <v>80</v>
      </c>
      <c r="AY243" s="17" t="s">
        <v>115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78</v>
      </c>
      <c r="BK243" s="144">
        <f>ROUND(I243*H243,2)</f>
        <v>0</v>
      </c>
      <c r="BL243" s="17" t="s">
        <v>123</v>
      </c>
      <c r="BM243" s="143" t="s">
        <v>275</v>
      </c>
    </row>
    <row r="244" spans="2:65" s="12" customFormat="1">
      <c r="B244" s="145"/>
      <c r="D244" s="146" t="s">
        <v>125</v>
      </c>
      <c r="E244" s="147" t="s">
        <v>1</v>
      </c>
      <c r="F244" s="148" t="s">
        <v>276</v>
      </c>
      <c r="H244" s="147" t="s">
        <v>1</v>
      </c>
      <c r="I244" s="149"/>
      <c r="L244" s="145"/>
      <c r="M244" s="150"/>
      <c r="T244" s="151"/>
      <c r="AT244" s="147" t="s">
        <v>125</v>
      </c>
      <c r="AU244" s="147" t="s">
        <v>80</v>
      </c>
      <c r="AV244" s="12" t="s">
        <v>78</v>
      </c>
      <c r="AW244" s="12" t="s">
        <v>28</v>
      </c>
      <c r="AX244" s="12" t="s">
        <v>71</v>
      </c>
      <c r="AY244" s="147" t="s">
        <v>115</v>
      </c>
    </row>
    <row r="245" spans="2:65" s="12" customFormat="1">
      <c r="B245" s="145"/>
      <c r="D245" s="146" t="s">
        <v>125</v>
      </c>
      <c r="E245" s="147" t="s">
        <v>1</v>
      </c>
      <c r="F245" s="148" t="s">
        <v>277</v>
      </c>
      <c r="H245" s="147" t="s">
        <v>1</v>
      </c>
      <c r="I245" s="149"/>
      <c r="L245" s="145"/>
      <c r="M245" s="150"/>
      <c r="T245" s="151"/>
      <c r="AT245" s="147" t="s">
        <v>125</v>
      </c>
      <c r="AU245" s="147" t="s">
        <v>80</v>
      </c>
      <c r="AV245" s="12" t="s">
        <v>78</v>
      </c>
      <c r="AW245" s="12" t="s">
        <v>28</v>
      </c>
      <c r="AX245" s="12" t="s">
        <v>71</v>
      </c>
      <c r="AY245" s="147" t="s">
        <v>115</v>
      </c>
    </row>
    <row r="246" spans="2:65" s="13" customFormat="1">
      <c r="B246" s="152"/>
      <c r="D246" s="146" t="s">
        <v>125</v>
      </c>
      <c r="E246" s="153" t="s">
        <v>1</v>
      </c>
      <c r="F246" s="154" t="s">
        <v>78</v>
      </c>
      <c r="H246" s="155">
        <v>1</v>
      </c>
      <c r="I246" s="156"/>
      <c r="L246" s="152"/>
      <c r="M246" s="157"/>
      <c r="T246" s="158"/>
      <c r="AT246" s="153" t="s">
        <v>125</v>
      </c>
      <c r="AU246" s="153" t="s">
        <v>80</v>
      </c>
      <c r="AV246" s="13" t="s">
        <v>80</v>
      </c>
      <c r="AW246" s="13" t="s">
        <v>28</v>
      </c>
      <c r="AX246" s="13" t="s">
        <v>71</v>
      </c>
      <c r="AY246" s="153" t="s">
        <v>115</v>
      </c>
    </row>
    <row r="247" spans="2:65" s="12" customFormat="1" ht="22.5">
      <c r="B247" s="145"/>
      <c r="D247" s="146" t="s">
        <v>125</v>
      </c>
      <c r="E247" s="147" t="s">
        <v>1</v>
      </c>
      <c r="F247" s="148" t="s">
        <v>278</v>
      </c>
      <c r="H247" s="147" t="s">
        <v>1</v>
      </c>
      <c r="I247" s="149"/>
      <c r="L247" s="145"/>
      <c r="M247" s="150"/>
      <c r="T247" s="151"/>
      <c r="AT247" s="147" t="s">
        <v>125</v>
      </c>
      <c r="AU247" s="147" t="s">
        <v>80</v>
      </c>
      <c r="AV247" s="12" t="s">
        <v>78</v>
      </c>
      <c r="AW247" s="12" t="s">
        <v>28</v>
      </c>
      <c r="AX247" s="12" t="s">
        <v>71</v>
      </c>
      <c r="AY247" s="147" t="s">
        <v>115</v>
      </c>
    </row>
    <row r="248" spans="2:65" s="12" customFormat="1" ht="22.5">
      <c r="B248" s="145"/>
      <c r="D248" s="146" t="s">
        <v>125</v>
      </c>
      <c r="E248" s="147" t="s">
        <v>1</v>
      </c>
      <c r="F248" s="148" t="s">
        <v>279</v>
      </c>
      <c r="H248" s="147" t="s">
        <v>1</v>
      </c>
      <c r="I248" s="149"/>
      <c r="L248" s="145"/>
      <c r="M248" s="150"/>
      <c r="T248" s="151"/>
      <c r="AT248" s="147" t="s">
        <v>125</v>
      </c>
      <c r="AU248" s="147" t="s">
        <v>80</v>
      </c>
      <c r="AV248" s="12" t="s">
        <v>78</v>
      </c>
      <c r="AW248" s="12" t="s">
        <v>28</v>
      </c>
      <c r="AX248" s="12" t="s">
        <v>71</v>
      </c>
      <c r="AY248" s="147" t="s">
        <v>115</v>
      </c>
    </row>
    <row r="249" spans="2:65" s="14" customFormat="1">
      <c r="B249" s="159"/>
      <c r="D249" s="146" t="s">
        <v>125</v>
      </c>
      <c r="E249" s="160" t="s">
        <v>1</v>
      </c>
      <c r="F249" s="161" t="s">
        <v>145</v>
      </c>
      <c r="H249" s="162">
        <v>1</v>
      </c>
      <c r="I249" s="163"/>
      <c r="L249" s="159"/>
      <c r="M249" s="164"/>
      <c r="T249" s="165"/>
      <c r="AT249" s="160" t="s">
        <v>125</v>
      </c>
      <c r="AU249" s="160" t="s">
        <v>80</v>
      </c>
      <c r="AV249" s="14" t="s">
        <v>123</v>
      </c>
      <c r="AW249" s="14" t="s">
        <v>28</v>
      </c>
      <c r="AX249" s="14" t="s">
        <v>78</v>
      </c>
      <c r="AY249" s="160" t="s">
        <v>115</v>
      </c>
    </row>
    <row r="250" spans="2:65" s="1" customFormat="1" ht="24.2" customHeight="1">
      <c r="B250" s="32"/>
      <c r="C250" s="132" t="s">
        <v>280</v>
      </c>
      <c r="D250" s="132" t="s">
        <v>118</v>
      </c>
      <c r="E250" s="133" t="s">
        <v>281</v>
      </c>
      <c r="F250" s="134" t="s">
        <v>273</v>
      </c>
      <c r="G250" s="135" t="s">
        <v>274</v>
      </c>
      <c r="H250" s="136">
        <v>2</v>
      </c>
      <c r="I250" s="137">
        <v>0</v>
      </c>
      <c r="J250" s="138">
        <f>ROUND(I250*H250,2)</f>
        <v>0</v>
      </c>
      <c r="K250" s="134" t="s">
        <v>1</v>
      </c>
      <c r="L250" s="32"/>
      <c r="M250" s="139" t="s">
        <v>1</v>
      </c>
      <c r="N250" s="140" t="s">
        <v>36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123</v>
      </c>
      <c r="AT250" s="143" t="s">
        <v>118</v>
      </c>
      <c r="AU250" s="143" t="s">
        <v>80</v>
      </c>
      <c r="AY250" s="17" t="s">
        <v>115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78</v>
      </c>
      <c r="BK250" s="144">
        <f>ROUND(I250*H250,2)</f>
        <v>0</v>
      </c>
      <c r="BL250" s="17" t="s">
        <v>123</v>
      </c>
      <c r="BM250" s="143" t="s">
        <v>282</v>
      </c>
    </row>
    <row r="251" spans="2:65" s="12" customFormat="1">
      <c r="B251" s="145"/>
      <c r="D251" s="146" t="s">
        <v>125</v>
      </c>
      <c r="E251" s="147" t="s">
        <v>1</v>
      </c>
      <c r="F251" s="148" t="s">
        <v>276</v>
      </c>
      <c r="H251" s="147" t="s">
        <v>1</v>
      </c>
      <c r="I251" s="149"/>
      <c r="L251" s="145"/>
      <c r="M251" s="150"/>
      <c r="T251" s="151"/>
      <c r="AT251" s="147" t="s">
        <v>125</v>
      </c>
      <c r="AU251" s="147" t="s">
        <v>80</v>
      </c>
      <c r="AV251" s="12" t="s">
        <v>78</v>
      </c>
      <c r="AW251" s="12" t="s">
        <v>28</v>
      </c>
      <c r="AX251" s="12" t="s">
        <v>71</v>
      </c>
      <c r="AY251" s="147" t="s">
        <v>115</v>
      </c>
    </row>
    <row r="252" spans="2:65" s="12" customFormat="1">
      <c r="B252" s="145"/>
      <c r="D252" s="146" t="s">
        <v>125</v>
      </c>
      <c r="E252" s="147" t="s">
        <v>1</v>
      </c>
      <c r="F252" s="148" t="s">
        <v>283</v>
      </c>
      <c r="H252" s="147" t="s">
        <v>1</v>
      </c>
      <c r="I252" s="149"/>
      <c r="L252" s="145"/>
      <c r="M252" s="150"/>
      <c r="T252" s="151"/>
      <c r="AT252" s="147" t="s">
        <v>125</v>
      </c>
      <c r="AU252" s="147" t="s">
        <v>80</v>
      </c>
      <c r="AV252" s="12" t="s">
        <v>78</v>
      </c>
      <c r="AW252" s="12" t="s">
        <v>28</v>
      </c>
      <c r="AX252" s="12" t="s">
        <v>71</v>
      </c>
      <c r="AY252" s="147" t="s">
        <v>115</v>
      </c>
    </row>
    <row r="253" spans="2:65" s="13" customFormat="1">
      <c r="B253" s="152"/>
      <c r="D253" s="146" t="s">
        <v>125</v>
      </c>
      <c r="E253" s="153" t="s">
        <v>1</v>
      </c>
      <c r="F253" s="154" t="s">
        <v>80</v>
      </c>
      <c r="H253" s="155">
        <v>2</v>
      </c>
      <c r="I253" s="156"/>
      <c r="L253" s="152"/>
      <c r="M253" s="157"/>
      <c r="T253" s="158"/>
      <c r="AT253" s="153" t="s">
        <v>125</v>
      </c>
      <c r="AU253" s="153" t="s">
        <v>80</v>
      </c>
      <c r="AV253" s="13" t="s">
        <v>80</v>
      </c>
      <c r="AW253" s="13" t="s">
        <v>28</v>
      </c>
      <c r="AX253" s="13" t="s">
        <v>71</v>
      </c>
      <c r="AY253" s="153" t="s">
        <v>115</v>
      </c>
    </row>
    <row r="254" spans="2:65" s="12" customFormat="1" ht="22.5">
      <c r="B254" s="145"/>
      <c r="D254" s="146" t="s">
        <v>125</v>
      </c>
      <c r="E254" s="147" t="s">
        <v>1</v>
      </c>
      <c r="F254" s="148" t="s">
        <v>278</v>
      </c>
      <c r="H254" s="147" t="s">
        <v>1</v>
      </c>
      <c r="I254" s="149"/>
      <c r="L254" s="145"/>
      <c r="M254" s="150"/>
      <c r="T254" s="151"/>
      <c r="AT254" s="147" t="s">
        <v>125</v>
      </c>
      <c r="AU254" s="147" t="s">
        <v>80</v>
      </c>
      <c r="AV254" s="12" t="s">
        <v>78</v>
      </c>
      <c r="AW254" s="12" t="s">
        <v>28</v>
      </c>
      <c r="AX254" s="12" t="s">
        <v>71</v>
      </c>
      <c r="AY254" s="147" t="s">
        <v>115</v>
      </c>
    </row>
    <row r="255" spans="2:65" s="14" customFormat="1">
      <c r="B255" s="159"/>
      <c r="D255" s="146" t="s">
        <v>125</v>
      </c>
      <c r="E255" s="160" t="s">
        <v>1</v>
      </c>
      <c r="F255" s="161" t="s">
        <v>145</v>
      </c>
      <c r="H255" s="162">
        <v>2</v>
      </c>
      <c r="I255" s="163"/>
      <c r="L255" s="159"/>
      <c r="M255" s="164"/>
      <c r="T255" s="165"/>
      <c r="AT255" s="160" t="s">
        <v>125</v>
      </c>
      <c r="AU255" s="160" t="s">
        <v>80</v>
      </c>
      <c r="AV255" s="14" t="s">
        <v>123</v>
      </c>
      <c r="AW255" s="14" t="s">
        <v>28</v>
      </c>
      <c r="AX255" s="14" t="s">
        <v>78</v>
      </c>
      <c r="AY255" s="160" t="s">
        <v>115</v>
      </c>
    </row>
    <row r="256" spans="2:65" s="1" customFormat="1" ht="24.2" customHeight="1">
      <c r="B256" s="32"/>
      <c r="C256" s="132" t="s">
        <v>284</v>
      </c>
      <c r="D256" s="132" t="s">
        <v>118</v>
      </c>
      <c r="E256" s="133" t="s">
        <v>285</v>
      </c>
      <c r="F256" s="134" t="s">
        <v>286</v>
      </c>
      <c r="G256" s="135" t="s">
        <v>206</v>
      </c>
      <c r="H256" s="136">
        <v>66</v>
      </c>
      <c r="I256" s="137">
        <v>0</v>
      </c>
      <c r="J256" s="138">
        <f>ROUND(I256*H256,2)</f>
        <v>0</v>
      </c>
      <c r="K256" s="134" t="s">
        <v>122</v>
      </c>
      <c r="L256" s="32"/>
      <c r="M256" s="139" t="s">
        <v>1</v>
      </c>
      <c r="N256" s="140" t="s">
        <v>36</v>
      </c>
      <c r="P256" s="141">
        <f>O256*H256</f>
        <v>0</v>
      </c>
      <c r="Q256" s="141">
        <v>9.0000000000000006E-5</v>
      </c>
      <c r="R256" s="141">
        <f>Q256*H256</f>
        <v>5.94E-3</v>
      </c>
      <c r="S256" s="141">
        <v>0</v>
      </c>
      <c r="T256" s="142">
        <f>S256*H256</f>
        <v>0</v>
      </c>
      <c r="AR256" s="143" t="s">
        <v>123</v>
      </c>
      <c r="AT256" s="143" t="s">
        <v>118</v>
      </c>
      <c r="AU256" s="143" t="s">
        <v>80</v>
      </c>
      <c r="AY256" s="17" t="s">
        <v>115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78</v>
      </c>
      <c r="BK256" s="144">
        <f>ROUND(I256*H256,2)</f>
        <v>0</v>
      </c>
      <c r="BL256" s="17" t="s">
        <v>123</v>
      </c>
      <c r="BM256" s="143" t="s">
        <v>287</v>
      </c>
    </row>
    <row r="257" spans="2:65" s="12" customFormat="1">
      <c r="B257" s="145"/>
      <c r="D257" s="146" t="s">
        <v>125</v>
      </c>
      <c r="E257" s="147" t="s">
        <v>1</v>
      </c>
      <c r="F257" s="148" t="s">
        <v>288</v>
      </c>
      <c r="H257" s="147" t="s">
        <v>1</v>
      </c>
      <c r="I257" s="149"/>
      <c r="L257" s="145"/>
      <c r="M257" s="150"/>
      <c r="T257" s="151"/>
      <c r="AT257" s="147" t="s">
        <v>125</v>
      </c>
      <c r="AU257" s="147" t="s">
        <v>80</v>
      </c>
      <c r="AV257" s="12" t="s">
        <v>78</v>
      </c>
      <c r="AW257" s="12" t="s">
        <v>28</v>
      </c>
      <c r="AX257" s="12" t="s">
        <v>71</v>
      </c>
      <c r="AY257" s="147" t="s">
        <v>115</v>
      </c>
    </row>
    <row r="258" spans="2:65" s="12" customFormat="1">
      <c r="B258" s="145"/>
      <c r="D258" s="146" t="s">
        <v>125</v>
      </c>
      <c r="E258" s="147" t="s">
        <v>1</v>
      </c>
      <c r="F258" s="148" t="s">
        <v>174</v>
      </c>
      <c r="H258" s="147" t="s">
        <v>1</v>
      </c>
      <c r="I258" s="149"/>
      <c r="L258" s="145"/>
      <c r="M258" s="150"/>
      <c r="T258" s="151"/>
      <c r="AT258" s="147" t="s">
        <v>125</v>
      </c>
      <c r="AU258" s="147" t="s">
        <v>80</v>
      </c>
      <c r="AV258" s="12" t="s">
        <v>78</v>
      </c>
      <c r="AW258" s="12" t="s">
        <v>28</v>
      </c>
      <c r="AX258" s="12" t="s">
        <v>71</v>
      </c>
      <c r="AY258" s="147" t="s">
        <v>115</v>
      </c>
    </row>
    <row r="259" spans="2:65" s="13" customFormat="1">
      <c r="B259" s="152"/>
      <c r="D259" s="146" t="s">
        <v>125</v>
      </c>
      <c r="E259" s="153" t="s">
        <v>1</v>
      </c>
      <c r="F259" s="154" t="s">
        <v>209</v>
      </c>
      <c r="H259" s="155">
        <v>66</v>
      </c>
      <c r="I259" s="156"/>
      <c r="L259" s="152"/>
      <c r="M259" s="157"/>
      <c r="T259" s="158"/>
      <c r="AT259" s="153" t="s">
        <v>125</v>
      </c>
      <c r="AU259" s="153" t="s">
        <v>80</v>
      </c>
      <c r="AV259" s="13" t="s">
        <v>80</v>
      </c>
      <c r="AW259" s="13" t="s">
        <v>28</v>
      </c>
      <c r="AX259" s="13" t="s">
        <v>78</v>
      </c>
      <c r="AY259" s="153" t="s">
        <v>115</v>
      </c>
    </row>
    <row r="260" spans="2:65" s="1" customFormat="1" ht="16.5" customHeight="1">
      <c r="B260" s="32"/>
      <c r="C260" s="132" t="s">
        <v>289</v>
      </c>
      <c r="D260" s="132" t="s">
        <v>118</v>
      </c>
      <c r="E260" s="133" t="s">
        <v>290</v>
      </c>
      <c r="F260" s="134" t="s">
        <v>291</v>
      </c>
      <c r="G260" s="135" t="s">
        <v>206</v>
      </c>
      <c r="H260" s="136">
        <v>66</v>
      </c>
      <c r="I260" s="137">
        <v>0</v>
      </c>
      <c r="J260" s="138">
        <f>ROUND(I260*H260,2)</f>
        <v>0</v>
      </c>
      <c r="K260" s="134" t="s">
        <v>122</v>
      </c>
      <c r="L260" s="32"/>
      <c r="M260" s="139" t="s">
        <v>1</v>
      </c>
      <c r="N260" s="140" t="s">
        <v>36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123</v>
      </c>
      <c r="AT260" s="143" t="s">
        <v>118</v>
      </c>
      <c r="AU260" s="143" t="s">
        <v>80</v>
      </c>
      <c r="AY260" s="17" t="s">
        <v>115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7" t="s">
        <v>78</v>
      </c>
      <c r="BK260" s="144">
        <f>ROUND(I260*H260,2)</f>
        <v>0</v>
      </c>
      <c r="BL260" s="17" t="s">
        <v>123</v>
      </c>
      <c r="BM260" s="143" t="s">
        <v>292</v>
      </c>
    </row>
    <row r="261" spans="2:65" s="12" customFormat="1">
      <c r="B261" s="145"/>
      <c r="D261" s="146" t="s">
        <v>125</v>
      </c>
      <c r="E261" s="147" t="s">
        <v>1</v>
      </c>
      <c r="F261" s="148" t="s">
        <v>293</v>
      </c>
      <c r="H261" s="147" t="s">
        <v>1</v>
      </c>
      <c r="I261" s="149"/>
      <c r="L261" s="145"/>
      <c r="M261" s="150"/>
      <c r="T261" s="151"/>
      <c r="AT261" s="147" t="s">
        <v>125</v>
      </c>
      <c r="AU261" s="147" t="s">
        <v>80</v>
      </c>
      <c r="AV261" s="12" t="s">
        <v>78</v>
      </c>
      <c r="AW261" s="12" t="s">
        <v>28</v>
      </c>
      <c r="AX261" s="12" t="s">
        <v>71</v>
      </c>
      <c r="AY261" s="147" t="s">
        <v>115</v>
      </c>
    </row>
    <row r="262" spans="2:65" s="12" customFormat="1">
      <c r="B262" s="145"/>
      <c r="D262" s="146" t="s">
        <v>125</v>
      </c>
      <c r="E262" s="147" t="s">
        <v>1</v>
      </c>
      <c r="F262" s="148" t="s">
        <v>174</v>
      </c>
      <c r="H262" s="147" t="s">
        <v>1</v>
      </c>
      <c r="I262" s="149"/>
      <c r="L262" s="145"/>
      <c r="M262" s="150"/>
      <c r="T262" s="151"/>
      <c r="AT262" s="147" t="s">
        <v>125</v>
      </c>
      <c r="AU262" s="147" t="s">
        <v>80</v>
      </c>
      <c r="AV262" s="12" t="s">
        <v>78</v>
      </c>
      <c r="AW262" s="12" t="s">
        <v>28</v>
      </c>
      <c r="AX262" s="12" t="s">
        <v>71</v>
      </c>
      <c r="AY262" s="147" t="s">
        <v>115</v>
      </c>
    </row>
    <row r="263" spans="2:65" s="13" customFormat="1">
      <c r="B263" s="152"/>
      <c r="D263" s="146" t="s">
        <v>125</v>
      </c>
      <c r="E263" s="153" t="s">
        <v>1</v>
      </c>
      <c r="F263" s="154" t="s">
        <v>209</v>
      </c>
      <c r="H263" s="155">
        <v>66</v>
      </c>
      <c r="I263" s="156"/>
      <c r="L263" s="152"/>
      <c r="M263" s="157"/>
      <c r="T263" s="158"/>
      <c r="AT263" s="153" t="s">
        <v>125</v>
      </c>
      <c r="AU263" s="153" t="s">
        <v>80</v>
      </c>
      <c r="AV263" s="13" t="s">
        <v>80</v>
      </c>
      <c r="AW263" s="13" t="s">
        <v>28</v>
      </c>
      <c r="AX263" s="13" t="s">
        <v>78</v>
      </c>
      <c r="AY263" s="153" t="s">
        <v>115</v>
      </c>
    </row>
    <row r="264" spans="2:65" s="11" customFormat="1" ht="22.9" customHeight="1">
      <c r="B264" s="120"/>
      <c r="D264" s="121" t="s">
        <v>70</v>
      </c>
      <c r="E264" s="130" t="s">
        <v>294</v>
      </c>
      <c r="F264" s="130" t="s">
        <v>295</v>
      </c>
      <c r="I264" s="123"/>
      <c r="J264" s="131">
        <f>BK264</f>
        <v>0</v>
      </c>
      <c r="L264" s="120"/>
      <c r="M264" s="125"/>
      <c r="P264" s="126">
        <f>SUM(P265:P276)</f>
        <v>0</v>
      </c>
      <c r="R264" s="126">
        <f>SUM(R265:R276)</f>
        <v>0</v>
      </c>
      <c r="T264" s="127">
        <f>SUM(T265:T276)</f>
        <v>0</v>
      </c>
      <c r="AR264" s="121" t="s">
        <v>78</v>
      </c>
      <c r="AT264" s="128" t="s">
        <v>70</v>
      </c>
      <c r="AU264" s="128" t="s">
        <v>78</v>
      </c>
      <c r="AY264" s="121" t="s">
        <v>115</v>
      </c>
      <c r="BK264" s="129">
        <f>SUM(BK265:BK276)</f>
        <v>0</v>
      </c>
    </row>
    <row r="265" spans="2:65" s="1" customFormat="1" ht="37.9" customHeight="1">
      <c r="B265" s="32"/>
      <c r="C265" s="132" t="s">
        <v>80</v>
      </c>
      <c r="D265" s="132" t="s">
        <v>118</v>
      </c>
      <c r="E265" s="133" t="s">
        <v>296</v>
      </c>
      <c r="F265" s="134" t="s">
        <v>297</v>
      </c>
      <c r="G265" s="135" t="s">
        <v>229</v>
      </c>
      <c r="H265" s="136">
        <v>263.18599999999998</v>
      </c>
      <c r="I265" s="137">
        <v>0</v>
      </c>
      <c r="J265" s="138">
        <f>ROUND(I265*H265,2)</f>
        <v>0</v>
      </c>
      <c r="K265" s="134" t="s">
        <v>122</v>
      </c>
      <c r="L265" s="32"/>
      <c r="M265" s="139" t="s">
        <v>1</v>
      </c>
      <c r="N265" s="140" t="s">
        <v>36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123</v>
      </c>
      <c r="AT265" s="143" t="s">
        <v>118</v>
      </c>
      <c r="AU265" s="143" t="s">
        <v>80</v>
      </c>
      <c r="AY265" s="17" t="s">
        <v>115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78</v>
      </c>
      <c r="BK265" s="144">
        <f>ROUND(I265*H265,2)</f>
        <v>0</v>
      </c>
      <c r="BL265" s="17" t="s">
        <v>123</v>
      </c>
      <c r="BM265" s="143" t="s">
        <v>298</v>
      </c>
    </row>
    <row r="266" spans="2:65" s="12" customFormat="1">
      <c r="B266" s="145"/>
      <c r="D266" s="146" t="s">
        <v>125</v>
      </c>
      <c r="E266" s="147" t="s">
        <v>1</v>
      </c>
      <c r="F266" s="148" t="s">
        <v>299</v>
      </c>
      <c r="H266" s="147" t="s">
        <v>1</v>
      </c>
      <c r="I266" s="149"/>
      <c r="L266" s="145"/>
      <c r="M266" s="150"/>
      <c r="T266" s="151"/>
      <c r="AT266" s="147" t="s">
        <v>125</v>
      </c>
      <c r="AU266" s="147" t="s">
        <v>80</v>
      </c>
      <c r="AV266" s="12" t="s">
        <v>78</v>
      </c>
      <c r="AW266" s="12" t="s">
        <v>28</v>
      </c>
      <c r="AX266" s="12" t="s">
        <v>71</v>
      </c>
      <c r="AY266" s="147" t="s">
        <v>115</v>
      </c>
    </row>
    <row r="267" spans="2:65" s="13" customFormat="1">
      <c r="B267" s="152"/>
      <c r="D267" s="146" t="s">
        <v>125</v>
      </c>
      <c r="E267" s="153" t="s">
        <v>1</v>
      </c>
      <c r="F267" s="154" t="s">
        <v>300</v>
      </c>
      <c r="H267" s="155">
        <v>263.18599999999998</v>
      </c>
      <c r="I267" s="156"/>
      <c r="L267" s="152"/>
      <c r="M267" s="157"/>
      <c r="T267" s="158"/>
      <c r="AT267" s="153" t="s">
        <v>125</v>
      </c>
      <c r="AU267" s="153" t="s">
        <v>80</v>
      </c>
      <c r="AV267" s="13" t="s">
        <v>80</v>
      </c>
      <c r="AW267" s="13" t="s">
        <v>28</v>
      </c>
      <c r="AX267" s="13" t="s">
        <v>78</v>
      </c>
      <c r="AY267" s="153" t="s">
        <v>115</v>
      </c>
    </row>
    <row r="268" spans="2:65" s="1" customFormat="1" ht="37.9" customHeight="1">
      <c r="B268" s="32"/>
      <c r="C268" s="132" t="s">
        <v>179</v>
      </c>
      <c r="D268" s="132" t="s">
        <v>118</v>
      </c>
      <c r="E268" s="133" t="s">
        <v>301</v>
      </c>
      <c r="F268" s="134" t="s">
        <v>302</v>
      </c>
      <c r="G268" s="135" t="s">
        <v>229</v>
      </c>
      <c r="H268" s="136">
        <v>263.18599999999998</v>
      </c>
      <c r="I268" s="137">
        <v>0</v>
      </c>
      <c r="J268" s="138">
        <f>ROUND(I268*H268,2)</f>
        <v>0</v>
      </c>
      <c r="K268" s="134" t="s">
        <v>122</v>
      </c>
      <c r="L268" s="32"/>
      <c r="M268" s="139" t="s">
        <v>1</v>
      </c>
      <c r="N268" s="140" t="s">
        <v>36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123</v>
      </c>
      <c r="AT268" s="143" t="s">
        <v>118</v>
      </c>
      <c r="AU268" s="143" t="s">
        <v>80</v>
      </c>
      <c r="AY268" s="17" t="s">
        <v>115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7" t="s">
        <v>78</v>
      </c>
      <c r="BK268" s="144">
        <f>ROUND(I268*H268,2)</f>
        <v>0</v>
      </c>
      <c r="BL268" s="17" t="s">
        <v>123</v>
      </c>
      <c r="BM268" s="143" t="s">
        <v>303</v>
      </c>
    </row>
    <row r="269" spans="2:65" s="12" customFormat="1">
      <c r="B269" s="145"/>
      <c r="D269" s="146" t="s">
        <v>125</v>
      </c>
      <c r="E269" s="147" t="s">
        <v>1</v>
      </c>
      <c r="F269" s="148" t="s">
        <v>299</v>
      </c>
      <c r="H269" s="147" t="s">
        <v>1</v>
      </c>
      <c r="I269" s="149"/>
      <c r="L269" s="145"/>
      <c r="M269" s="150"/>
      <c r="T269" s="151"/>
      <c r="AT269" s="147" t="s">
        <v>125</v>
      </c>
      <c r="AU269" s="147" t="s">
        <v>80</v>
      </c>
      <c r="AV269" s="12" t="s">
        <v>78</v>
      </c>
      <c r="AW269" s="12" t="s">
        <v>28</v>
      </c>
      <c r="AX269" s="12" t="s">
        <v>71</v>
      </c>
      <c r="AY269" s="147" t="s">
        <v>115</v>
      </c>
    </row>
    <row r="270" spans="2:65" s="13" customFormat="1">
      <c r="B270" s="152"/>
      <c r="D270" s="146" t="s">
        <v>125</v>
      </c>
      <c r="E270" s="153" t="s">
        <v>1</v>
      </c>
      <c r="F270" s="154" t="s">
        <v>300</v>
      </c>
      <c r="H270" s="155">
        <v>263.18599999999998</v>
      </c>
      <c r="I270" s="156"/>
      <c r="L270" s="152"/>
      <c r="M270" s="157"/>
      <c r="T270" s="158"/>
      <c r="AT270" s="153" t="s">
        <v>125</v>
      </c>
      <c r="AU270" s="153" t="s">
        <v>80</v>
      </c>
      <c r="AV270" s="13" t="s">
        <v>80</v>
      </c>
      <c r="AW270" s="13" t="s">
        <v>28</v>
      </c>
      <c r="AX270" s="13" t="s">
        <v>78</v>
      </c>
      <c r="AY270" s="153" t="s">
        <v>115</v>
      </c>
    </row>
    <row r="271" spans="2:65" s="1" customFormat="1" ht="24.2" customHeight="1">
      <c r="B271" s="32"/>
      <c r="C271" s="132" t="s">
        <v>123</v>
      </c>
      <c r="D271" s="132" t="s">
        <v>118</v>
      </c>
      <c r="E271" s="133" t="s">
        <v>304</v>
      </c>
      <c r="F271" s="134" t="s">
        <v>305</v>
      </c>
      <c r="G271" s="135" t="s">
        <v>229</v>
      </c>
      <c r="H271" s="136">
        <v>263.18599999999998</v>
      </c>
      <c r="I271" s="137">
        <v>0</v>
      </c>
      <c r="J271" s="138">
        <f>ROUND(I271*H271,2)</f>
        <v>0</v>
      </c>
      <c r="K271" s="134" t="s">
        <v>122</v>
      </c>
      <c r="L271" s="32"/>
      <c r="M271" s="139" t="s">
        <v>1</v>
      </c>
      <c r="N271" s="140" t="s">
        <v>36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123</v>
      </c>
      <c r="AT271" s="143" t="s">
        <v>118</v>
      </c>
      <c r="AU271" s="143" t="s">
        <v>80</v>
      </c>
      <c r="AY271" s="17" t="s">
        <v>115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7" t="s">
        <v>78</v>
      </c>
      <c r="BK271" s="144">
        <f>ROUND(I271*H271,2)</f>
        <v>0</v>
      </c>
      <c r="BL271" s="17" t="s">
        <v>123</v>
      </c>
      <c r="BM271" s="143" t="s">
        <v>306</v>
      </c>
    </row>
    <row r="272" spans="2:65" s="12" customFormat="1">
      <c r="B272" s="145"/>
      <c r="D272" s="146" t="s">
        <v>125</v>
      </c>
      <c r="E272" s="147" t="s">
        <v>1</v>
      </c>
      <c r="F272" s="148" t="s">
        <v>299</v>
      </c>
      <c r="H272" s="147" t="s">
        <v>1</v>
      </c>
      <c r="I272" s="149"/>
      <c r="L272" s="145"/>
      <c r="M272" s="150"/>
      <c r="T272" s="151"/>
      <c r="AT272" s="147" t="s">
        <v>125</v>
      </c>
      <c r="AU272" s="147" t="s">
        <v>80</v>
      </c>
      <c r="AV272" s="12" t="s">
        <v>78</v>
      </c>
      <c r="AW272" s="12" t="s">
        <v>28</v>
      </c>
      <c r="AX272" s="12" t="s">
        <v>71</v>
      </c>
      <c r="AY272" s="147" t="s">
        <v>115</v>
      </c>
    </row>
    <row r="273" spans="2:65" s="13" customFormat="1">
      <c r="B273" s="152"/>
      <c r="D273" s="146" t="s">
        <v>125</v>
      </c>
      <c r="E273" s="153" t="s">
        <v>1</v>
      </c>
      <c r="F273" s="154" t="s">
        <v>300</v>
      </c>
      <c r="H273" s="155">
        <v>263.18599999999998</v>
      </c>
      <c r="I273" s="156"/>
      <c r="L273" s="152"/>
      <c r="M273" s="157"/>
      <c r="T273" s="158"/>
      <c r="AT273" s="153" t="s">
        <v>125</v>
      </c>
      <c r="AU273" s="153" t="s">
        <v>80</v>
      </c>
      <c r="AV273" s="13" t="s">
        <v>80</v>
      </c>
      <c r="AW273" s="13" t="s">
        <v>28</v>
      </c>
      <c r="AX273" s="13" t="s">
        <v>78</v>
      </c>
      <c r="AY273" s="153" t="s">
        <v>115</v>
      </c>
    </row>
    <row r="274" spans="2:65" s="1" customFormat="1" ht="44.25" customHeight="1">
      <c r="B274" s="32"/>
      <c r="C274" s="132" t="s">
        <v>78</v>
      </c>
      <c r="D274" s="132" t="s">
        <v>118</v>
      </c>
      <c r="E274" s="133" t="s">
        <v>307</v>
      </c>
      <c r="F274" s="134" t="s">
        <v>308</v>
      </c>
      <c r="G274" s="135" t="s">
        <v>229</v>
      </c>
      <c r="H274" s="136">
        <v>263.18599999999998</v>
      </c>
      <c r="I274" s="137">
        <v>0</v>
      </c>
      <c r="J274" s="138">
        <f>ROUND(I274*H274,2)</f>
        <v>0</v>
      </c>
      <c r="K274" s="134" t="s">
        <v>122</v>
      </c>
      <c r="L274" s="32"/>
      <c r="M274" s="139" t="s">
        <v>1</v>
      </c>
      <c r="N274" s="140" t="s">
        <v>36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123</v>
      </c>
      <c r="AT274" s="143" t="s">
        <v>118</v>
      </c>
      <c r="AU274" s="143" t="s">
        <v>80</v>
      </c>
      <c r="AY274" s="17" t="s">
        <v>115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78</v>
      </c>
      <c r="BK274" s="144">
        <f>ROUND(I274*H274,2)</f>
        <v>0</v>
      </c>
      <c r="BL274" s="17" t="s">
        <v>123</v>
      </c>
      <c r="BM274" s="143" t="s">
        <v>309</v>
      </c>
    </row>
    <row r="275" spans="2:65" s="12" customFormat="1">
      <c r="B275" s="145"/>
      <c r="D275" s="146" t="s">
        <v>125</v>
      </c>
      <c r="E275" s="147" t="s">
        <v>1</v>
      </c>
      <c r="F275" s="148" t="s">
        <v>299</v>
      </c>
      <c r="H275" s="147" t="s">
        <v>1</v>
      </c>
      <c r="I275" s="149"/>
      <c r="L275" s="145"/>
      <c r="M275" s="150"/>
      <c r="T275" s="151"/>
      <c r="AT275" s="147" t="s">
        <v>125</v>
      </c>
      <c r="AU275" s="147" t="s">
        <v>80</v>
      </c>
      <c r="AV275" s="12" t="s">
        <v>78</v>
      </c>
      <c r="AW275" s="12" t="s">
        <v>28</v>
      </c>
      <c r="AX275" s="12" t="s">
        <v>71</v>
      </c>
      <c r="AY275" s="147" t="s">
        <v>115</v>
      </c>
    </row>
    <row r="276" spans="2:65" s="13" customFormat="1">
      <c r="B276" s="152"/>
      <c r="D276" s="146" t="s">
        <v>125</v>
      </c>
      <c r="E276" s="153" t="s">
        <v>1</v>
      </c>
      <c r="F276" s="154" t="s">
        <v>300</v>
      </c>
      <c r="H276" s="155">
        <v>263.18599999999998</v>
      </c>
      <c r="I276" s="156"/>
      <c r="L276" s="152"/>
      <c r="M276" s="157"/>
      <c r="T276" s="158"/>
      <c r="AT276" s="153" t="s">
        <v>125</v>
      </c>
      <c r="AU276" s="153" t="s">
        <v>80</v>
      </c>
      <c r="AV276" s="13" t="s">
        <v>80</v>
      </c>
      <c r="AW276" s="13" t="s">
        <v>28</v>
      </c>
      <c r="AX276" s="13" t="s">
        <v>78</v>
      </c>
      <c r="AY276" s="153" t="s">
        <v>115</v>
      </c>
    </row>
    <row r="277" spans="2:65" s="11" customFormat="1" ht="25.9" customHeight="1">
      <c r="B277" s="120"/>
      <c r="D277" s="121" t="s">
        <v>70</v>
      </c>
      <c r="E277" s="122" t="s">
        <v>310</v>
      </c>
      <c r="F277" s="122" t="s">
        <v>311</v>
      </c>
      <c r="I277" s="123"/>
      <c r="J277" s="124">
        <f>BK277</f>
        <v>0</v>
      </c>
      <c r="L277" s="120"/>
      <c r="M277" s="125"/>
      <c r="P277" s="126">
        <f>P278</f>
        <v>0</v>
      </c>
      <c r="R277" s="126">
        <f>R278</f>
        <v>2.5174800000000001E-2</v>
      </c>
      <c r="T277" s="127">
        <f>T278</f>
        <v>0</v>
      </c>
      <c r="AR277" s="121" t="s">
        <v>80</v>
      </c>
      <c r="AT277" s="128" t="s">
        <v>70</v>
      </c>
      <c r="AU277" s="128" t="s">
        <v>71</v>
      </c>
      <c r="AY277" s="121" t="s">
        <v>115</v>
      </c>
      <c r="BK277" s="129">
        <f>BK278</f>
        <v>0</v>
      </c>
    </row>
    <row r="278" spans="2:65" s="11" customFormat="1" ht="22.9" customHeight="1">
      <c r="B278" s="120"/>
      <c r="D278" s="121" t="s">
        <v>70</v>
      </c>
      <c r="E278" s="130" t="s">
        <v>312</v>
      </c>
      <c r="F278" s="130" t="s">
        <v>313</v>
      </c>
      <c r="I278" s="123"/>
      <c r="J278" s="131">
        <f>BK278</f>
        <v>0</v>
      </c>
      <c r="L278" s="120"/>
      <c r="M278" s="125"/>
      <c r="P278" s="126">
        <f>SUM(P279:P285)</f>
        <v>0</v>
      </c>
      <c r="R278" s="126">
        <f>SUM(R279:R285)</f>
        <v>2.5174800000000001E-2</v>
      </c>
      <c r="T278" s="127">
        <f>SUM(T279:T285)</f>
        <v>0</v>
      </c>
      <c r="AR278" s="121" t="s">
        <v>80</v>
      </c>
      <c r="AT278" s="128" t="s">
        <v>70</v>
      </c>
      <c r="AU278" s="128" t="s">
        <v>78</v>
      </c>
      <c r="AY278" s="121" t="s">
        <v>115</v>
      </c>
      <c r="BK278" s="129">
        <f>SUM(BK279:BK285)</f>
        <v>0</v>
      </c>
    </row>
    <row r="279" spans="2:65" s="1" customFormat="1" ht="24.2" customHeight="1">
      <c r="B279" s="32"/>
      <c r="C279" s="132" t="s">
        <v>314</v>
      </c>
      <c r="D279" s="132" t="s">
        <v>118</v>
      </c>
      <c r="E279" s="133" t="s">
        <v>315</v>
      </c>
      <c r="F279" s="134" t="s">
        <v>316</v>
      </c>
      <c r="G279" s="135" t="s">
        <v>317</v>
      </c>
      <c r="H279" s="136">
        <v>54</v>
      </c>
      <c r="I279" s="137">
        <v>0</v>
      </c>
      <c r="J279" s="138">
        <f>ROUND(I279*H279,2)</f>
        <v>0</v>
      </c>
      <c r="K279" s="134" t="s">
        <v>122</v>
      </c>
      <c r="L279" s="32"/>
      <c r="M279" s="139" t="s">
        <v>1</v>
      </c>
      <c r="N279" s="140" t="s">
        <v>36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211</v>
      </c>
      <c r="AT279" s="143" t="s">
        <v>118</v>
      </c>
      <c r="AU279" s="143" t="s">
        <v>80</v>
      </c>
      <c r="AY279" s="17" t="s">
        <v>115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78</v>
      </c>
      <c r="BK279" s="144">
        <f>ROUND(I279*H279,2)</f>
        <v>0</v>
      </c>
      <c r="BL279" s="17" t="s">
        <v>211</v>
      </c>
      <c r="BM279" s="143" t="s">
        <v>318</v>
      </c>
    </row>
    <row r="280" spans="2:65" s="12" customFormat="1">
      <c r="B280" s="145"/>
      <c r="D280" s="146" t="s">
        <v>125</v>
      </c>
      <c r="E280" s="147" t="s">
        <v>1</v>
      </c>
      <c r="F280" s="148" t="s">
        <v>319</v>
      </c>
      <c r="H280" s="147" t="s">
        <v>1</v>
      </c>
      <c r="I280" s="149"/>
      <c r="L280" s="145"/>
      <c r="M280" s="150"/>
      <c r="T280" s="151"/>
      <c r="AT280" s="147" t="s">
        <v>125</v>
      </c>
      <c r="AU280" s="147" t="s">
        <v>80</v>
      </c>
      <c r="AV280" s="12" t="s">
        <v>78</v>
      </c>
      <c r="AW280" s="12" t="s">
        <v>28</v>
      </c>
      <c r="AX280" s="12" t="s">
        <v>71</v>
      </c>
      <c r="AY280" s="147" t="s">
        <v>115</v>
      </c>
    </row>
    <row r="281" spans="2:65" s="12" customFormat="1">
      <c r="B281" s="145"/>
      <c r="D281" s="146" t="s">
        <v>125</v>
      </c>
      <c r="E281" s="147" t="s">
        <v>1</v>
      </c>
      <c r="F281" s="148" t="s">
        <v>320</v>
      </c>
      <c r="H281" s="147" t="s">
        <v>1</v>
      </c>
      <c r="I281" s="149"/>
      <c r="L281" s="145"/>
      <c r="M281" s="150"/>
      <c r="T281" s="151"/>
      <c r="AT281" s="147" t="s">
        <v>125</v>
      </c>
      <c r="AU281" s="147" t="s">
        <v>80</v>
      </c>
      <c r="AV281" s="12" t="s">
        <v>78</v>
      </c>
      <c r="AW281" s="12" t="s">
        <v>28</v>
      </c>
      <c r="AX281" s="12" t="s">
        <v>71</v>
      </c>
      <c r="AY281" s="147" t="s">
        <v>115</v>
      </c>
    </row>
    <row r="282" spans="2:65" s="13" customFormat="1">
      <c r="B282" s="152"/>
      <c r="D282" s="146" t="s">
        <v>125</v>
      </c>
      <c r="E282" s="153" t="s">
        <v>1</v>
      </c>
      <c r="F282" s="154" t="s">
        <v>321</v>
      </c>
      <c r="H282" s="155">
        <v>54</v>
      </c>
      <c r="I282" s="156"/>
      <c r="L282" s="152"/>
      <c r="M282" s="157"/>
      <c r="T282" s="158"/>
      <c r="AT282" s="153" t="s">
        <v>125</v>
      </c>
      <c r="AU282" s="153" t="s">
        <v>80</v>
      </c>
      <c r="AV282" s="13" t="s">
        <v>80</v>
      </c>
      <c r="AW282" s="13" t="s">
        <v>28</v>
      </c>
      <c r="AX282" s="13" t="s">
        <v>78</v>
      </c>
      <c r="AY282" s="153" t="s">
        <v>115</v>
      </c>
    </row>
    <row r="283" spans="2:65" s="1" customFormat="1" ht="21.75" customHeight="1">
      <c r="B283" s="32"/>
      <c r="C283" s="173" t="s">
        <v>322</v>
      </c>
      <c r="D283" s="173" t="s">
        <v>187</v>
      </c>
      <c r="E283" s="174" t="s">
        <v>323</v>
      </c>
      <c r="F283" s="175" t="s">
        <v>324</v>
      </c>
      <c r="G283" s="176" t="s">
        <v>317</v>
      </c>
      <c r="H283" s="177">
        <v>62.936999999999998</v>
      </c>
      <c r="I283" s="178">
        <v>0</v>
      </c>
      <c r="J283" s="179">
        <f>ROUND(I283*H283,2)</f>
        <v>0</v>
      </c>
      <c r="K283" s="175" t="s">
        <v>1</v>
      </c>
      <c r="L283" s="180"/>
      <c r="M283" s="181" t="s">
        <v>1</v>
      </c>
      <c r="N283" s="182" t="s">
        <v>36</v>
      </c>
      <c r="P283" s="141">
        <f>O283*H283</f>
        <v>0</v>
      </c>
      <c r="Q283" s="141">
        <v>4.0000000000000002E-4</v>
      </c>
      <c r="R283" s="141">
        <f>Q283*H283</f>
        <v>2.5174800000000001E-2</v>
      </c>
      <c r="S283" s="141">
        <v>0</v>
      </c>
      <c r="T283" s="142">
        <f>S283*H283</f>
        <v>0</v>
      </c>
      <c r="AR283" s="143" t="s">
        <v>325</v>
      </c>
      <c r="AT283" s="143" t="s">
        <v>187</v>
      </c>
      <c r="AU283" s="143" t="s">
        <v>80</v>
      </c>
      <c r="AY283" s="17" t="s">
        <v>115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78</v>
      </c>
      <c r="BK283" s="144">
        <f>ROUND(I283*H283,2)</f>
        <v>0</v>
      </c>
      <c r="BL283" s="17" t="s">
        <v>211</v>
      </c>
      <c r="BM283" s="143" t="s">
        <v>326</v>
      </c>
    </row>
    <row r="284" spans="2:65" s="1" customFormat="1" ht="117">
      <c r="B284" s="32"/>
      <c r="D284" s="146" t="s">
        <v>260</v>
      </c>
      <c r="F284" s="183" t="s">
        <v>327</v>
      </c>
      <c r="I284" s="184"/>
      <c r="L284" s="32"/>
      <c r="M284" s="185"/>
      <c r="T284" s="56"/>
      <c r="AT284" s="17" t="s">
        <v>260</v>
      </c>
      <c r="AU284" s="17" t="s">
        <v>80</v>
      </c>
    </row>
    <row r="285" spans="2:65" s="13" customFormat="1">
      <c r="B285" s="152"/>
      <c r="D285" s="146" t="s">
        <v>125</v>
      </c>
      <c r="F285" s="154" t="s">
        <v>328</v>
      </c>
      <c r="H285" s="155">
        <v>62.936999999999998</v>
      </c>
      <c r="I285" s="156"/>
      <c r="L285" s="152"/>
      <c r="M285" s="186"/>
      <c r="N285" s="187"/>
      <c r="O285" s="187"/>
      <c r="P285" s="187"/>
      <c r="Q285" s="187"/>
      <c r="R285" s="187"/>
      <c r="S285" s="187"/>
      <c r="T285" s="188"/>
      <c r="AT285" s="153" t="s">
        <v>125</v>
      </c>
      <c r="AU285" s="153" t="s">
        <v>80</v>
      </c>
      <c r="AV285" s="13" t="s">
        <v>80</v>
      </c>
      <c r="AW285" s="13" t="s">
        <v>4</v>
      </c>
      <c r="AX285" s="13" t="s">
        <v>78</v>
      </c>
      <c r="AY285" s="153" t="s">
        <v>115</v>
      </c>
    </row>
    <row r="286" spans="2:65" s="1" customFormat="1" ht="6.95" customHeight="1">
      <c r="B286" s="44"/>
      <c r="C286" s="45"/>
      <c r="D286" s="45"/>
      <c r="E286" s="45"/>
      <c r="F286" s="45"/>
      <c r="G286" s="45"/>
      <c r="H286" s="45"/>
      <c r="I286" s="45"/>
      <c r="J286" s="45"/>
      <c r="K286" s="45"/>
      <c r="L286" s="32"/>
    </row>
  </sheetData>
  <sheetProtection algorithmName="SHA-512" hashValue="mVZ04t20JAFyOjYnqflIi8BrWb2jKMTrxW272LRTX9TMUR7KZZq1PYqLuRaVOO0CkD6+5ylCe3LdIsK8cv5G8A==" saltValue="GjAEzY3Wun0WKUEIgxMWUi1xLcdoVk2qU/Kf0dOfRtCtmjyYTIZezGjo6YDNg5EpleqOvZmUdw2OptEGqNZw3A==" spinCount="100000" sheet="1" objects="1" scenarios="1" formatColumns="0" formatRows="0" autoFilter="0"/>
  <autoFilter ref="C123:K285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4"/>
  <sheetViews>
    <sheetView showGridLines="0" topLeftCell="A98" workbookViewId="0">
      <selection activeCell="I124" sqref="I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84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3" t="str">
        <f>'Rekapitulace stavby'!K6</f>
        <v>06/2025 II/299 Dvůr Králové nad Labem - Verdek</v>
      </c>
      <c r="F7" s="234"/>
      <c r="G7" s="234"/>
      <c r="H7" s="234"/>
      <c r="L7" s="20"/>
    </row>
    <row r="8" spans="2:46" s="1" customFormat="1" ht="12" customHeight="1">
      <c r="B8" s="32"/>
      <c r="D8" s="27" t="s">
        <v>85</v>
      </c>
      <c r="L8" s="32"/>
    </row>
    <row r="9" spans="2:46" s="1" customFormat="1" ht="16.5" customHeight="1">
      <c r="B9" s="32"/>
      <c r="E9" s="205" t="s">
        <v>329</v>
      </c>
      <c r="F9" s="232"/>
      <c r="G9" s="232"/>
      <c r="H9" s="23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>
        <f>'Rekapitulace stavby'!AN8</f>
        <v>45890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'Rekapitulace stavby'!AN13</f>
        <v>46342796</v>
      </c>
      <c r="L17" s="32"/>
    </row>
    <row r="18" spans="2:12" s="1" customFormat="1" ht="18" customHeight="1">
      <c r="B18" s="32"/>
      <c r="E18" s="235" t="str">
        <f>'Rekapitulace stavby'!E14</f>
        <v>OHLA ŽS, a.s., Tuřanka 1554/115b, Slatina, 627 00 Brno</v>
      </c>
      <c r="F18" s="224"/>
      <c r="G18" s="224"/>
      <c r="H18" s="224"/>
      <c r="I18" s="27" t="s">
        <v>25</v>
      </c>
      <c r="J18" s="28" t="str">
        <f>'Rekapitulace stavby'!AN14</f>
        <v>CZ46342796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27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29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30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31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33</v>
      </c>
      <c r="I32" s="35" t="s">
        <v>32</v>
      </c>
      <c r="J32" s="35" t="s">
        <v>34</v>
      </c>
      <c r="L32" s="32"/>
    </row>
    <row r="33" spans="2:12" s="1" customFormat="1" ht="14.45" customHeight="1">
      <c r="B33" s="32"/>
      <c r="D33" s="55" t="s">
        <v>35</v>
      </c>
      <c r="E33" s="27" t="s">
        <v>36</v>
      </c>
      <c r="F33" s="91">
        <f>ROUND((SUM(BE118:BE123)),  2)</f>
        <v>0</v>
      </c>
      <c r="I33" s="92">
        <v>0.21</v>
      </c>
      <c r="J33" s="91">
        <f>ROUND(((SUM(BE118:BE123))*I33),  2)</f>
        <v>0</v>
      </c>
      <c r="L33" s="32"/>
    </row>
    <row r="34" spans="2:12" s="1" customFormat="1" ht="14.45" customHeight="1">
      <c r="B34" s="32"/>
      <c r="E34" s="27" t="s">
        <v>37</v>
      </c>
      <c r="F34" s="91">
        <f>ROUND((SUM(BF118:BF123)),  2)</f>
        <v>0</v>
      </c>
      <c r="I34" s="92">
        <v>0.12</v>
      </c>
      <c r="J34" s="91">
        <f>ROUND(((SUM(BF118:BF123))*I34),  2)</f>
        <v>0</v>
      </c>
      <c r="L34" s="32"/>
    </row>
    <row r="35" spans="2:12" s="1" customFormat="1" ht="14.45" hidden="1" customHeight="1">
      <c r="B35" s="32"/>
      <c r="E35" s="27" t="s">
        <v>38</v>
      </c>
      <c r="F35" s="91">
        <f>ROUND((SUM(BG118:BG123)),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39</v>
      </c>
      <c r="F36" s="91">
        <f>ROUND((SUM(BH118:BH123)),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40</v>
      </c>
      <c r="F37" s="91">
        <f>ROUND((SUM(BI118:BI123)),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41</v>
      </c>
      <c r="E39" s="57"/>
      <c r="F39" s="57"/>
      <c r="G39" s="95" t="s">
        <v>42</v>
      </c>
      <c r="H39" s="96" t="s">
        <v>43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46</v>
      </c>
      <c r="E61" s="34"/>
      <c r="F61" s="99" t="s">
        <v>47</v>
      </c>
      <c r="G61" s="43" t="s">
        <v>46</v>
      </c>
      <c r="H61" s="34"/>
      <c r="I61" s="34"/>
      <c r="J61" s="100" t="s">
        <v>47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48</v>
      </c>
      <c r="E65" s="42"/>
      <c r="F65" s="42"/>
      <c r="G65" s="41" t="s">
        <v>49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46</v>
      </c>
      <c r="E76" s="34"/>
      <c r="F76" s="99" t="s">
        <v>47</v>
      </c>
      <c r="G76" s="43" t="s">
        <v>46</v>
      </c>
      <c r="H76" s="34"/>
      <c r="I76" s="34"/>
      <c r="J76" s="100" t="s">
        <v>47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87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3" t="str">
        <f>E7</f>
        <v>06/2025 II/299 Dvůr Králové nad Labem - Verdek</v>
      </c>
      <c r="F85" s="234"/>
      <c r="G85" s="234"/>
      <c r="H85" s="234"/>
      <c r="L85" s="32"/>
    </row>
    <row r="86" spans="2:47" s="1" customFormat="1" ht="12" customHeight="1">
      <c r="B86" s="32"/>
      <c r="C86" s="27" t="s">
        <v>85</v>
      </c>
      <c r="L86" s="32"/>
    </row>
    <row r="87" spans="2:47" s="1" customFormat="1" ht="16.5" customHeight="1">
      <c r="B87" s="32"/>
      <c r="E87" s="205" t="str">
        <f>E9</f>
        <v>02 - VRN</v>
      </c>
      <c r="F87" s="232"/>
      <c r="G87" s="232"/>
      <c r="H87" s="232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>
        <f>IF(J12="","",J12)</f>
        <v>45890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OHLA ŽS, a.s., Tuřanka 1554/115b, Slatina, 627 00 Brno</v>
      </c>
      <c r="I92" s="27" t="s">
        <v>29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88</v>
      </c>
      <c r="D94" s="93"/>
      <c r="E94" s="93"/>
      <c r="F94" s="93"/>
      <c r="G94" s="93"/>
      <c r="H94" s="93"/>
      <c r="I94" s="93"/>
      <c r="J94" s="102" t="s">
        <v>89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90</v>
      </c>
      <c r="J96" s="66">
        <f>J118</f>
        <v>0</v>
      </c>
      <c r="L96" s="32"/>
      <c r="AU96" s="17" t="s">
        <v>91</v>
      </c>
    </row>
    <row r="97" spans="2:12" s="8" customFormat="1" ht="24.95" customHeight="1">
      <c r="B97" s="104"/>
      <c r="D97" s="105" t="s">
        <v>330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899999999999999" customHeight="1">
      <c r="B98" s="108"/>
      <c r="D98" s="109" t="s">
        <v>331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100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33" t="str">
        <f>E7</f>
        <v>06/2025 II/299 Dvůr Králové nad Labem - Verdek</v>
      </c>
      <c r="F108" s="234"/>
      <c r="G108" s="234"/>
      <c r="H108" s="234"/>
      <c r="L108" s="32"/>
    </row>
    <row r="109" spans="2:12" s="1" customFormat="1" ht="12" customHeight="1">
      <c r="B109" s="32"/>
      <c r="C109" s="27" t="s">
        <v>85</v>
      </c>
      <c r="L109" s="32"/>
    </row>
    <row r="110" spans="2:12" s="1" customFormat="1" ht="16.5" customHeight="1">
      <c r="B110" s="32"/>
      <c r="E110" s="205" t="str">
        <f>E9</f>
        <v>02 - VRN</v>
      </c>
      <c r="F110" s="232"/>
      <c r="G110" s="232"/>
      <c r="H110" s="232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>
        <f>IF(J12="","",J12)</f>
        <v>45890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23</v>
      </c>
      <c r="F114" s="25" t="str">
        <f>E15</f>
        <v xml:space="preserve"> </v>
      </c>
      <c r="I114" s="27" t="s">
        <v>27</v>
      </c>
      <c r="J114" s="30" t="str">
        <f>E21</f>
        <v xml:space="preserve"> </v>
      </c>
      <c r="L114" s="32"/>
    </row>
    <row r="115" spans="2:65" s="1" customFormat="1" ht="15.2" customHeight="1">
      <c r="B115" s="32"/>
      <c r="C115" s="27" t="s">
        <v>26</v>
      </c>
      <c r="F115" s="25" t="str">
        <f>IF(E18="","",E18)</f>
        <v>OHLA ŽS, a.s., Tuřanka 1554/115b, Slatina, 627 00 Brno</v>
      </c>
      <c r="I115" s="27" t="s">
        <v>29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2"/>
      <c r="C117" s="113" t="s">
        <v>101</v>
      </c>
      <c r="D117" s="114" t="s">
        <v>56</v>
      </c>
      <c r="E117" s="114" t="s">
        <v>52</v>
      </c>
      <c r="F117" s="114" t="s">
        <v>53</v>
      </c>
      <c r="G117" s="114" t="s">
        <v>102</v>
      </c>
      <c r="H117" s="114" t="s">
        <v>103</v>
      </c>
      <c r="I117" s="114" t="s">
        <v>104</v>
      </c>
      <c r="J117" s="114" t="s">
        <v>89</v>
      </c>
      <c r="K117" s="115" t="s">
        <v>105</v>
      </c>
      <c r="L117" s="112"/>
      <c r="M117" s="59" t="s">
        <v>1</v>
      </c>
      <c r="N117" s="60" t="s">
        <v>35</v>
      </c>
      <c r="O117" s="60" t="s">
        <v>106</v>
      </c>
      <c r="P117" s="60" t="s">
        <v>107</v>
      </c>
      <c r="Q117" s="60" t="s">
        <v>108</v>
      </c>
      <c r="R117" s="60" t="s">
        <v>109</v>
      </c>
      <c r="S117" s="60" t="s">
        <v>110</v>
      </c>
      <c r="T117" s="61" t="s">
        <v>111</v>
      </c>
    </row>
    <row r="118" spans="2:65" s="1" customFormat="1" ht="22.9" customHeight="1">
      <c r="B118" s="32"/>
      <c r="C118" s="64" t="s">
        <v>112</v>
      </c>
      <c r="J118" s="116">
        <f>BK118</f>
        <v>0</v>
      </c>
      <c r="L118" s="32"/>
      <c r="M118" s="62"/>
      <c r="N118" s="53"/>
      <c r="O118" s="53"/>
      <c r="P118" s="117">
        <f>P119</f>
        <v>0</v>
      </c>
      <c r="Q118" s="53"/>
      <c r="R118" s="117">
        <f>R119</f>
        <v>0</v>
      </c>
      <c r="S118" s="53"/>
      <c r="T118" s="118">
        <f>T119</f>
        <v>0</v>
      </c>
      <c r="AT118" s="17" t="s">
        <v>70</v>
      </c>
      <c r="AU118" s="17" t="s">
        <v>91</v>
      </c>
      <c r="BK118" s="119">
        <f>BK119</f>
        <v>0</v>
      </c>
    </row>
    <row r="119" spans="2:65" s="11" customFormat="1" ht="25.9" customHeight="1">
      <c r="B119" s="120"/>
      <c r="D119" s="121" t="s">
        <v>70</v>
      </c>
      <c r="E119" s="122" t="s">
        <v>82</v>
      </c>
      <c r="F119" s="122" t="s">
        <v>332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117</v>
      </c>
      <c r="AT119" s="128" t="s">
        <v>70</v>
      </c>
      <c r="AU119" s="128" t="s">
        <v>71</v>
      </c>
      <c r="AY119" s="121" t="s">
        <v>115</v>
      </c>
      <c r="BK119" s="129">
        <f>BK120</f>
        <v>0</v>
      </c>
    </row>
    <row r="120" spans="2:65" s="11" customFormat="1" ht="22.9" customHeight="1">
      <c r="B120" s="120"/>
      <c r="D120" s="121" t="s">
        <v>70</v>
      </c>
      <c r="E120" s="130" t="s">
        <v>333</v>
      </c>
      <c r="F120" s="130" t="s">
        <v>334</v>
      </c>
      <c r="I120" s="123"/>
      <c r="J120" s="131">
        <f>BK120</f>
        <v>0</v>
      </c>
      <c r="L120" s="120"/>
      <c r="M120" s="125"/>
      <c r="P120" s="126">
        <f>SUM(P121:P123)</f>
        <v>0</v>
      </c>
      <c r="R120" s="126">
        <f>SUM(R121:R123)</f>
        <v>0</v>
      </c>
      <c r="T120" s="127">
        <f>SUM(T121:T123)</f>
        <v>0</v>
      </c>
      <c r="AR120" s="121" t="s">
        <v>117</v>
      </c>
      <c r="AT120" s="128" t="s">
        <v>70</v>
      </c>
      <c r="AU120" s="128" t="s">
        <v>78</v>
      </c>
      <c r="AY120" s="121" t="s">
        <v>115</v>
      </c>
      <c r="BK120" s="129">
        <f>SUM(BK121:BK123)</f>
        <v>0</v>
      </c>
    </row>
    <row r="121" spans="2:65" s="1" customFormat="1" ht="24.2" customHeight="1">
      <c r="B121" s="32"/>
      <c r="C121" s="132" t="s">
        <v>78</v>
      </c>
      <c r="D121" s="132" t="s">
        <v>118</v>
      </c>
      <c r="E121" s="133" t="s">
        <v>335</v>
      </c>
      <c r="F121" s="134" t="s">
        <v>336</v>
      </c>
      <c r="G121" s="135" t="s">
        <v>337</v>
      </c>
      <c r="H121" s="136">
        <v>1</v>
      </c>
      <c r="I121" s="137">
        <v>0</v>
      </c>
      <c r="J121" s="138">
        <f>ROUND(I121*H121,2)</f>
        <v>0</v>
      </c>
      <c r="K121" s="134" t="s">
        <v>122</v>
      </c>
      <c r="L121" s="32"/>
      <c r="M121" s="139" t="s">
        <v>1</v>
      </c>
      <c r="N121" s="140" t="s">
        <v>36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338</v>
      </c>
      <c r="AT121" s="143" t="s">
        <v>118</v>
      </c>
      <c r="AU121" s="143" t="s">
        <v>80</v>
      </c>
      <c r="AY121" s="17" t="s">
        <v>115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7" t="s">
        <v>78</v>
      </c>
      <c r="BK121" s="144">
        <f>ROUND(I121*H121,2)</f>
        <v>0</v>
      </c>
      <c r="BL121" s="17" t="s">
        <v>338</v>
      </c>
      <c r="BM121" s="143" t="s">
        <v>339</v>
      </c>
    </row>
    <row r="122" spans="2:65" s="1" customFormat="1" ht="16.5" customHeight="1">
      <c r="B122" s="32"/>
      <c r="C122" s="132" t="s">
        <v>80</v>
      </c>
      <c r="D122" s="132" t="s">
        <v>118</v>
      </c>
      <c r="E122" s="133" t="s">
        <v>340</v>
      </c>
      <c r="F122" s="134" t="s">
        <v>341</v>
      </c>
      <c r="G122" s="135" t="s">
        <v>337</v>
      </c>
      <c r="H122" s="136">
        <v>1</v>
      </c>
      <c r="I122" s="137">
        <v>0</v>
      </c>
      <c r="J122" s="138">
        <f>ROUND(I122*H122,2)</f>
        <v>0</v>
      </c>
      <c r="K122" s="134" t="s">
        <v>122</v>
      </c>
      <c r="L122" s="32"/>
      <c r="M122" s="139" t="s">
        <v>1</v>
      </c>
      <c r="N122" s="140" t="s">
        <v>36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338</v>
      </c>
      <c r="AT122" s="143" t="s">
        <v>118</v>
      </c>
      <c r="AU122" s="143" t="s">
        <v>80</v>
      </c>
      <c r="AY122" s="17" t="s">
        <v>115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7" t="s">
        <v>78</v>
      </c>
      <c r="BK122" s="144">
        <f>ROUND(I122*H122,2)</f>
        <v>0</v>
      </c>
      <c r="BL122" s="17" t="s">
        <v>338</v>
      </c>
      <c r="BM122" s="143" t="s">
        <v>342</v>
      </c>
    </row>
    <row r="123" spans="2:65" s="1" customFormat="1" ht="16.5" customHeight="1">
      <c r="B123" s="32"/>
      <c r="C123" s="132" t="s">
        <v>179</v>
      </c>
      <c r="D123" s="132" t="s">
        <v>118</v>
      </c>
      <c r="E123" s="133" t="s">
        <v>343</v>
      </c>
      <c r="F123" s="134" t="s">
        <v>344</v>
      </c>
      <c r="G123" s="135" t="s">
        <v>337</v>
      </c>
      <c r="H123" s="136">
        <v>1</v>
      </c>
      <c r="I123" s="137">
        <v>0</v>
      </c>
      <c r="J123" s="138">
        <f>ROUND(I123*H123,2)</f>
        <v>0</v>
      </c>
      <c r="K123" s="134" t="s">
        <v>122</v>
      </c>
      <c r="L123" s="32"/>
      <c r="M123" s="189" t="s">
        <v>1</v>
      </c>
      <c r="N123" s="190" t="s">
        <v>36</v>
      </c>
      <c r="O123" s="191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AR123" s="143" t="s">
        <v>338</v>
      </c>
      <c r="AT123" s="143" t="s">
        <v>118</v>
      </c>
      <c r="AU123" s="143" t="s">
        <v>80</v>
      </c>
      <c r="AY123" s="17" t="s">
        <v>115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78</v>
      </c>
      <c r="BK123" s="144">
        <f>ROUND(I123*H123,2)</f>
        <v>0</v>
      </c>
      <c r="BL123" s="17" t="s">
        <v>338</v>
      </c>
      <c r="BM123" s="143" t="s">
        <v>345</v>
      </c>
    </row>
    <row r="124" spans="2:65" s="1" customFormat="1" ht="6.95" customHeight="1"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32"/>
    </row>
  </sheetData>
  <sheetProtection algorithmName="SHA-512" hashValue="LGlJIXzU4NzRbFLdSB4E1IJ6wRKymiA6xrVjM5XZbTmAKeV0qnDvpBvi+DVbk2XcpDxermgJ6dw/+fyxepbvLg==" saltValue="NoAIgrWrxGbGlaLbPe6Qw2NsYODnoXG5sYSffduw8Fm3yh/g4Etxyf62eLem0gnJrMiYDGqwL3y0NQsqIU4EOg==" spinCount="100000" sheet="1" objects="1" scenarios="1" formatColumns="0" formatRows="0" autoFilter="0"/>
  <autoFilter ref="C117:K123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D5FB03C4894B8A3C3254D57FC0A3" ma:contentTypeVersion="14" ma:contentTypeDescription="Vytvoří nový dokument" ma:contentTypeScope="" ma:versionID="d0b37ee61f94cc11337dc9366eeac550">
  <xsd:schema xmlns:xsd="http://www.w3.org/2001/XMLSchema" xmlns:xs="http://www.w3.org/2001/XMLSchema" xmlns:p="http://schemas.microsoft.com/office/2006/metadata/properties" xmlns:ns2="01ef78ea-8df9-464c-a36f-fa70658a1662" xmlns:ns3="8ad7d5a5-03ba-4f4f-8402-f66a1c9d4f49" targetNamespace="http://schemas.microsoft.com/office/2006/metadata/properties" ma:root="true" ma:fieldsID="01a0ff20f35e91bbe820c06cded58240" ns2:_="" ns3:_="">
    <xsd:import namespace="01ef78ea-8df9-464c-a36f-fa70658a1662"/>
    <xsd:import namespace="8ad7d5a5-03ba-4f4f-8402-f66a1c9d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f78ea-8df9-464c-a36f-fa70658a1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a601240a-5950-4704-a86d-9b13dca835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7d5a5-03ba-4f4f-8402-f66a1c9d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ef78ea-8df9-464c-a36f-fa70658a16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6FA47E-A3F2-4B70-8150-9C58071F4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ef78ea-8df9-464c-a36f-fa70658a1662"/>
    <ds:schemaRef ds:uri="8ad7d5a5-03ba-4f4f-8402-f66a1c9d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A758F-385F-40F8-B4D8-07FA8CF850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EBC0E9-3AB2-4D85-814D-AEFE7D35EC41}">
  <ds:schemaRefs>
    <ds:schemaRef ds:uri="http://schemas.microsoft.com/office/2006/metadata/properties"/>
    <ds:schemaRef ds:uri="http://schemas.microsoft.com/office/infopath/2007/PartnerControls"/>
    <ds:schemaRef ds:uri="01ef78ea-8df9-464c-a36f-fa70658a16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SO 301 Dešťová kanal...</vt:lpstr>
      <vt:lpstr>02 - VRN</vt:lpstr>
      <vt:lpstr>'01 - SO 301 Dešťová kanal...'!Názvy_tisku</vt:lpstr>
      <vt:lpstr>'02 - VRN'!Názvy_tisku</vt:lpstr>
      <vt:lpstr>'Rekapitulace stavby'!Názvy_tisku</vt:lpstr>
      <vt:lpstr>'01 - SO 301 Dešťová kanal...'!Oblast_tisku</vt:lpstr>
      <vt:lpstr>'02 -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Chráska Josef</dc:creator>
  <cp:lastModifiedBy>Kříž Jiří</cp:lastModifiedBy>
  <dcterms:created xsi:type="dcterms:W3CDTF">2025-08-19T11:44:51Z</dcterms:created>
  <dcterms:modified xsi:type="dcterms:W3CDTF">2025-08-21T08:15:37Z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0x010100314CD5FB03C4894B8A3C3254D57FC0A3</vt:lpwstr>
  </property>
  <property fmtid="{D5CDD505-2E9C-101B-9397-08002B2CF9AE}" pid="3" name="MediaServiceImageTags">
    <vt:lpwstr/>
  </property>
</Properties>
</file>