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92-01a - SO 301 - Vodovo..." sheetId="2" r:id="rId2"/>
    <sheet name="592-01b - SO 301 - Vodovo..." sheetId="3" r:id="rId3"/>
    <sheet name="592-01c - SO 301 - Vodovo..." sheetId="4" r:id="rId4"/>
    <sheet name="592-02 - SO 302 - Splaško..." sheetId="5" r:id="rId5"/>
    <sheet name="592-02a - SO 302 Splaškov..." sheetId="6" r:id="rId6"/>
  </sheets>
  <definedNames>
    <definedName name="_xlnm.Print_Area" localSheetId="0">'Rekapitulace stavby'!$C$4:$AP$70,'Rekapitulace stavby'!$C$76:$AP$100</definedName>
    <definedName name="_xlnm.Print_Titles" localSheetId="0">'Rekapitulace stavby'!$85:$85</definedName>
    <definedName name="_xlnm.Print_Area" localSheetId="1">'592-01a - SO 301 - Vodovo...'!$C$4:$Q$70,'592-01a - SO 301 - Vodovo...'!$C$76:$Q$110,'592-01a - SO 301 - Vodovo...'!$C$116:$Q$264</definedName>
    <definedName name="_xlnm.Print_Titles" localSheetId="1">'592-01a - SO 301 - Vodovo...'!$126:$126</definedName>
    <definedName name="_xlnm.Print_Area" localSheetId="2">'592-01b - SO 301 - Vodovo...'!$C$4:$Q$70,'592-01b - SO 301 - Vodovo...'!$C$76:$Q$110,'592-01b - SO 301 - Vodovo...'!$C$116:$Q$214</definedName>
    <definedName name="_xlnm.Print_Titles" localSheetId="2">'592-01b - SO 301 - Vodovo...'!$126:$126</definedName>
    <definedName name="_xlnm.Print_Area" localSheetId="3">'592-01c - SO 301 - Vodovo...'!$C$4:$Q$70,'592-01c - SO 301 - Vodovo...'!$C$76:$Q$109,'592-01c - SO 301 - Vodovo...'!$C$115:$Q$237</definedName>
    <definedName name="_xlnm.Print_Titles" localSheetId="3">'592-01c - SO 301 - Vodovo...'!$125:$125</definedName>
    <definedName name="_xlnm.Print_Area" localSheetId="4">'592-02 - SO 302 - Splaško...'!$C$4:$Q$70,'592-02 - SO 302 - Splaško...'!$C$76:$Q$108,'592-02 - SO 302 - Splaško...'!$C$114:$Q$237</definedName>
    <definedName name="_xlnm.Print_Titles" localSheetId="4">'592-02 - SO 302 - Splaško...'!$124:$124</definedName>
    <definedName name="_xlnm.Print_Area" localSheetId="5">'592-02a - SO 302 Splaškov...'!$C$4:$Q$70,'592-02a - SO 302 Splaškov...'!$C$76:$Q$104,'592-02a - SO 302 Splaškov...'!$C$110:$Q$184</definedName>
    <definedName name="_xlnm.Print_Titles" localSheetId="5">'592-02a - SO 302 Splaškov...'!$120:$120</definedName>
  </definedNames>
  <calcPr/>
</workbook>
</file>

<file path=xl/calcChain.xml><?xml version="1.0" encoding="utf-8"?>
<calcChain xmlns="http://schemas.openxmlformats.org/spreadsheetml/2006/main">
  <c i="6" r="N184"/>
  <c i="1" r="AY92"/>
  <c r="AX92"/>
  <c i="6" r="BI183"/>
  <c r="BH183"/>
  <c r="BG183"/>
  <c r="BF183"/>
  <c r="AA183"/>
  <c r="AA182"/>
  <c r="Y183"/>
  <c r="Y182"/>
  <c r="W183"/>
  <c r="W182"/>
  <c r="BK183"/>
  <c r="BK182"/>
  <c r="N182"/>
  <c r="N183"/>
  <c r="BE183"/>
  <c r="N94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6"/>
  <c r="BH156"/>
  <c r="BG156"/>
  <c r="BF156"/>
  <c r="AA156"/>
  <c r="Y156"/>
  <c r="W156"/>
  <c r="BK156"/>
  <c r="N156"/>
  <c r="BE156"/>
  <c r="BI154"/>
  <c r="BH154"/>
  <c r="BG154"/>
  <c r="BF154"/>
  <c r="AA154"/>
  <c r="AA153"/>
  <c r="Y154"/>
  <c r="Y153"/>
  <c r="W154"/>
  <c r="W153"/>
  <c r="BK154"/>
  <c r="BK153"/>
  <c r="N153"/>
  <c r="N154"/>
  <c r="BE154"/>
  <c r="N93"/>
  <c r="BI149"/>
  <c r="BH149"/>
  <c r="BG149"/>
  <c r="BF149"/>
  <c r="AA149"/>
  <c r="AA148"/>
  <c r="Y149"/>
  <c r="Y148"/>
  <c r="W149"/>
  <c r="W148"/>
  <c r="BK149"/>
  <c r="BK148"/>
  <c r="N148"/>
  <c r="N149"/>
  <c r="BE149"/>
  <c r="N92"/>
  <c r="BI144"/>
  <c r="BH144"/>
  <c r="BG144"/>
  <c r="BF144"/>
  <c r="AA144"/>
  <c r="AA143"/>
  <c r="Y144"/>
  <c r="Y143"/>
  <c r="W144"/>
  <c r="W143"/>
  <c r="BK144"/>
  <c r="BK143"/>
  <c r="N143"/>
  <c r="N144"/>
  <c r="BE144"/>
  <c r="N91"/>
  <c r="BI142"/>
  <c r="BH142"/>
  <c r="BG142"/>
  <c r="BF142"/>
  <c r="AA142"/>
  <c r="Y142"/>
  <c r="W142"/>
  <c r="BK142"/>
  <c r="N142"/>
  <c r="BE142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28"/>
  <c r="BH128"/>
  <c r="BG128"/>
  <c r="BF128"/>
  <c r="AA128"/>
  <c r="Y128"/>
  <c r="W128"/>
  <c r="BK128"/>
  <c r="N128"/>
  <c r="BE128"/>
  <c r="BI124"/>
  <c r="BH124"/>
  <c r="BG124"/>
  <c r="BF124"/>
  <c r="AA124"/>
  <c r="AA123"/>
  <c r="AA122"/>
  <c r="AA121"/>
  <c r="Y124"/>
  <c r="Y123"/>
  <c r="Y122"/>
  <c r="Y121"/>
  <c r="W124"/>
  <c r="W123"/>
  <c r="W122"/>
  <c r="W121"/>
  <c i="1" r="AU92"/>
  <c i="6" r="BK124"/>
  <c r="BK123"/>
  <c r="N123"/>
  <c r="BK122"/>
  <c r="N122"/>
  <c r="BK121"/>
  <c r="N121"/>
  <c r="N88"/>
  <c r="N124"/>
  <c r="BE124"/>
  <c r="N90"/>
  <c r="N89"/>
  <c r="M118"/>
  <c r="M117"/>
  <c r="F117"/>
  <c r="F115"/>
  <c r="F11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H36"/>
  <c i="1" r="BD92"/>
  <c i="6" r="BH97"/>
  <c r="H35"/>
  <c i="1" r="BC92"/>
  <c i="6" r="BG97"/>
  <c r="H34"/>
  <c i="1" r="BB92"/>
  <c i="6" r="BF97"/>
  <c r="M33"/>
  <c i="1" r="AW92"/>
  <c i="6" r="H33"/>
  <c i="1" r="BA92"/>
  <c i="6" r="N97"/>
  <c r="N96"/>
  <c r="L104"/>
  <c r="BE97"/>
  <c r="M32"/>
  <c i="1" r="AV92"/>
  <c i="6" r="H32"/>
  <c i="1" r="AZ92"/>
  <c i="6" r="M28"/>
  <c i="1" r="AS92"/>
  <c i="6" r="M27"/>
  <c r="M84"/>
  <c r="M83"/>
  <c r="F83"/>
  <c r="F81"/>
  <c r="F79"/>
  <c r="M30"/>
  <c i="1" r="AG92"/>
  <c i="6" r="L38"/>
  <c r="O15"/>
  <c r="E15"/>
  <c r="F118"/>
  <c r="F84"/>
  <c r="O14"/>
  <c r="O9"/>
  <c r="M115"/>
  <c r="M81"/>
  <c r="F6"/>
  <c r="F112"/>
  <c r="F78"/>
  <c i="5" r="N237"/>
  <c i="1" r="AY91"/>
  <c r="AX91"/>
  <c i="5" r="BI236"/>
  <c r="BH236"/>
  <c r="BG236"/>
  <c r="BF236"/>
  <c r="AA236"/>
  <c r="AA235"/>
  <c r="Y236"/>
  <c r="Y235"/>
  <c r="W236"/>
  <c r="W235"/>
  <c r="BK236"/>
  <c r="BK235"/>
  <c r="N235"/>
  <c r="N236"/>
  <c r="BE236"/>
  <c r="N98"/>
  <c r="BI234"/>
  <c r="BH234"/>
  <c r="BG234"/>
  <c r="BF234"/>
  <c r="AA234"/>
  <c r="Y234"/>
  <c r="W234"/>
  <c r="BK234"/>
  <c r="N234"/>
  <c r="BE234"/>
  <c r="BI233"/>
  <c r="BH233"/>
  <c r="BG233"/>
  <c r="BF233"/>
  <c r="AA233"/>
  <c r="AA232"/>
  <c r="AA231"/>
  <c r="Y233"/>
  <c r="Y232"/>
  <c r="Y231"/>
  <c r="W233"/>
  <c r="W232"/>
  <c r="W231"/>
  <c r="BK233"/>
  <c r="BK232"/>
  <c r="N232"/>
  <c r="BK231"/>
  <c r="N231"/>
  <c r="N233"/>
  <c r="BE233"/>
  <c r="N97"/>
  <c r="N96"/>
  <c r="BI230"/>
  <c r="BH230"/>
  <c r="BG230"/>
  <c r="BF230"/>
  <c r="AA230"/>
  <c r="AA229"/>
  <c r="Y230"/>
  <c r="Y229"/>
  <c r="W230"/>
  <c r="W229"/>
  <c r="BK230"/>
  <c r="BK229"/>
  <c r="N229"/>
  <c r="N230"/>
  <c r="BE230"/>
  <c r="N95"/>
  <c r="BI228"/>
  <c r="BH228"/>
  <c r="BG228"/>
  <c r="BF228"/>
  <c r="AA228"/>
  <c r="AA227"/>
  <c r="Y228"/>
  <c r="Y227"/>
  <c r="W228"/>
  <c r="W227"/>
  <c r="BK228"/>
  <c r="BK227"/>
  <c r="N227"/>
  <c r="N228"/>
  <c r="BE228"/>
  <c r="N94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8"/>
  <c r="BH198"/>
  <c r="BG198"/>
  <c r="BF198"/>
  <c r="AA198"/>
  <c r="AA197"/>
  <c r="Y198"/>
  <c r="Y197"/>
  <c r="W198"/>
  <c r="W197"/>
  <c r="BK198"/>
  <c r="BK197"/>
  <c r="N197"/>
  <c r="N198"/>
  <c r="BE198"/>
  <c r="N93"/>
  <c r="BI195"/>
  <c r="BH195"/>
  <c r="BG195"/>
  <c r="BF195"/>
  <c r="AA195"/>
  <c r="AA194"/>
  <c r="Y195"/>
  <c r="Y194"/>
  <c r="W195"/>
  <c r="W194"/>
  <c r="BK195"/>
  <c r="BK194"/>
  <c r="N194"/>
  <c r="N195"/>
  <c r="BE195"/>
  <c r="N92"/>
  <c r="BI190"/>
  <c r="BH190"/>
  <c r="BG190"/>
  <c r="BF190"/>
  <c r="AA190"/>
  <c r="AA189"/>
  <c r="Y190"/>
  <c r="Y189"/>
  <c r="W190"/>
  <c r="W189"/>
  <c r="BK190"/>
  <c r="BK189"/>
  <c r="N189"/>
  <c r="N190"/>
  <c r="BE190"/>
  <c r="N91"/>
  <c r="BI188"/>
  <c r="BH188"/>
  <c r="BG188"/>
  <c r="BF188"/>
  <c r="AA188"/>
  <c r="Y188"/>
  <c r="W188"/>
  <c r="BK188"/>
  <c r="N188"/>
  <c r="BE188"/>
  <c r="BI184"/>
  <c r="BH184"/>
  <c r="BG184"/>
  <c r="BF184"/>
  <c r="AA184"/>
  <c r="Y184"/>
  <c r="W184"/>
  <c r="BK184"/>
  <c r="N184"/>
  <c r="BE184"/>
  <c r="BI182"/>
  <c r="BH182"/>
  <c r="BG182"/>
  <c r="BF182"/>
  <c r="AA182"/>
  <c r="Y182"/>
  <c r="W182"/>
  <c r="BK182"/>
  <c r="N182"/>
  <c r="BE182"/>
  <c r="BI180"/>
  <c r="BH180"/>
  <c r="BG180"/>
  <c r="BF180"/>
  <c r="AA180"/>
  <c r="Y180"/>
  <c r="W180"/>
  <c r="BK180"/>
  <c r="N180"/>
  <c r="BE180"/>
  <c r="BI178"/>
  <c r="BH178"/>
  <c r="BG178"/>
  <c r="BF178"/>
  <c r="AA178"/>
  <c r="Y178"/>
  <c r="W178"/>
  <c r="BK178"/>
  <c r="N178"/>
  <c r="BE178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45"/>
  <c r="BH145"/>
  <c r="BG145"/>
  <c r="BF145"/>
  <c r="AA145"/>
  <c r="Y145"/>
  <c r="W145"/>
  <c r="BK145"/>
  <c r="N145"/>
  <c r="BE145"/>
  <c r="BI136"/>
  <c r="BH136"/>
  <c r="BG136"/>
  <c r="BF136"/>
  <c r="AA136"/>
  <c r="Y136"/>
  <c r="W136"/>
  <c r="BK136"/>
  <c r="N136"/>
  <c r="BE136"/>
  <c r="BI130"/>
  <c r="BH130"/>
  <c r="BG130"/>
  <c r="BF130"/>
  <c r="AA130"/>
  <c r="Y130"/>
  <c r="W130"/>
  <c r="BK130"/>
  <c r="N130"/>
  <c r="BE130"/>
  <c r="BI128"/>
  <c r="BH128"/>
  <c r="BG128"/>
  <c r="BF128"/>
  <c r="AA128"/>
  <c r="AA127"/>
  <c r="AA126"/>
  <c r="AA125"/>
  <c r="Y128"/>
  <c r="Y127"/>
  <c r="Y126"/>
  <c r="Y125"/>
  <c r="W128"/>
  <c r="W127"/>
  <c r="W126"/>
  <c r="W125"/>
  <c i="1" r="AU91"/>
  <c i="5" r="BK128"/>
  <c r="BK127"/>
  <c r="N127"/>
  <c r="BK126"/>
  <c r="N126"/>
  <c r="BK125"/>
  <c r="N125"/>
  <c r="N88"/>
  <c r="N128"/>
  <c r="BE128"/>
  <c r="N90"/>
  <c r="N89"/>
  <c r="M122"/>
  <c r="M121"/>
  <c r="F121"/>
  <c r="F119"/>
  <c r="F11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6"/>
  <c i="1" r="BD91"/>
  <c i="5" r="BH101"/>
  <c r="H35"/>
  <c i="1" r="BC91"/>
  <c i="5" r="BG101"/>
  <c r="H34"/>
  <c i="1" r="BB91"/>
  <c i="5" r="BF101"/>
  <c r="M33"/>
  <c i="1" r="AW91"/>
  <c i="5" r="H33"/>
  <c i="1" r="BA91"/>
  <c i="5" r="N101"/>
  <c r="N100"/>
  <c r="L108"/>
  <c r="BE101"/>
  <c r="M32"/>
  <c i="1" r="AV91"/>
  <c i="5" r="H32"/>
  <c i="1" r="AZ91"/>
  <c i="5" r="M28"/>
  <c i="1" r="AS91"/>
  <c i="5" r="M27"/>
  <c r="M84"/>
  <c r="M83"/>
  <c r="F83"/>
  <c r="F81"/>
  <c r="F79"/>
  <c r="M30"/>
  <c i="1" r="AG91"/>
  <c i="5" r="L38"/>
  <c r="O15"/>
  <c r="E15"/>
  <c r="F122"/>
  <c r="F84"/>
  <c r="O14"/>
  <c r="O9"/>
  <c r="M119"/>
  <c r="M81"/>
  <c r="F6"/>
  <c r="F116"/>
  <c r="F78"/>
  <c i="4" r="N237"/>
  <c i="1" r="AY90"/>
  <c r="AX90"/>
  <c i="4" r="BI236"/>
  <c r="BH236"/>
  <c r="BG236"/>
  <c r="BF236"/>
  <c r="AA236"/>
  <c r="AA235"/>
  <c r="Y236"/>
  <c r="Y235"/>
  <c r="W236"/>
  <c r="W235"/>
  <c r="BK236"/>
  <c r="BK235"/>
  <c r="N235"/>
  <c r="N236"/>
  <c r="BE236"/>
  <c r="N99"/>
  <c r="BI234"/>
  <c r="BH234"/>
  <c r="BG234"/>
  <c r="BF234"/>
  <c r="AA234"/>
  <c r="Y234"/>
  <c r="W234"/>
  <c r="BK234"/>
  <c r="N234"/>
  <c r="BE234"/>
  <c r="BI233"/>
  <c r="BH233"/>
  <c r="BG233"/>
  <c r="BF233"/>
  <c r="AA233"/>
  <c r="AA232"/>
  <c r="AA231"/>
  <c r="Y233"/>
  <c r="Y232"/>
  <c r="Y231"/>
  <c r="W233"/>
  <c r="W232"/>
  <c r="W231"/>
  <c r="BK233"/>
  <c r="BK232"/>
  <c r="N232"/>
  <c r="BK231"/>
  <c r="N231"/>
  <c r="N233"/>
  <c r="BE233"/>
  <c r="N98"/>
  <c r="N97"/>
  <c r="BI230"/>
  <c r="BH230"/>
  <c r="BG230"/>
  <c r="BF230"/>
  <c r="AA230"/>
  <c r="AA229"/>
  <c r="Y230"/>
  <c r="Y229"/>
  <c r="W230"/>
  <c r="W229"/>
  <c r="BK230"/>
  <c r="BK229"/>
  <c r="N229"/>
  <c r="N230"/>
  <c r="BE230"/>
  <c r="N96"/>
  <c r="BI228"/>
  <c r="BH228"/>
  <c r="BG228"/>
  <c r="BF228"/>
  <c r="AA228"/>
  <c r="AA227"/>
  <c r="Y228"/>
  <c r="Y227"/>
  <c r="W228"/>
  <c r="W227"/>
  <c r="BK228"/>
  <c r="BK227"/>
  <c r="N227"/>
  <c r="N228"/>
  <c r="BE228"/>
  <c r="N95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AA223"/>
  <c r="Y224"/>
  <c r="Y223"/>
  <c r="W224"/>
  <c r="W223"/>
  <c r="BK224"/>
  <c r="BK223"/>
  <c r="N223"/>
  <c r="N224"/>
  <c r="BE224"/>
  <c r="N94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7"/>
  <c r="BH207"/>
  <c r="BG207"/>
  <c r="BF207"/>
  <c r="AA207"/>
  <c r="Y207"/>
  <c r="W207"/>
  <c r="BK207"/>
  <c r="N207"/>
  <c r="BE207"/>
  <c r="BI205"/>
  <c r="BH205"/>
  <c r="BG205"/>
  <c r="BF205"/>
  <c r="AA205"/>
  <c r="Y205"/>
  <c r="W205"/>
  <c r="BK205"/>
  <c r="N205"/>
  <c r="BE205"/>
  <c r="BI203"/>
  <c r="BH203"/>
  <c r="BG203"/>
  <c r="BF203"/>
  <c r="AA203"/>
  <c r="Y203"/>
  <c r="W203"/>
  <c r="BK203"/>
  <c r="N203"/>
  <c r="BE203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/>
  <c r="BI190"/>
  <c r="BH190"/>
  <c r="BG190"/>
  <c r="BF190"/>
  <c r="AA190"/>
  <c r="AA189"/>
  <c r="Y190"/>
  <c r="Y189"/>
  <c r="W190"/>
  <c r="W189"/>
  <c r="BK190"/>
  <c r="BK189"/>
  <c r="N189"/>
  <c r="N190"/>
  <c r="BE190"/>
  <c r="N93"/>
  <c r="BI187"/>
  <c r="BH187"/>
  <c r="BG187"/>
  <c r="BF187"/>
  <c r="AA187"/>
  <c r="AA186"/>
  <c r="Y187"/>
  <c r="Y186"/>
  <c r="W187"/>
  <c r="W186"/>
  <c r="BK187"/>
  <c r="BK186"/>
  <c r="N186"/>
  <c r="N187"/>
  <c r="BE187"/>
  <c r="N92"/>
  <c r="BI182"/>
  <c r="BH182"/>
  <c r="BG182"/>
  <c r="BF182"/>
  <c r="AA182"/>
  <c r="AA181"/>
  <c r="Y182"/>
  <c r="Y181"/>
  <c r="W182"/>
  <c r="W181"/>
  <c r="BK182"/>
  <c r="BK181"/>
  <c r="N181"/>
  <c r="N182"/>
  <c r="BE182"/>
  <c r="N91"/>
  <c r="BI180"/>
  <c r="BH180"/>
  <c r="BG180"/>
  <c r="BF180"/>
  <c r="AA180"/>
  <c r="Y180"/>
  <c r="W180"/>
  <c r="BK180"/>
  <c r="N180"/>
  <c r="BE180"/>
  <c r="BI175"/>
  <c r="BH175"/>
  <c r="BG175"/>
  <c r="BF175"/>
  <c r="AA175"/>
  <c r="Y175"/>
  <c r="W175"/>
  <c r="BK175"/>
  <c r="N175"/>
  <c r="BE175"/>
  <c r="BI173"/>
  <c r="BH173"/>
  <c r="BG173"/>
  <c r="BF173"/>
  <c r="AA173"/>
  <c r="Y173"/>
  <c r="W173"/>
  <c r="BK173"/>
  <c r="N173"/>
  <c r="BE173"/>
  <c r="BI167"/>
  <c r="BH167"/>
  <c r="BG167"/>
  <c r="BF167"/>
  <c r="AA167"/>
  <c r="Y167"/>
  <c r="W167"/>
  <c r="BK167"/>
  <c r="N167"/>
  <c r="BE167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1"/>
  <c r="BH131"/>
  <c r="BG131"/>
  <c r="BF131"/>
  <c r="AA131"/>
  <c r="Y131"/>
  <c r="W131"/>
  <c r="BK131"/>
  <c r="N131"/>
  <c r="BE131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90"/>
  <c i="4" r="BK129"/>
  <c r="BK128"/>
  <c r="N128"/>
  <c r="BK127"/>
  <c r="N127"/>
  <c r="BK126"/>
  <c r="N126"/>
  <c r="N88"/>
  <c r="N129"/>
  <c r="BE129"/>
  <c r="N90"/>
  <c r="N89"/>
  <c r="M123"/>
  <c r="M122"/>
  <c r="F122"/>
  <c r="F120"/>
  <c r="F11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H36"/>
  <c i="1" r="BD90"/>
  <c i="4" r="BH102"/>
  <c r="H35"/>
  <c i="1" r="BC90"/>
  <c i="4" r="BG102"/>
  <c r="H34"/>
  <c i="1" r="BB90"/>
  <c i="4" r="BF102"/>
  <c r="M33"/>
  <c i="1" r="AW90"/>
  <c i="4" r="H33"/>
  <c i="1" r="BA90"/>
  <c i="4" r="N102"/>
  <c r="N101"/>
  <c r="L109"/>
  <c r="BE102"/>
  <c r="M32"/>
  <c i="1" r="AV90"/>
  <c i="4" r="H32"/>
  <c i="1" r="AZ90"/>
  <c i="4" r="M28"/>
  <c i="1" r="AS90"/>
  <c i="4" r="M27"/>
  <c r="M84"/>
  <c r="M83"/>
  <c r="F83"/>
  <c r="F81"/>
  <c r="F79"/>
  <c r="M30"/>
  <c i="1" r="AG90"/>
  <c i="4" r="L38"/>
  <c r="O15"/>
  <c r="E15"/>
  <c r="F123"/>
  <c r="F84"/>
  <c r="O14"/>
  <c r="O9"/>
  <c r="M120"/>
  <c r="M81"/>
  <c r="F6"/>
  <c r="F117"/>
  <c r="F78"/>
  <c i="3" r="N214"/>
  <c i="1" r="AY89"/>
  <c r="AX89"/>
  <c i="3" r="BI213"/>
  <c r="BH213"/>
  <c r="BG213"/>
  <c r="BF213"/>
  <c r="AA213"/>
  <c r="AA212"/>
  <c r="Y213"/>
  <c r="Y212"/>
  <c r="W213"/>
  <c r="W212"/>
  <c r="BK213"/>
  <c r="BK212"/>
  <c r="N212"/>
  <c r="N213"/>
  <c r="BE213"/>
  <c r="N100"/>
  <c r="BI211"/>
  <c r="BH211"/>
  <c r="BG211"/>
  <c r="BF211"/>
  <c r="AA211"/>
  <c r="Y211"/>
  <c r="W211"/>
  <c r="BK211"/>
  <c r="N211"/>
  <c r="BE211"/>
  <c r="BI210"/>
  <c r="BH210"/>
  <c r="BG210"/>
  <c r="BF210"/>
  <c r="AA210"/>
  <c r="AA209"/>
  <c r="AA208"/>
  <c r="Y210"/>
  <c r="Y209"/>
  <c r="Y208"/>
  <c r="W210"/>
  <c r="W209"/>
  <c r="W208"/>
  <c r="BK210"/>
  <c r="BK209"/>
  <c r="N209"/>
  <c r="BK208"/>
  <c r="N208"/>
  <c r="N210"/>
  <c r="BE210"/>
  <c r="N99"/>
  <c r="N98"/>
  <c r="BI207"/>
  <c r="BH207"/>
  <c r="BG207"/>
  <c r="BF207"/>
  <c r="AA207"/>
  <c r="AA206"/>
  <c r="Y207"/>
  <c r="Y206"/>
  <c r="W207"/>
  <c r="W206"/>
  <c r="BK207"/>
  <c r="BK206"/>
  <c r="N206"/>
  <c r="N207"/>
  <c r="BE207"/>
  <c r="N97"/>
  <c r="BI205"/>
  <c r="BH205"/>
  <c r="BG205"/>
  <c r="BF205"/>
  <c r="AA205"/>
  <c r="AA204"/>
  <c r="Y205"/>
  <c r="Y204"/>
  <c r="W205"/>
  <c r="W204"/>
  <c r="BK205"/>
  <c r="BK204"/>
  <c r="N204"/>
  <c r="N205"/>
  <c r="BE205"/>
  <c r="N96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5"/>
  <c r="BH195"/>
  <c r="BG195"/>
  <c r="BF195"/>
  <c r="AA195"/>
  <c r="AA194"/>
  <c r="Y195"/>
  <c r="Y194"/>
  <c r="W195"/>
  <c r="W194"/>
  <c r="BK195"/>
  <c r="BK194"/>
  <c r="N194"/>
  <c r="N195"/>
  <c r="BE195"/>
  <c r="N95"/>
  <c r="BI192"/>
  <c r="BH192"/>
  <c r="BG192"/>
  <c r="BF192"/>
  <c r="AA192"/>
  <c r="AA191"/>
  <c r="Y192"/>
  <c r="Y191"/>
  <c r="W192"/>
  <c r="W191"/>
  <c r="BK192"/>
  <c r="BK191"/>
  <c r="N191"/>
  <c r="N192"/>
  <c r="BE192"/>
  <c r="N94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1"/>
  <c r="BH181"/>
  <c r="BG181"/>
  <c r="BF181"/>
  <c r="AA181"/>
  <c r="AA180"/>
  <c r="Y181"/>
  <c r="Y180"/>
  <c r="W181"/>
  <c r="W180"/>
  <c r="BK181"/>
  <c r="BK180"/>
  <c r="N180"/>
  <c r="N181"/>
  <c r="BE181"/>
  <c r="N93"/>
  <c r="BI178"/>
  <c r="BH178"/>
  <c r="BG178"/>
  <c r="BF178"/>
  <c r="AA178"/>
  <c r="Y178"/>
  <c r="W178"/>
  <c r="BK178"/>
  <c r="N178"/>
  <c r="BE178"/>
  <c r="BI176"/>
  <c r="BH176"/>
  <c r="BG176"/>
  <c r="BF176"/>
  <c r="AA176"/>
  <c r="Y176"/>
  <c r="W176"/>
  <c r="BK176"/>
  <c r="N176"/>
  <c r="BE176"/>
  <c r="BI174"/>
  <c r="BH174"/>
  <c r="BG174"/>
  <c r="BF174"/>
  <c r="AA174"/>
  <c r="AA173"/>
  <c r="Y174"/>
  <c r="Y173"/>
  <c r="W174"/>
  <c r="W173"/>
  <c r="BK174"/>
  <c r="BK173"/>
  <c r="N173"/>
  <c r="N174"/>
  <c r="BE174"/>
  <c r="N92"/>
  <c r="BI170"/>
  <c r="BH170"/>
  <c r="BG170"/>
  <c r="BF170"/>
  <c r="AA170"/>
  <c r="AA169"/>
  <c r="Y170"/>
  <c r="Y169"/>
  <c r="W170"/>
  <c r="W169"/>
  <c r="BK170"/>
  <c r="BK169"/>
  <c r="N169"/>
  <c r="N170"/>
  <c r="BE170"/>
  <c r="N91"/>
  <c r="BI168"/>
  <c r="BH168"/>
  <c r="BG168"/>
  <c r="BF168"/>
  <c r="AA168"/>
  <c r="Y168"/>
  <c r="W168"/>
  <c r="BK168"/>
  <c r="N168"/>
  <c r="BE168"/>
  <c r="BI164"/>
  <c r="BH164"/>
  <c r="BG164"/>
  <c r="BF164"/>
  <c r="AA164"/>
  <c r="Y164"/>
  <c r="W164"/>
  <c r="BK164"/>
  <c r="N164"/>
  <c r="BE164"/>
  <c r="BI159"/>
  <c r="BH159"/>
  <c r="BG159"/>
  <c r="BF159"/>
  <c r="AA159"/>
  <c r="Y159"/>
  <c r="W159"/>
  <c r="BK159"/>
  <c r="N159"/>
  <c r="BE159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6"/>
  <c r="BH136"/>
  <c r="BG136"/>
  <c r="BF136"/>
  <c r="AA136"/>
  <c r="Y136"/>
  <c r="W136"/>
  <c r="BK136"/>
  <c r="N136"/>
  <c r="BE136"/>
  <c r="BI134"/>
  <c r="BH134"/>
  <c r="BG134"/>
  <c r="BF134"/>
  <c r="AA134"/>
  <c r="Y134"/>
  <c r="W134"/>
  <c r="BK134"/>
  <c r="N134"/>
  <c r="BE134"/>
  <c r="BI132"/>
  <c r="BH132"/>
  <c r="BG132"/>
  <c r="BF132"/>
  <c r="AA132"/>
  <c r="Y132"/>
  <c r="W132"/>
  <c r="BK132"/>
  <c r="N132"/>
  <c r="BE132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9"/>
  <c i="3" r="BK130"/>
  <c r="BK129"/>
  <c r="N129"/>
  <c r="BK128"/>
  <c r="N128"/>
  <c r="BK127"/>
  <c r="N127"/>
  <c r="N88"/>
  <c r="N130"/>
  <c r="BE130"/>
  <c r="N90"/>
  <c r="N89"/>
  <c r="M124"/>
  <c r="M123"/>
  <c r="F123"/>
  <c r="F121"/>
  <c r="F11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H36"/>
  <c i="1" r="BD89"/>
  <c i="3" r="BH103"/>
  <c r="H35"/>
  <c i="1" r="BC89"/>
  <c i="3" r="BG103"/>
  <c r="H34"/>
  <c i="1" r="BB89"/>
  <c i="3" r="BF103"/>
  <c r="M33"/>
  <c i="1" r="AW89"/>
  <c i="3" r="H33"/>
  <c i="1" r="BA89"/>
  <c i="3" r="N103"/>
  <c r="N102"/>
  <c r="L110"/>
  <c r="BE103"/>
  <c r="M32"/>
  <c i="1" r="AV89"/>
  <c i="3" r="H32"/>
  <c i="1" r="AZ89"/>
  <c i="3" r="M28"/>
  <c i="1" r="AS89"/>
  <c i="3" r="M27"/>
  <c r="M84"/>
  <c r="M83"/>
  <c r="F83"/>
  <c r="F81"/>
  <c r="F79"/>
  <c r="M30"/>
  <c i="1" r="AG89"/>
  <c i="3" r="L38"/>
  <c r="O15"/>
  <c r="E15"/>
  <c r="F124"/>
  <c r="F84"/>
  <c r="O14"/>
  <c r="O9"/>
  <c r="M121"/>
  <c r="M81"/>
  <c r="F6"/>
  <c r="F118"/>
  <c r="F78"/>
  <c i="2" r="N264"/>
  <c i="1" r="AY88"/>
  <c r="AX88"/>
  <c i="2" r="BI263"/>
  <c r="BH263"/>
  <c r="BG263"/>
  <c r="BF263"/>
  <c r="AA263"/>
  <c r="AA262"/>
  <c r="Y263"/>
  <c r="Y262"/>
  <c r="W263"/>
  <c r="W262"/>
  <c r="BK263"/>
  <c r="BK262"/>
  <c r="N262"/>
  <c r="N263"/>
  <c r="BE263"/>
  <c r="N100"/>
  <c r="BI261"/>
  <c r="BH261"/>
  <c r="BG261"/>
  <c r="BF261"/>
  <c r="AA261"/>
  <c r="Y261"/>
  <c r="W261"/>
  <c r="BK261"/>
  <c r="N261"/>
  <c r="BE261"/>
  <c r="BI260"/>
  <c r="BH260"/>
  <c r="BG260"/>
  <c r="BF260"/>
  <c r="AA260"/>
  <c r="AA259"/>
  <c r="AA258"/>
  <c r="Y260"/>
  <c r="Y259"/>
  <c r="Y258"/>
  <c r="W260"/>
  <c r="W259"/>
  <c r="W258"/>
  <c r="BK260"/>
  <c r="BK259"/>
  <c r="N259"/>
  <c r="BK258"/>
  <c r="N258"/>
  <c r="N260"/>
  <c r="BE260"/>
  <c r="N99"/>
  <c r="N98"/>
  <c r="BI256"/>
  <c r="BH256"/>
  <c r="BG256"/>
  <c r="BF256"/>
  <c r="AA256"/>
  <c r="AA255"/>
  <c r="Y256"/>
  <c r="Y255"/>
  <c r="W256"/>
  <c r="W255"/>
  <c r="BK256"/>
  <c r="BK255"/>
  <c r="N255"/>
  <c r="N256"/>
  <c r="BE256"/>
  <c r="N97"/>
  <c r="BI254"/>
  <c r="BH254"/>
  <c r="BG254"/>
  <c r="BF254"/>
  <c r="AA254"/>
  <c r="AA253"/>
  <c r="Y254"/>
  <c r="Y253"/>
  <c r="W254"/>
  <c r="W253"/>
  <c r="BK254"/>
  <c r="BK253"/>
  <c r="N253"/>
  <c r="N254"/>
  <c r="BE254"/>
  <c r="N96"/>
  <c r="BI251"/>
  <c r="BH251"/>
  <c r="BG251"/>
  <c r="BF251"/>
  <c r="AA251"/>
  <c r="Y251"/>
  <c r="W251"/>
  <c r="BK251"/>
  <c r="N251"/>
  <c r="BE251"/>
  <c r="BI250"/>
  <c r="BH250"/>
  <c r="BG250"/>
  <c r="BF250"/>
  <c r="AA250"/>
  <c r="Y250"/>
  <c r="W250"/>
  <c r="BK250"/>
  <c r="N250"/>
  <c r="BE250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/>
  <c r="BI244"/>
  <c r="BH244"/>
  <c r="BG244"/>
  <c r="BF244"/>
  <c r="AA244"/>
  <c r="AA243"/>
  <c r="Y244"/>
  <c r="Y243"/>
  <c r="W244"/>
  <c r="W243"/>
  <c r="BK244"/>
  <c r="BK243"/>
  <c r="N243"/>
  <c r="N244"/>
  <c r="BE244"/>
  <c r="N95"/>
  <c r="BI239"/>
  <c r="BH239"/>
  <c r="BG239"/>
  <c r="BF239"/>
  <c r="AA239"/>
  <c r="AA238"/>
  <c r="Y239"/>
  <c r="Y238"/>
  <c r="W239"/>
  <c r="W238"/>
  <c r="BK239"/>
  <c r="BK238"/>
  <c r="N238"/>
  <c r="N239"/>
  <c r="BE239"/>
  <c r="N94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3"/>
  <c r="BH203"/>
  <c r="BG203"/>
  <c r="BF203"/>
  <c r="AA203"/>
  <c r="Y203"/>
  <c r="W203"/>
  <c r="BK203"/>
  <c r="N203"/>
  <c r="BE203"/>
  <c r="BI201"/>
  <c r="BH201"/>
  <c r="BG201"/>
  <c r="BF201"/>
  <c r="AA201"/>
  <c r="AA200"/>
  <c r="Y201"/>
  <c r="Y200"/>
  <c r="W201"/>
  <c r="W200"/>
  <c r="BK201"/>
  <c r="BK200"/>
  <c r="N200"/>
  <c r="N201"/>
  <c r="BE201"/>
  <c r="N93"/>
  <c r="BI196"/>
  <c r="BH196"/>
  <c r="BG196"/>
  <c r="BF196"/>
  <c r="AA196"/>
  <c r="Y196"/>
  <c r="W196"/>
  <c r="BK196"/>
  <c r="N196"/>
  <c r="BE196"/>
  <c r="BI192"/>
  <c r="BH192"/>
  <c r="BG192"/>
  <c r="BF192"/>
  <c r="AA192"/>
  <c r="Y192"/>
  <c r="W192"/>
  <c r="BK192"/>
  <c r="N192"/>
  <c r="BE192"/>
  <c r="BI188"/>
  <c r="BH188"/>
  <c r="BG188"/>
  <c r="BF188"/>
  <c r="AA188"/>
  <c r="AA187"/>
  <c r="Y188"/>
  <c r="Y187"/>
  <c r="W188"/>
  <c r="W187"/>
  <c r="BK188"/>
  <c r="BK187"/>
  <c r="N187"/>
  <c r="N188"/>
  <c r="BE188"/>
  <c r="N92"/>
  <c r="BI183"/>
  <c r="BH183"/>
  <c r="BG183"/>
  <c r="BF183"/>
  <c r="AA183"/>
  <c r="AA182"/>
  <c r="Y183"/>
  <c r="Y182"/>
  <c r="W183"/>
  <c r="W182"/>
  <c r="BK183"/>
  <c r="BK182"/>
  <c r="N182"/>
  <c r="N183"/>
  <c r="BE183"/>
  <c r="N91"/>
  <c r="BI181"/>
  <c r="BH181"/>
  <c r="BG181"/>
  <c r="BF181"/>
  <c r="AA181"/>
  <c r="Y181"/>
  <c r="W181"/>
  <c r="BK181"/>
  <c r="N181"/>
  <c r="BE181"/>
  <c r="BI176"/>
  <c r="BH176"/>
  <c r="BG176"/>
  <c r="BF176"/>
  <c r="AA176"/>
  <c r="Y176"/>
  <c r="W176"/>
  <c r="BK176"/>
  <c r="N176"/>
  <c r="BE176"/>
  <c r="BI169"/>
  <c r="BH169"/>
  <c r="BG169"/>
  <c r="BF169"/>
  <c r="AA169"/>
  <c r="Y169"/>
  <c r="W169"/>
  <c r="BK169"/>
  <c r="N169"/>
  <c r="BE169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6"/>
  <c r="BH136"/>
  <c r="BG136"/>
  <c r="BF136"/>
  <c r="AA136"/>
  <c r="Y136"/>
  <c r="W136"/>
  <c r="BK136"/>
  <c r="N136"/>
  <c r="BE136"/>
  <c r="BI134"/>
  <c r="BH134"/>
  <c r="BG134"/>
  <c r="BF134"/>
  <c r="AA134"/>
  <c r="Y134"/>
  <c r="W134"/>
  <c r="BK134"/>
  <c r="N134"/>
  <c r="BE134"/>
  <c r="BI132"/>
  <c r="BH132"/>
  <c r="BG132"/>
  <c r="BF132"/>
  <c r="AA132"/>
  <c r="Y132"/>
  <c r="W132"/>
  <c r="BK132"/>
  <c r="N132"/>
  <c r="BE132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8"/>
  <c r="N130"/>
  <c r="BE130"/>
  <c r="N90"/>
  <c r="N89"/>
  <c r="M124"/>
  <c r="M123"/>
  <c r="F123"/>
  <c r="F121"/>
  <c r="F11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H36"/>
  <c i="1" r="BD88"/>
  <c i="2" r="BH103"/>
  <c r="H35"/>
  <c i="1" r="BC88"/>
  <c i="2" r="BG103"/>
  <c r="H34"/>
  <c i="1" r="BB88"/>
  <c i="2" r="BF103"/>
  <c r="M33"/>
  <c i="1" r="AW88"/>
  <c i="2" r="H33"/>
  <c i="1" r="BA88"/>
  <c i="2" r="N103"/>
  <c r="N102"/>
  <c r="L110"/>
  <c r="BE103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4"/>
  <c r="F84"/>
  <c r="O14"/>
  <c r="O9"/>
  <c r="M121"/>
  <c r="M81"/>
  <c r="F6"/>
  <c r="F118"/>
  <c r="F78"/>
  <c i="1" r="CK98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H95"/>
  <c r="CG95"/>
  <c r="CF95"/>
  <c r="BZ95"/>
  <c r="CE95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8"/>
  <c r="CD98"/>
  <c r="AV98"/>
  <c r="BY98"/>
  <c r="AN98"/>
  <c r="AG97"/>
  <c r="CD97"/>
  <c r="AV97"/>
  <c r="BY97"/>
  <c r="AN97"/>
  <c r="AG96"/>
  <c r="CD96"/>
  <c r="AV96"/>
  <c r="BY96"/>
  <c r="AN96"/>
  <c r="AG95"/>
  <c r="AG94"/>
  <c r="AK27"/>
  <c r="AG100"/>
  <c r="CD95"/>
  <c r="W31"/>
  <c r="AV95"/>
  <c r="BY95"/>
  <c r="AK31"/>
  <c r="AN95"/>
  <c r="AN94"/>
  <c r="AT92"/>
  <c r="AN92"/>
  <c r="AT91"/>
  <c r="AN91"/>
  <c r="AT90"/>
  <c r="AN90"/>
  <c r="AT89"/>
  <c r="AN89"/>
  <c r="AT88"/>
  <c r="AN88"/>
  <c r="AN87"/>
  <c r="AN100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<sst xmlns="http://schemas.openxmlformats.org/spreadsheetml/2006/main">
  <si>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</si>
  <si>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</si>
  <si>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</si>
  <si>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</si>
  <si>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</si>
  <si>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</si>
  <si>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</si>
  <si>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</si>
  <si>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</si>
  <si>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</si>
  <si>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</si>
  <si>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</si>
  <si>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</si>
  <si>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</si>
  <si>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</si>
  <si>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</si>
  <si>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</si>
  <si>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592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</si>
  <si>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</si>
  <si>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</si>
  <si>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Malá průmyslová zona Sylvárov</t>
  </si>
  <si>
    <t>JKSO:</t>
  </si>
  <si>
    <t/>
  </si>
  <si>
    <t>CC-CZ:</t>
  </si>
  <si>
    <t>Místo:</t>
  </si>
  <si>
    <t xml:space="preserve"> </t>
  </si>
  <si>
    <t>Datum:</t>
  </si>
  <si>
    <t>8. 2. 2019</t>
  </si>
  <si>
    <t>Objednatel:</t>
  </si>
  <si>
    <t>IČ:</t>
  </si>
  <si>
    <t>Město Dvůr Králové nad Labem</t>
  </si>
  <si>
    <t>DIČ:</t>
  </si>
  <si>
    <t>Zhotovitel:</t>
  </si>
  <si>
    <t>Vyplň údaj</t>
  </si>
  <si>
    <t>Projektant:</t>
  </si>
  <si>
    <t>ing. Blanka Matějková</t>
  </si>
  <si>
    <t>True</t>
  </si>
  <si>
    <t>Zpracovatel:</t>
  </si>
  <si>
    <t>Martina Škopová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</si>
  <si>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</si>
  <si>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</si>
  <si>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</si>
  <si>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</si>
  <si>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</si>
  <si>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</si>
  <si>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</si>
  <si>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</si>
  <si>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</si>
  <si>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</si>
  <si>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</si>
  <si>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</si>
  <si>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</si>
  <si>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</si>
  <si>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</si>
  <si>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</si>
  <si>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</si>
  <si>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</si>
  <si>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</si>
  <si>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</si>
  <si>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</si>
  <si>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</si>
  <si>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</si>
  <si>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</si>
  <si>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</si>
  <si>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</si>
  <si>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</si>
  <si>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</si>
  <si>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</si>
  <si>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</si>
  <si>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</si>
  <si>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</si>
  <si>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</si>
  <si>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</si>
  <si>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</si>
  <si>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</si>
  <si>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</si>
  <si>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</si>
  <si>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</si>
  <si>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</si>
  <si>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</si>
  <si>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</si>
  <si>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</si>
  <si>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{1ee6c582-1a46-4dc3-bea7-816ba1764ae6}</t>
  </si>
  <si>
    <t>{00000000-0000-0000-0000-000000000000}</t>
  </si>
  <si>
    <t>/</t>
  </si>
  <si>
    <t>592-01a</t>
  </si>
  <si>
    <t>SO 301 - Vodovod A -1.etapa</t>
  </si>
  <si>
    <t>1</t>
  </si>
  <si>
    <t>{e43c59ba-1821-4ca7-9308-f3e49ebf7816}</t>
  </si>
  <si>
    <t>592-01b</t>
  </si>
  <si>
    <t>SO 301 - Vodovod A- 2. etapa</t>
  </si>
  <si>
    <t>{437e9594-91cb-4935-b397-8abeb0ad78fa}</t>
  </si>
  <si>
    <t>592-01c</t>
  </si>
  <si>
    <t>SO 301 - Vodovod B - 3.etapa</t>
  </si>
  <si>
    <t>{6143b953-4570-4644-80a3-6e0050646930}</t>
  </si>
  <si>
    <t>592-02</t>
  </si>
  <si>
    <t>SO 302 - Splašková kanalizace - 3. etapa</t>
  </si>
  <si>
    <t>{c7f0498f-cc67-47cd-ac78-826c72bf6210}</t>
  </si>
  <si>
    <t>592-02a</t>
  </si>
  <si>
    <t>SO 302 Splašková kanalizace - 1.etapa</t>
  </si>
  <si>
    <t>{1209367c-1c4e-4113-92da-9e5876c5ce26}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</si>
  <si>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</si>
  <si>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</si>
  <si>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</si>
  <si>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</si>
  <si>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</si>
  <si>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</si>
  <si>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</si>
  <si>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</si>
  <si>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</si>
  <si>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</si>
  <si>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</si>
  <si>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</si>
  <si>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</si>
  <si>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</si>
  <si>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</si>
  <si>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</si>
  <si>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</si>
  <si>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592-01a - SO 301 - Vodovod A -1.etapa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</si>
  <si>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</si>
  <si>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</si>
  <si>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</si>
  <si>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</si>
  <si>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</si>
  <si>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</si>
  <si>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</si>
  <si>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</si>
  <si>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</si>
  <si>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</si>
  <si>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</si>
  <si>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</si>
  <si>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</si>
  <si>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</si>
  <si>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</si>
  <si>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</si>
  <si>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</si>
  <si>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</si>
  <si>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</si>
  <si>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</si>
  <si>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</si>
  <si>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</si>
  <si>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</si>
  <si>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</si>
  <si>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</si>
  <si>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</si>
  <si>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</si>
  <si>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</si>
  <si>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</si>
  <si>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</si>
  <si>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</si>
  <si>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</si>
  <si>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</si>
  <si>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</si>
  <si>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</si>
  <si>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</si>
  <si>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</si>
  <si>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</si>
  <si>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</si>
  <si>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</si>
  <si>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</si>
  <si>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</si>
  <si>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6</t>
  </si>
  <si>
    <t>K</t>
  </si>
  <si>
    <t>113107323</t>
  </si>
  <si>
    <t>Odstranění podkladu z kameniva drceného tl 300 mm strojně pl do 50 m2</t>
  </si>
  <si>
    <t>m2</t>
  </si>
  <si>
    <t>4</t>
  </si>
  <si>
    <t>-917221006</t>
  </si>
  <si>
    <t>"pod asfaltem"(6+11,9)* 0,8</t>
  </si>
  <si>
    <t>VV</t>
  </si>
  <si>
    <t>9</t>
  </si>
  <si>
    <t>113107324</t>
  </si>
  <si>
    <t>Odstranění podkladu z kameniva drceného tl 400 mm strojně pl do 50 m2</t>
  </si>
  <si>
    <t>-9803128</t>
  </si>
  <si>
    <t>"štěrková cesta trasa +V12+V13+V14"361-(8+26,8+11,5+35,3+3,8+2,45+3,4)* 0,8</t>
  </si>
  <si>
    <t>7</t>
  </si>
  <si>
    <t>113107331</t>
  </si>
  <si>
    <t>Odstranění podkladu z betonu prostého tl 150 mm strojně pl do 50 m2</t>
  </si>
  <si>
    <t>-220954143</t>
  </si>
  <si>
    <t>"stabilizace v komunikaci" 0,8*(6+11,9)</t>
  </si>
  <si>
    <t>8</t>
  </si>
  <si>
    <t>113107342</t>
  </si>
  <si>
    <t>Odstranění podkladu živičného tl 100 mm strojně pl do 50 m2</t>
  </si>
  <si>
    <t>1386007307</t>
  </si>
  <si>
    <t>"komunikace"(6+11,9)*0,8</t>
  </si>
  <si>
    <t>12</t>
  </si>
  <si>
    <t>119001412</t>
  </si>
  <si>
    <t>Dočasné zajištění potrubí betonového, ŽB nebo kameninového DN do 500</t>
  </si>
  <si>
    <t>m</t>
  </si>
  <si>
    <t>-1170439244</t>
  </si>
  <si>
    <t>11</t>
  </si>
  <si>
    <t>119001422</t>
  </si>
  <si>
    <t>Dočasné zajištění kabelů a kabelových tratí z 6 volně ložených kabelů</t>
  </si>
  <si>
    <t>1314887298</t>
  </si>
  <si>
    <t>10</t>
  </si>
  <si>
    <t>130001101</t>
  </si>
  <si>
    <t>Příplatek za ztížení vykopávky v blízkosti podzemního vedení</t>
  </si>
  <si>
    <t>m3</t>
  </si>
  <si>
    <t>1474565184</t>
  </si>
  <si>
    <t>132201202</t>
  </si>
  <si>
    <t>Hloubení rýh š do 2000 mm v hornině tř. 3 objemu do 1000 m3</t>
  </si>
  <si>
    <t>164995546</t>
  </si>
  <si>
    <t>"řad A"</t>
  </si>
  <si>
    <t>"příkop"8*0,8*1,5</t>
  </si>
  <si>
    <t>"tráva "(26,8+11,5+35,3 )*1,7*0,8</t>
  </si>
  <si>
    <t>"štěrková cesta "(90+177,5 )*1,3*0,8</t>
  </si>
  <si>
    <t>"asfalt"0,8*6*1,1+0,8*11,9*1,4</t>
  </si>
  <si>
    <t>Mezisoučet</t>
  </si>
  <si>
    <t>3</t>
  </si>
  <si>
    <t xml:space="preserve">"přípojky na řadu A tráva -  VP12-14" (4,2+1,55+3,9)*1*1,7</t>
  </si>
  <si>
    <t xml:space="preserve">"přípojky na řadu A štěrková cesta -  VP12-14" (3,8+2,45+3,4)*1*1,3</t>
  </si>
  <si>
    <t>Součet</t>
  </si>
  <si>
    <t>161101101</t>
  </si>
  <si>
    <t>Svislé přemístění výkopku z horniny tř. 1 až 4 hl výkopu do 2,5 m</t>
  </si>
  <si>
    <t>1605597038</t>
  </si>
  <si>
    <t>69</t>
  </si>
  <si>
    <t>162701105</t>
  </si>
  <si>
    <t>Vodorovné přemístění do 10000 m výkopku/sypaniny z horniny tř. 1 až 4</t>
  </si>
  <si>
    <t>789198400</t>
  </si>
  <si>
    <t>"odvoz přebytečné zeminy za štěrky" 120,258+189,588/2+30,92</t>
  </si>
  <si>
    <t>70</t>
  </si>
  <si>
    <t>171201201</t>
  </si>
  <si>
    <t>Uložení sypaniny na skládky</t>
  </si>
  <si>
    <t>212182426</t>
  </si>
  <si>
    <t>71</t>
  </si>
  <si>
    <t>171201211</t>
  </si>
  <si>
    <t>Poplatek za uložení stavebního odpadu - zeminy a kameniva na skládce</t>
  </si>
  <si>
    <t>t</t>
  </si>
  <si>
    <t>-229347737</t>
  </si>
  <si>
    <t>58</t>
  </si>
  <si>
    <t>174101101</t>
  </si>
  <si>
    <t>Zásyp jam, šachet rýh nebo kolem objektů sypaninou se zhutněním</t>
  </si>
  <si>
    <t>-1694304090</t>
  </si>
  <si>
    <t>"zemina zpět do výše 1m od vrchu ve štěrkové cestě"(90+177,5)*0,8*1</t>
  </si>
  <si>
    <t>"zásyp kamenivem ve štěrkové cestě "(90+177,5)*0,8*(1,7 -0,1-0,3-1)</t>
  </si>
  <si>
    <t xml:space="preserve">"zásyp kamenivem pod skladbou krytu komunikace"6*0,8*(1,5-0,25-0,15-0,1)+11,9*0,8*(1,7-0,25-0,15-0,1) </t>
  </si>
  <si>
    <t>"zpětný zásyp zeminou v trávníku"(26,8+11,5+35,3)*0,8*(1,7-0,1-0,3)</t>
  </si>
  <si>
    <t>"zpětný zásyp zeminou v příkopu"78*0,8*(1,9-0,1-0,3)</t>
  </si>
  <si>
    <t xml:space="preserve">"přípojky na řadu A ve štěrkové cestě zpětný zásyp zeminou do v=1m-  VP12-14" (3,8+2,45+3,4)*1*1</t>
  </si>
  <si>
    <t xml:space="preserve">"přípojky na řadu A ve štěrkové cestě zásyp štěrkem nad obsypem-  VP12-13" (3,8+2,45+3,4*1*2,8-0,1-0,3-1)</t>
  </si>
  <si>
    <t>61</t>
  </si>
  <si>
    <t>M</t>
  </si>
  <si>
    <t>58333674</t>
  </si>
  <si>
    <t>kamenivo těžené hrubé frakce 16/32</t>
  </si>
  <si>
    <t>2135421529</t>
  </si>
  <si>
    <t>"přepočet na tuny"94,794*2</t>
  </si>
  <si>
    <t>62</t>
  </si>
  <si>
    <t>175151101</t>
  </si>
  <si>
    <t>Obsypání potrubí strojně sypaninou bez prohození, uloženou do 3 m</t>
  </si>
  <si>
    <t>178539347</t>
  </si>
  <si>
    <t>"obsyp 300mm nad potrubí"</t>
  </si>
  <si>
    <t>"trasa A"367*0,4*0,8-pi*(0,04*0,04)*361-pi*0,05*0,05*6</t>
  </si>
  <si>
    <t>"V 12-14"(8+4+7,5)*0,3*0,8</t>
  </si>
  <si>
    <t>63</t>
  </si>
  <si>
    <t>58337331</t>
  </si>
  <si>
    <t>štěrkopísek frakce 0/22</t>
  </si>
  <si>
    <t>-518332099</t>
  </si>
  <si>
    <t>64</t>
  </si>
  <si>
    <t>451573111</t>
  </si>
  <si>
    <t>Lože pod potrubí otevřený výkop ze štěrkopísku</t>
  </si>
  <si>
    <t>465533877</t>
  </si>
  <si>
    <t>"trasa A"367*0,1*0,8</t>
  </si>
  <si>
    <t>"V 12-14"(8+4+7,5)*0,1*0,8</t>
  </si>
  <si>
    <t>66</t>
  </si>
  <si>
    <t>566901244</t>
  </si>
  <si>
    <t>Vyspravení podkladu po překopech ing sítí plochy přes 15 m2 kamenivem hrubým drceným tl. 250 mm</t>
  </si>
  <si>
    <t>87863791</t>
  </si>
  <si>
    <t>"asfalt za příkopem"6*0,8</t>
  </si>
  <si>
    <t>"asfalt před štěrk parkovištěm"11,9*0,8</t>
  </si>
  <si>
    <t>68</t>
  </si>
  <si>
    <t>566901261</t>
  </si>
  <si>
    <t>Vyspravení podkladu po překopech ing sítí plochy přes 15 m2 obalovaným kamenivem ACP (OK) tl. 100 mm</t>
  </si>
  <si>
    <t>1416511445</t>
  </si>
  <si>
    <t>"asfalt za příkopem"6*1</t>
  </si>
  <si>
    <t>"asfalt před štěrk cestou"11,9*1</t>
  </si>
  <si>
    <t>67</t>
  </si>
  <si>
    <t>566901272</t>
  </si>
  <si>
    <t>Vyspravení podkladu po překopech ing sítí plochy přes 15m2 směsí stmelenou cementem SC20/25 tl 150mm</t>
  </si>
  <si>
    <t>-1123107630</t>
  </si>
  <si>
    <t>13</t>
  </si>
  <si>
    <t>851241131</t>
  </si>
  <si>
    <t>Montáž potrubí z trub litinových hrdlových s integrovaným těsněním otevřený výkop DN 80</t>
  </si>
  <si>
    <t>-728601377</t>
  </si>
  <si>
    <t>"DN80"361</t>
  </si>
  <si>
    <t>14</t>
  </si>
  <si>
    <t>55251004</t>
  </si>
  <si>
    <t>trouba vodovodní litinová hrdlová Zn+Al (85/15)400g/m2+modrý epoxid, 6 m DN 80</t>
  </si>
  <si>
    <t>-2046301014</t>
  </si>
  <si>
    <t>64*6</t>
  </si>
  <si>
    <t>16</t>
  </si>
  <si>
    <t>851261131</t>
  </si>
  <si>
    <t>Montáž potrubí z trub litinových hrdlových s integrovaným těsněním otevřený výkop DN 100</t>
  </si>
  <si>
    <t>-546616605</t>
  </si>
  <si>
    <t>55254101</t>
  </si>
  <si>
    <t xml:space="preserve">trouba vodovodní litinová hrdlová DN100 Zn 200 g/m2+modrý epoxid  s tepelnou izolací+PU pěna 80kg.m-3+ochr.PE trubka</t>
  </si>
  <si>
    <t>-1900006359</t>
  </si>
  <si>
    <t>857241131</t>
  </si>
  <si>
    <t>Montáž litinových tvarovek jednoosých hrdlových otevřený výkop s integrovaným těsněním DN 80</t>
  </si>
  <si>
    <t>kus</t>
  </si>
  <si>
    <t>-1500177874</t>
  </si>
  <si>
    <t>26</t>
  </si>
  <si>
    <t>55250768</t>
  </si>
  <si>
    <t>tvarovka přírubová s přírubovou odbočkou T-DN 80x80 PN 10-16-25-40 TT</t>
  </si>
  <si>
    <t>1040635868</t>
  </si>
  <si>
    <t>27</t>
  </si>
  <si>
    <t>55250729</t>
  </si>
  <si>
    <t>tvarovka vodovodní přírubová s přírubovou odbočkou T DN 150x80 PN 10-16 základní povrchová ochrana</t>
  </si>
  <si>
    <t>-51891763</t>
  </si>
  <si>
    <t>28</t>
  </si>
  <si>
    <t>55250642</t>
  </si>
  <si>
    <t>koleno přírubové s patkou PP litinové DN 80</t>
  </si>
  <si>
    <t>-1776742664</t>
  </si>
  <si>
    <t>30</t>
  </si>
  <si>
    <t>55254026</t>
  </si>
  <si>
    <t xml:space="preserve">koleno 90° přírubové litinové vodovodní  DN 80</t>
  </si>
  <si>
    <t>-494757933</t>
  </si>
  <si>
    <t>31</t>
  </si>
  <si>
    <t>55255838</t>
  </si>
  <si>
    <t>příruba zaslepovací základní povrchová ochrana tvárná litina DN 80 mm, PN 10-40</t>
  </si>
  <si>
    <t>-162288534</t>
  </si>
  <si>
    <t>32</t>
  </si>
  <si>
    <t>55259731</t>
  </si>
  <si>
    <t>tvarovka vodovodní hrdlová s přírubou E 80</t>
  </si>
  <si>
    <t>1070440168</t>
  </si>
  <si>
    <t>33</t>
  </si>
  <si>
    <t>55251262</t>
  </si>
  <si>
    <t xml:space="preserve">tvarovka přírubová "F" s hladkým koncem  PN 10-16, DN 90/ příruba DN80</t>
  </si>
  <si>
    <t>-140467558</t>
  </si>
  <si>
    <t>34</t>
  </si>
  <si>
    <t>55251263</t>
  </si>
  <si>
    <t xml:space="preserve">tvarovka přírubová "F" s hladkým koncem  PN 10-16, DN 110/ příruba DN100</t>
  </si>
  <si>
    <t>532118339</t>
  </si>
  <si>
    <t>35</t>
  </si>
  <si>
    <t>55253858R</t>
  </si>
  <si>
    <t xml:space="preserve">hrdlový přechod-redukce DN 100/80 </t>
  </si>
  <si>
    <t>1077254184</t>
  </si>
  <si>
    <t>36</t>
  </si>
  <si>
    <t>55251142R1</t>
  </si>
  <si>
    <t>spojkas přírubou Synoflex DN 150</t>
  </si>
  <si>
    <t>-228245933</t>
  </si>
  <si>
    <t>76</t>
  </si>
  <si>
    <t>857242122</t>
  </si>
  <si>
    <t>Montáž litinových tvarovek jednoosých přírubových otevřený výkop DN 80</t>
  </si>
  <si>
    <t>1236135372</t>
  </si>
  <si>
    <t>77</t>
  </si>
  <si>
    <t>55251236</t>
  </si>
  <si>
    <t xml:space="preserve">tvarovka hrdlová s přírubovou odbočkou PN 25  "A", DN 90/ odbočka DN80</t>
  </si>
  <si>
    <t>-1603166022</t>
  </si>
  <si>
    <t>80</t>
  </si>
  <si>
    <t>55251135</t>
  </si>
  <si>
    <t xml:space="preserve">koleno hrdlové  K 45 45° DN80</t>
  </si>
  <si>
    <t>-1750988230</t>
  </si>
  <si>
    <t>38</t>
  </si>
  <si>
    <t>891241112</t>
  </si>
  <si>
    <t>Montáž vodovodních šoupátek otevřený výkop DN 80</t>
  </si>
  <si>
    <t>1559381090</t>
  </si>
  <si>
    <t>40</t>
  </si>
  <si>
    <t>42224052</t>
  </si>
  <si>
    <t xml:space="preserve">šoupátko přírubové DN 80 </t>
  </si>
  <si>
    <t>-1082831311</t>
  </si>
  <si>
    <t>45</t>
  </si>
  <si>
    <t>42224052a</t>
  </si>
  <si>
    <t>šoupátkové víčko tuhé</t>
  </si>
  <si>
    <t>1959231856</t>
  </si>
  <si>
    <t>48</t>
  </si>
  <si>
    <t>42224052b</t>
  </si>
  <si>
    <t xml:space="preserve"> podkladová deska šoupátkového víčka </t>
  </si>
  <si>
    <t>-1553697505</t>
  </si>
  <si>
    <t>55</t>
  </si>
  <si>
    <t>42291079R1</t>
  </si>
  <si>
    <t xml:space="preserve">souprava zemní teleskopická  pro šoupátka DN 80 mm </t>
  </si>
  <si>
    <t>894573214</t>
  </si>
  <si>
    <t>52</t>
  </si>
  <si>
    <t>891247111</t>
  </si>
  <si>
    <t>Montáž hydrantů podzemních DN 80</t>
  </si>
  <si>
    <t>617322950</t>
  </si>
  <si>
    <t>53</t>
  </si>
  <si>
    <t>42273594.AVK</t>
  </si>
  <si>
    <t>hydrant podzemní DN80 PN16 tvárná litina, dvojitý uzávěr s koulí, krycí výška 1500 mm</t>
  </si>
  <si>
    <t>329499528</t>
  </si>
  <si>
    <t>78</t>
  </si>
  <si>
    <t>891247211</t>
  </si>
  <si>
    <t>Montáž hydrantů nadzemních DN 80</t>
  </si>
  <si>
    <t>430272094</t>
  </si>
  <si>
    <t>79</t>
  </si>
  <si>
    <t>42273607</t>
  </si>
  <si>
    <t>hydrant nadzemní litinový tuhý DN80 PN16 dvojitý uzávěr výška krytí 1000 mm</t>
  </si>
  <si>
    <t>1415061014</t>
  </si>
  <si>
    <t>41</t>
  </si>
  <si>
    <t>891261112</t>
  </si>
  <si>
    <t>Montáž vodovodních šoupátek otevřený výkop DN 100</t>
  </si>
  <si>
    <t>152809462</t>
  </si>
  <si>
    <t>39</t>
  </si>
  <si>
    <t>42224053R</t>
  </si>
  <si>
    <t xml:space="preserve">šoupátko přírubové  DN 100 </t>
  </si>
  <si>
    <t>-1162247738</t>
  </si>
  <si>
    <t>46</t>
  </si>
  <si>
    <t>42224053Ra</t>
  </si>
  <si>
    <t>-717743104</t>
  </si>
  <si>
    <t>49</t>
  </si>
  <si>
    <t>42224053Rb</t>
  </si>
  <si>
    <t>2126670878</t>
  </si>
  <si>
    <t>56</t>
  </si>
  <si>
    <t>42291079R2</t>
  </si>
  <si>
    <t xml:space="preserve">souprava zemní teleskopická  pro šoupátka DN 100 mm </t>
  </si>
  <si>
    <t>1497929655</t>
  </si>
  <si>
    <t>86</t>
  </si>
  <si>
    <t>892241111</t>
  </si>
  <si>
    <t>Tlaková zkouška vodou potrubí do 80</t>
  </si>
  <si>
    <t>710378619</t>
  </si>
  <si>
    <t>87</t>
  </si>
  <si>
    <t>892271111</t>
  </si>
  <si>
    <t>Tlaková zkouška vodou potrubí DN 100 nebo 125</t>
  </si>
  <si>
    <t>-1725132724</t>
  </si>
  <si>
    <t>88</t>
  </si>
  <si>
    <t>892273122</t>
  </si>
  <si>
    <t>Proplach a dezinfekce vodovodního potrubí DN od 80 do 125</t>
  </si>
  <si>
    <t>-214061007</t>
  </si>
  <si>
    <t>65</t>
  </si>
  <si>
    <t>919735112</t>
  </si>
  <si>
    <t>Řezání stávajícího živičného krytu hl do 100 mm</t>
  </si>
  <si>
    <t>576943651</t>
  </si>
  <si>
    <t>"v komunikaci řad A za příkopem"1+6+1+6</t>
  </si>
  <si>
    <t>"v komunikaci řad A před štěrkovou cestou"1+11,9+1+11,9</t>
  </si>
  <si>
    <t>72</t>
  </si>
  <si>
    <t>997013501</t>
  </si>
  <si>
    <t>Odvoz suti a vybouraných hmot na skládku nebo meziskládku do 1 km se složením</t>
  </si>
  <si>
    <t>438522918</t>
  </si>
  <si>
    <t>"vyboraný asfalt a betonový kryt komunikace"4,654+3,15</t>
  </si>
  <si>
    <t>"podkladní štěrky"6,301+167,04</t>
  </si>
  <si>
    <t>73</t>
  </si>
  <si>
    <t>997013509</t>
  </si>
  <si>
    <t>Příplatek k odvozu suti a vybouraných hmot na skládku ZKD 1 km přes 1 km</t>
  </si>
  <si>
    <t>1081126192</t>
  </si>
  <si>
    <t>75</t>
  </si>
  <si>
    <t>997013801</t>
  </si>
  <si>
    <t>Poplatek za uložení na skládce (skládkovné) stavebního odpadu betonového kód odpadu 170 101</t>
  </si>
  <si>
    <t>1562927911</t>
  </si>
  <si>
    <t>74</t>
  </si>
  <si>
    <t>997223845</t>
  </si>
  <si>
    <t>Poplatek za uložení na skládce (skládkovné) odpadu asfaltového bez dehtu kód odpadu 170 302</t>
  </si>
  <si>
    <t>1292811665</t>
  </si>
  <si>
    <t>81</t>
  </si>
  <si>
    <t>997223855</t>
  </si>
  <si>
    <t>Poplatek za uložení na skládce (skládkovné) zeminy a kameniva kód odpadu 170 504</t>
  </si>
  <si>
    <t>773687158</t>
  </si>
  <si>
    <t>57</t>
  </si>
  <si>
    <t>998273102</t>
  </si>
  <si>
    <t>Přesun hmot pro trubní vedení z trub litinových otevřený výkop</t>
  </si>
  <si>
    <t>1142778288</t>
  </si>
  <si>
    <t>82</t>
  </si>
  <si>
    <t>HZS1431</t>
  </si>
  <si>
    <t>Hodinová zúčtovací sazba dělník inženýrských sítí</t>
  </si>
  <si>
    <t>hod</t>
  </si>
  <si>
    <t>512</t>
  </si>
  <si>
    <t>-532033088</t>
  </si>
  <si>
    <t>"vytyčení stávajících sítí"3</t>
  </si>
  <si>
    <t>5</t>
  </si>
  <si>
    <t>83</t>
  </si>
  <si>
    <t>012103000</t>
  </si>
  <si>
    <t>Geodetické práce před výstavbou</t>
  </si>
  <si>
    <t>sou</t>
  </si>
  <si>
    <t>1024</t>
  </si>
  <si>
    <t>-82565422</t>
  </si>
  <si>
    <t>84</t>
  </si>
  <si>
    <t>012303000</t>
  </si>
  <si>
    <t>Geodetické práce po výstavbě</t>
  </si>
  <si>
    <t>-124606079</t>
  </si>
  <si>
    <t>85</t>
  </si>
  <si>
    <t>043134000</t>
  </si>
  <si>
    <t>Zkoušky zatěžovací hutnící</t>
  </si>
  <si>
    <t>ks</t>
  </si>
  <si>
    <t>900487042</t>
  </si>
  <si>
    <t>VP - Vícepráce</t>
  </si>
  <si>
    <t>PN</t>
  </si>
  <si>
    <t>592-01b - SO 301 - Vodovod A- 2. etapa</t>
  </si>
  <si>
    <t>-2017670738</t>
  </si>
  <si>
    <t>"pod asfaltem"31,5* 0,8</t>
  </si>
  <si>
    <t>"štěrková cesta"(40+8,5)* 0,8</t>
  </si>
  <si>
    <t>"stabilizace v komunikaci" 0,8*31,5</t>
  </si>
  <si>
    <t>83780060</t>
  </si>
  <si>
    <t>"komunikace"31,5*0,8</t>
  </si>
  <si>
    <t>"tráva"55*1,6*0,8</t>
  </si>
  <si>
    <t>"štěrková cesta"(40+8,5)*1,3*0,8</t>
  </si>
  <si>
    <t xml:space="preserve">"asfalt"31,5*1,3*0,8 </t>
  </si>
  <si>
    <t>"odvoz přebytečné zeminy za štěrky" 83,76/2+42,521+10,8</t>
  </si>
  <si>
    <t>"zemina zpět do výše 1m od vrchu ve štěrkové cestě"(40+8,5)*0,8*1</t>
  </si>
  <si>
    <t>"zásyp kamenivem ve štěrkové cestě "(40+8,5)*0,8*(1,7 -0,1-0,3-1)</t>
  </si>
  <si>
    <t xml:space="preserve">"zásyp kamenivem pod skladbou krytu komunikace" 31,5*0,8*(1,7-0,25-0,15-0,1) </t>
  </si>
  <si>
    <t>"zpětný zásyp zeminou v trávníku"55*0,8*(1,7-0,1-0,3)</t>
  </si>
  <si>
    <t>"trasa A"135*0,4*0,8-pi*(0,04*0,04)*135</t>
  </si>
  <si>
    <t>"trasa A"135*0,1*0,8</t>
  </si>
  <si>
    <t xml:space="preserve">"asfalt  "31,5*0,8</t>
  </si>
  <si>
    <t>"DN80"135</t>
  </si>
  <si>
    <t>37</t>
  </si>
  <si>
    <t>55251142R2</t>
  </si>
  <si>
    <t>spojkas přírubou Synoflex DN 80</t>
  </si>
  <si>
    <t>1648442115</t>
  </si>
  <si>
    <t>464656557</t>
  </si>
  <si>
    <t>-122393003</t>
  </si>
  <si>
    <t xml:space="preserve">"v komunikaci řad A  "1+31,5+1+31,5</t>
  </si>
  <si>
    <t>"vyboraný asfalt a betonový kryt komunikace"8,19+5,544</t>
  </si>
  <si>
    <t>"štěrky"11,088+22,504</t>
  </si>
  <si>
    <t>-473948698</t>
  </si>
  <si>
    <t>-1206769852</t>
  </si>
  <si>
    <t>-1698308800</t>
  </si>
  <si>
    <t>350547533</t>
  </si>
  <si>
    <t>-1841376908</t>
  </si>
  <si>
    <t>592-01c - SO 301 - Vodovod B - 3.etapa</t>
  </si>
  <si>
    <t>113106123</t>
  </si>
  <si>
    <t>Rozebrání dlažeb ze zámkových dlaždic komunikací pro pěší ručně</t>
  </si>
  <si>
    <t>-1260833569</t>
  </si>
  <si>
    <t>5*1</t>
  </si>
  <si>
    <t>"štěrková cesta, recyklát a dlažba"(5,35+23,45+4,85)* 0,85</t>
  </si>
  <si>
    <t>"štěrk"5,5*(0,85+1,2)/2*1,3</t>
  </si>
  <si>
    <t>"louka"158,4*1,7*(0,85+1,2)/2</t>
  </si>
  <si>
    <t>"recyklát"23,45*(0,85+1,2)/2*1,3</t>
  </si>
  <si>
    <t>"dlažba"4,85*(0,85+1,2)/2*1,3</t>
  </si>
  <si>
    <t xml:space="preserve">"přípojky na řadu B-  VP1-9"((5,9+8*5,3)*1*2 )/2</t>
  </si>
  <si>
    <t>"přípojky na řadu B - VP10-11"(23*1*2 )/2</t>
  </si>
  <si>
    <t xml:space="preserve">"odvoz přebytečné zeminy za štěrky"  22,28+81,25+10,393</t>
  </si>
  <si>
    <t>"řad B v souběhu s kanalizací"</t>
  </si>
  <si>
    <t>"zásyp zeminouve štěrkové cestě"5,5*(0,85+1,2)/2*1</t>
  </si>
  <si>
    <t>"zásyp kamenivem ve štěrkové cestě"5,5*(0,85+1,2)/2*(1,7-0,1-0,3-1)</t>
  </si>
  <si>
    <t>"louka"158,4*(1,7-0,1-0,4)*(0,85+1,2)/2</t>
  </si>
  <si>
    <t>"zásyp zeminou v recyklátu"23,45*(0,85+1,2)/2*1</t>
  </si>
  <si>
    <t xml:space="preserve">"zásyp  recyklátem"23,45*(0,85+1,2)/2*0,3</t>
  </si>
  <si>
    <t>"zásyp zeminou dlažba"4,85*(0,85+1,2)/2*1</t>
  </si>
  <si>
    <t>"zásyp kamenivem dlažba"4,85*(0,85+1,2)/2*0,3</t>
  </si>
  <si>
    <t>"odpočet obsypu štěrkem VP1-9,10-11"-(5,9+8*5,3+2*11,5)*0,3*0,8</t>
  </si>
  <si>
    <t xml:space="preserve">"odpočet lože  pod potrubí VP1-9,10-11"-(5,9+8*5,3+2*11,5)*0,1*0,8</t>
  </si>
  <si>
    <t>"řad B"</t>
  </si>
  <si>
    <t>"zásyp kamenivem dlažba"4,85*(0,85+1,2)/2*(1,3-1)</t>
  </si>
  <si>
    <t>"přepočet na tuny"3,182*2</t>
  </si>
  <si>
    <t>58981124</t>
  </si>
  <si>
    <t>recyklát betonový frakce 16/32</t>
  </si>
  <si>
    <t>1675335742</t>
  </si>
  <si>
    <t xml:space="preserve">"zásyp  recyklátem" 23,45*(0,85+1,2)/2*0,3 </t>
  </si>
  <si>
    <t>"trasa B"192,2*0,8*0,4-pi*(0,04*0,04)*192,2</t>
  </si>
  <si>
    <t>"VP1-9,10-11,12-13"(5,9+8*5,3+2*11,5+2*7,5)*0,3*0,8</t>
  </si>
  <si>
    <t>"trasa B"192,2*0,8*0,1</t>
  </si>
  <si>
    <t>"VP1-9,10-11 "(5,9+8*5,3+2*11,5+2*7,5)*0,1*0,8</t>
  </si>
  <si>
    <t>596211110</t>
  </si>
  <si>
    <t>Kladení zámkové dlažby komunikací pro pěší tl 60 mm skupiny A pl do 50 m2</t>
  </si>
  <si>
    <t>-301436888</t>
  </si>
  <si>
    <t>"zpětná pokládka"5</t>
  </si>
  <si>
    <t>"DN80"192,2</t>
  </si>
  <si>
    <t>"použity přebytky z druhých etap"192,2</t>
  </si>
  <si>
    <t>29</t>
  </si>
  <si>
    <t>55251142R</t>
  </si>
  <si>
    <t xml:space="preserve">koleno hrdlové  K 11 1/4° DN 80</t>
  </si>
  <si>
    <t>103979590</t>
  </si>
  <si>
    <t>spojka s přírubou Synoflex DN 80</t>
  </si>
  <si>
    <t>17</t>
  </si>
  <si>
    <t>871161141</t>
  </si>
  <si>
    <t>Montáž potrubí z PE100 SDR 11 otevřený výkop svařovaných na tupo D 32 x 3,0 mm</t>
  </si>
  <si>
    <t>1409906047</t>
  </si>
  <si>
    <t>"přípojky VP1-9"5,9+8*5,3</t>
  </si>
  <si>
    <t>18</t>
  </si>
  <si>
    <t>28613595</t>
  </si>
  <si>
    <t>potrubí dvouvrstvé PE100 s 10% signalizační vrstvou SDR 11 32x3,0 dl 12m</t>
  </si>
  <si>
    <t>1543464949</t>
  </si>
  <si>
    <t>"vč.návinu"90</t>
  </si>
  <si>
    <t>19</t>
  </si>
  <si>
    <t>871181141</t>
  </si>
  <si>
    <t>Montáž potrubí z PE100 SDR 11 otevřený výkop svařovaných na tupo D 50 x 4,6 mm</t>
  </si>
  <si>
    <t>-1770527502</t>
  </si>
  <si>
    <t>"přípojky PV 10-11"2*11,5</t>
  </si>
  <si>
    <t>20</t>
  </si>
  <si>
    <t>28613597</t>
  </si>
  <si>
    <t>potrubí dvouvrstvé PE100 s 10% signalizační vrstvou SDR 11 50x4,6 dl 12m</t>
  </si>
  <si>
    <t>-1164877332</t>
  </si>
  <si>
    <t>"vč. návinu"44</t>
  </si>
  <si>
    <t>42</t>
  </si>
  <si>
    <t>891181112</t>
  </si>
  <si>
    <t>Montáž vodovodních šoupátek otevřený výkop do DN 40</t>
  </si>
  <si>
    <t>-412093202</t>
  </si>
  <si>
    <t>43</t>
  </si>
  <si>
    <t>42221300</t>
  </si>
  <si>
    <t>šoupátko pitná voda kombinované navrtávací ISO</t>
  </si>
  <si>
    <t>1458741733</t>
  </si>
  <si>
    <t>44</t>
  </si>
  <si>
    <t>42221300a</t>
  </si>
  <si>
    <t>-985543161</t>
  </si>
  <si>
    <t>47</t>
  </si>
  <si>
    <t>42221300b</t>
  </si>
  <si>
    <t xml:space="preserve">podkladová deska šoupátkového víčka </t>
  </si>
  <si>
    <t>1923506058</t>
  </si>
  <si>
    <t>54</t>
  </si>
  <si>
    <t>42291079R</t>
  </si>
  <si>
    <t>760082096</t>
  </si>
  <si>
    <t>50</t>
  </si>
  <si>
    <t>891249111</t>
  </si>
  <si>
    <t>Montáž navrtávacích pasů na potrubí z jakýchkoli trub DN 80</t>
  </si>
  <si>
    <t>1810626100</t>
  </si>
  <si>
    <t>51</t>
  </si>
  <si>
    <t>42271412</t>
  </si>
  <si>
    <t>pas navrtávací z tvárné litiny DN 80, rozsah (88-99), odbočky 1",5/4",6/4"</t>
  </si>
  <si>
    <t>1063317181</t>
  </si>
  <si>
    <t>-1979783528</t>
  </si>
  <si>
    <t>-1075927231</t>
  </si>
  <si>
    <t>-236790437</t>
  </si>
  <si>
    <t>1693136220</t>
  </si>
  <si>
    <t>-240459356</t>
  </si>
  <si>
    <t>1501235062</t>
  </si>
  <si>
    <t>336534851</t>
  </si>
  <si>
    <t>592-02 - SO 302 - Splašková kanalizace - 3. etapa</t>
  </si>
  <si>
    <t>760936340</t>
  </si>
  <si>
    <t>16,1*1</t>
  </si>
  <si>
    <t>113107024</t>
  </si>
  <si>
    <t>Odstranění podkladu z kameniva drceného tl 400 mm při překopech ručně</t>
  </si>
  <si>
    <t>369907229</t>
  </si>
  <si>
    <t>"výkop pro splaškovou kanalizaci a vodovod"</t>
  </si>
  <si>
    <t>33,9*0,85</t>
  </si>
  <si>
    <t>"pod dlažbou"16,1*1</t>
  </si>
  <si>
    <t>"v recyklátu"33,9*0,85</t>
  </si>
  <si>
    <t>905756546</t>
  </si>
  <si>
    <t>"pod dlažbou"16,1*0,85*(2,55-0,08-0,3)</t>
  </si>
  <si>
    <t>"v části pod recyklátem" 33,9*0,85*(2,84+3,04)/2</t>
  </si>
  <si>
    <t>"v louce"127,8*0,85*(3+1,48)/2</t>
  </si>
  <si>
    <t>"přípojky KP1-11"(76,2*1/2*2 )</t>
  </si>
  <si>
    <t>151101201</t>
  </si>
  <si>
    <t>Zřízení příložného pažení stěn výkopu hl do 4 m</t>
  </si>
  <si>
    <t>-308874688</t>
  </si>
  <si>
    <t>"oboustranně - počány 2/3 plochy"</t>
  </si>
  <si>
    <t>"pod dlažbou"(2*(16,1 *(2,55-0,08-0,3)))/3*2</t>
  </si>
  <si>
    <t>"v části pod recyklátem" (2*(33,9 *(2,84+3,04)/2))/3*2</t>
  </si>
  <si>
    <t>"v louce"(2*(127,8 *(3+1,48)/2))/3*2</t>
  </si>
  <si>
    <t>"přípojky KP1-11"(2*((76,2 *2 )/2))/3*2</t>
  </si>
  <si>
    <t>151101211</t>
  </si>
  <si>
    <t>Odstranění příložného pažení stěn hl do 4 m</t>
  </si>
  <si>
    <t>-1337587445</t>
  </si>
  <si>
    <t>151101301</t>
  </si>
  <si>
    <t>Zřízení rozepření stěn při pažení příložném hl do 4 m</t>
  </si>
  <si>
    <t>-634696540</t>
  </si>
  <si>
    <t>151101311</t>
  </si>
  <si>
    <t>Odstranění rozepření stěn při pažení příložném hl do 4 m</t>
  </si>
  <si>
    <t>-1584553977</t>
  </si>
  <si>
    <t>-827596089</t>
  </si>
  <si>
    <t>-2135412636</t>
  </si>
  <si>
    <t>"odvoz přebytečné zeminy"20,902+77,83+(1,369+23,052+4,106)/2</t>
  </si>
  <si>
    <t>171101101</t>
  </si>
  <si>
    <t>Uložení sypaniny z hornin soudržných do násypů zhutněných na 95 % PS</t>
  </si>
  <si>
    <t>1028235529</t>
  </si>
  <si>
    <t>1982339527</t>
  </si>
  <si>
    <t>1769193445</t>
  </si>
  <si>
    <t>-2038894985</t>
  </si>
  <si>
    <t>"ve společném výkopu"</t>
  </si>
  <si>
    <t>"pod dlažbou"16,1*0,85*(2,55-0,08 )</t>
  </si>
  <si>
    <t xml:space="preserve">"v části pod recyklátem" 33,9*0,85* (2,84+3,04)/2 </t>
  </si>
  <si>
    <t>"v louce"127,8*0,85* (3+1,48)/2</t>
  </si>
  <si>
    <t>"odpočet obsypu"</t>
  </si>
  <si>
    <t>"vodovodní řad"-(169,7*0,85*0,5-(pi*(0,15*0,15)*169,7))</t>
  </si>
  <si>
    <t>"přípojky KP1-11 ve společném výkopu"-((6,6+8*6+2*10,8)*0,5*0,5-pi*(0,075*0,075)*76,2)</t>
  </si>
  <si>
    <t>"odpočet lože"</t>
  </si>
  <si>
    <t>"vodovodní řad"-169,7*0,1*0,85</t>
  </si>
  <si>
    <t>"přípojky KP1-11"-(6,6+8*6+2*10,8)*0,85*0,1</t>
  </si>
  <si>
    <t>58333651</t>
  </si>
  <si>
    <t>kamenivo těžené hrubé frakce 8-16</t>
  </si>
  <si>
    <t>-1316854722</t>
  </si>
  <si>
    <t>"zpět pod dlažbu"16,1*0,1*0,85</t>
  </si>
  <si>
    <t>-1003008270</t>
  </si>
  <si>
    <t>33,9*0,4*0,85</t>
  </si>
  <si>
    <t>-833517050</t>
  </si>
  <si>
    <t>"zpět pod dlažbu"16,1*0,3*0,85</t>
  </si>
  <si>
    <t>-1365698377</t>
  </si>
  <si>
    <t>"vodovodní řad"169,7*0,85*0,5-(pi*(0,15*0,15)*169,7)</t>
  </si>
  <si>
    <t>"přípojky KP1-11 ve společném výkopu"(6,6+8*6+2*10,8)*0,5*0,5-pi*(0,075*0,075)*76,2</t>
  </si>
  <si>
    <t>-470824821</t>
  </si>
  <si>
    <t>375397406</t>
  </si>
  <si>
    <t>"vodovodní řad"169,7*0,1*0,85</t>
  </si>
  <si>
    <t>"přípojky KP1-11"(6,6+8*6+2*10,8)*0,85*0,1</t>
  </si>
  <si>
    <t>1577640487</t>
  </si>
  <si>
    <t>"zpětné zadláždění"16,1</t>
  </si>
  <si>
    <t>871315211</t>
  </si>
  <si>
    <t>Kanalizační potrubí z tvrdého PVC jednovrstvé tuhost třídy SN4 DN 160</t>
  </si>
  <si>
    <t>-144720252</t>
  </si>
  <si>
    <t>"přípojky KP1-11"76,9</t>
  </si>
  <si>
    <t>871370410</t>
  </si>
  <si>
    <t>Montáž kanalizačního potrubí korugovaného do SN 10 z polypropylenu DN 300</t>
  </si>
  <si>
    <t>1715756519</t>
  </si>
  <si>
    <t>28617046a</t>
  </si>
  <si>
    <t>trubka kanalizační PP korugovaná DN 300x6000 mm SN 8</t>
  </si>
  <si>
    <t>1630730317</t>
  </si>
  <si>
    <t>877315211</t>
  </si>
  <si>
    <t>Montáž tvarovek z tvrdého PVC-systém KG nebo z polypropylenu-systém KG 2000 jednoosé DN 150</t>
  </si>
  <si>
    <t>-414367265</t>
  </si>
  <si>
    <t>"pro přípojky KP1-8,11"9</t>
  </si>
  <si>
    <t>28615488</t>
  </si>
  <si>
    <t xml:space="preserve">odbočka  UR-2 DIN/KG 45° 300/150 mm</t>
  </si>
  <si>
    <t>-1020758925</t>
  </si>
  <si>
    <t>23</t>
  </si>
  <si>
    <t>28615406</t>
  </si>
  <si>
    <t>koleno UR-2 DIN 150/45°</t>
  </si>
  <si>
    <t>1450335790</t>
  </si>
  <si>
    <t>877375121</t>
  </si>
  <si>
    <t>Výřez a montáž tvarovek odbočných na potrubí z kanalizačních trub z PVC DN 300</t>
  </si>
  <si>
    <t>-936223260</t>
  </si>
  <si>
    <t>892351111</t>
  </si>
  <si>
    <t>Tlaková zkouška vodotěsnosti potrubí DN 150 nebo 200</t>
  </si>
  <si>
    <t>-1723494620</t>
  </si>
  <si>
    <t>892372121</t>
  </si>
  <si>
    <t>Tlaková zkouška vzduchem potrubí DN 300 těsnícím vakem ucpávkovým</t>
  </si>
  <si>
    <t>úsek</t>
  </si>
  <si>
    <t>-1641970950</t>
  </si>
  <si>
    <t>894411311</t>
  </si>
  <si>
    <t>Osazení železobetonových dílců pro šachty skruží rovných</t>
  </si>
  <si>
    <t>-159304040</t>
  </si>
  <si>
    <t>59224052</t>
  </si>
  <si>
    <t>skruž pro kanalizační šachty se zabudovanými stupadly 100 x 100 x 12 cm</t>
  </si>
  <si>
    <t>-40960890</t>
  </si>
  <si>
    <t>59224160</t>
  </si>
  <si>
    <t>skruž kanalizační s ocelovými stupadly 100 x 25 x 12 cm</t>
  </si>
  <si>
    <t>54574575</t>
  </si>
  <si>
    <t>894412411</t>
  </si>
  <si>
    <t>Osazení železobetonových dílců pro šachty skruží přechodových</t>
  </si>
  <si>
    <t>1589069696</t>
  </si>
  <si>
    <t>"konus"5</t>
  </si>
  <si>
    <t>"prstence"7</t>
  </si>
  <si>
    <t>59224056</t>
  </si>
  <si>
    <t>kónus pro kanalizační šachty s kapsovým stupadlem 100/62,5 x 67 x 12 cm</t>
  </si>
  <si>
    <t>-1957978662</t>
  </si>
  <si>
    <t>59224135</t>
  </si>
  <si>
    <t>prstenec betonový vyrovnávací 62,5x6x9 cm</t>
  </si>
  <si>
    <t>1310583575</t>
  </si>
  <si>
    <t>59224176</t>
  </si>
  <si>
    <t>prstenec betonový vyrovnávací 62,5x8x12 cm</t>
  </si>
  <si>
    <t>1184734662</t>
  </si>
  <si>
    <t>59224013</t>
  </si>
  <si>
    <t>prstenec betonový vyrovnávací ke krytu šachty 62,5x10x10 cm</t>
  </si>
  <si>
    <t>405972139</t>
  </si>
  <si>
    <t>894414111</t>
  </si>
  <si>
    <t>Osazení železobetonových dílců pro šachty skruží základových (dno)</t>
  </si>
  <si>
    <t>-880414438</t>
  </si>
  <si>
    <t>59224033</t>
  </si>
  <si>
    <t xml:space="preserve">dno betonové šachtové DN 300    100 x 72 cm</t>
  </si>
  <si>
    <t>-218811533</t>
  </si>
  <si>
    <t>894811133</t>
  </si>
  <si>
    <t>Revizní šachta z PVC typ přímý, DN 400/160 tlak 12,5 t hl od 1360 do 1730 mm</t>
  </si>
  <si>
    <t>420681689</t>
  </si>
  <si>
    <t>"RŠ přípojek KP1-11"11</t>
  </si>
  <si>
    <t>899104112</t>
  </si>
  <si>
    <t>Osazení poklopů litinových nebo ocelových včetně rámů pro třídu zatížení D400, E600</t>
  </si>
  <si>
    <t>-998409622</t>
  </si>
  <si>
    <t>28661778</t>
  </si>
  <si>
    <t>poklop šachtový litinový 425/40t - plný tvárná litina</t>
  </si>
  <si>
    <t>-1836348345</t>
  </si>
  <si>
    <t>998276101</t>
  </si>
  <si>
    <t>Přesun hmot pro trubní vedení z trub z plastických hmot otevřený výkop</t>
  </si>
  <si>
    <t>2119026439</t>
  </si>
  <si>
    <t>-1523896004</t>
  </si>
  <si>
    <t>-1772126975</t>
  </si>
  <si>
    <t>2025501147</t>
  </si>
  <si>
    <t>-136027581</t>
  </si>
  <si>
    <t>592-02a - SO 302 Splašková kanalizace - 1.etapa</t>
  </si>
  <si>
    <t>-1176651537</t>
  </si>
  <si>
    <t xml:space="preserve">"štěrk K12 "3*0,8 </t>
  </si>
  <si>
    <t xml:space="preserve">"štěrk K13"3*0,8 </t>
  </si>
  <si>
    <t>24</t>
  </si>
  <si>
    <t>1067233082</t>
  </si>
  <si>
    <t>"štěrk K12 "3*0,8*(3,5-0,3)</t>
  </si>
  <si>
    <t>"štěrk K13"3*0,8*(2,7-0,3)</t>
  </si>
  <si>
    <t>25</t>
  </si>
  <si>
    <t>-1189436007</t>
  </si>
  <si>
    <t>98863263</t>
  </si>
  <si>
    <t xml:space="preserve">"štěrk K12  "3*0,8*(3,5-0,1-0,6-0,25)</t>
  </si>
  <si>
    <t xml:space="preserve">"štěrk  13"3*0,8*(2,7-0,1-0,6-0,25)</t>
  </si>
  <si>
    <t>-152050200</t>
  </si>
  <si>
    <t>-1602287490</t>
  </si>
  <si>
    <t>"štěrk K12 "3*0,8*0,6</t>
  </si>
  <si>
    <t>"štěrk K13"3*0,8*0,6</t>
  </si>
  <si>
    <t>2121395761</t>
  </si>
  <si>
    <t>-1907345773</t>
  </si>
  <si>
    <t>"štěrk K12 "3*0,8*0,1</t>
  </si>
  <si>
    <t>"štěrk K13"3*0,8*0,1</t>
  </si>
  <si>
    <t>1194453015</t>
  </si>
  <si>
    <t>"štěrk K12 "3*0,8</t>
  </si>
  <si>
    <t>"štěrk K13"3*0,8</t>
  </si>
  <si>
    <t>871365221</t>
  </si>
  <si>
    <t>Kanalizační potrubí z tvrdého PVC jednovrstvé tuhost třídy SN8 DN 250</t>
  </si>
  <si>
    <t>-710596919</t>
  </si>
  <si>
    <t>"přípojky KP12-13"8+6</t>
  </si>
  <si>
    <t>877355211</t>
  </si>
  <si>
    <t>Montáž tvarovek z tvrdého PVC-systém KG nebo z polypropylenu-systém KG 2000 jednoosé DN 200</t>
  </si>
  <si>
    <t>736325278</t>
  </si>
  <si>
    <t>"přípojky KP12-13"2</t>
  </si>
  <si>
    <t>28611405</t>
  </si>
  <si>
    <t>odbočka kanalizační plastová s hrdlem KG 300/200/45°</t>
  </si>
  <si>
    <t>-1476032476</t>
  </si>
  <si>
    <t>28615414</t>
  </si>
  <si>
    <t>koleno UR-2 DIN 200/45°</t>
  </si>
  <si>
    <t>827039074</t>
  </si>
  <si>
    <t>2136004010</t>
  </si>
  <si>
    <t>877395121</t>
  </si>
  <si>
    <t>Výřez a montáž tvarovek odbočných na potrubí z kanalizačních trub z PVC DN 400</t>
  </si>
  <si>
    <t>-84356422</t>
  </si>
  <si>
    <t>28617408</t>
  </si>
  <si>
    <t>odbočka sedlová kanalizace PP korugované DN 400/200</t>
  </si>
  <si>
    <t>-1172783683</t>
  </si>
  <si>
    <t>892381111</t>
  </si>
  <si>
    <t>Tlaková zkouška vodotěsnosti potrubí DN 250, DN 300 nebo 350</t>
  </si>
  <si>
    <t>298157249</t>
  </si>
  <si>
    <t>109688912</t>
  </si>
  <si>
    <t>-751805429</t>
  </si>
  <si>
    <t>59224051</t>
  </si>
  <si>
    <t>skruž pro kanalizační šachty se zabudovanými stupadly 100 x 50 x 12 cm</t>
  </si>
  <si>
    <t>2041305705</t>
  </si>
  <si>
    <t>1978055248</t>
  </si>
  <si>
    <t>-1086215286</t>
  </si>
  <si>
    <t>"konus"2</t>
  </si>
  <si>
    <t>"prstence"3</t>
  </si>
  <si>
    <t>-673118311</t>
  </si>
  <si>
    <t>-583525478</t>
  </si>
  <si>
    <t>1402512856</t>
  </si>
  <si>
    <t>-1945592716</t>
  </si>
  <si>
    <t>22</t>
  </si>
  <si>
    <t>-1912509305</t>
  </si>
  <si>
    <t>894811153</t>
  </si>
  <si>
    <t>Revizní šachta z PVC typ přímý, DN 400/200 tlak 12,5 t hl od 1410 do 1780 mm</t>
  </si>
  <si>
    <t>1918975027</t>
  </si>
  <si>
    <t>"RŠ 12-13"2</t>
  </si>
  <si>
    <t>1622781379</t>
  </si>
  <si>
    <t>1818274659</t>
  </si>
  <si>
    <t>117444770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</si>
</sst>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4" fontId="13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</xf>
    <xf numFmtId="4" fontId="37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 t="s">
        <v>12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/>
      <c r="AS4" s="22" t="s">
        <v>13</v>
      </c>
      <c r="BE4" s="32" t="s">
        <v>14</v>
      </c>
      <c r="BS4" s="24" t="s">
        <v>15</v>
      </c>
    </row>
    <row r="5" ht="14.4" customHeight="1">
      <c r="B5" s="28"/>
      <c r="C5" s="33"/>
      <c r="D5" s="34" t="s">
        <v>16</v>
      </c>
      <c r="E5" s="33"/>
      <c r="F5" s="33"/>
      <c r="G5" s="33"/>
      <c r="H5" s="33"/>
      <c r="I5" s="33"/>
      <c r="J5" s="33"/>
      <c r="K5" s="35" t="s">
        <v>17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1"/>
      <c r="BE5" s="36" t="s">
        <v>18</v>
      </c>
      <c r="BS5" s="24" t="s">
        <v>9</v>
      </c>
    </row>
    <row r="6" ht="36.96" customHeight="1">
      <c r="B6" s="28"/>
      <c r="C6" s="33"/>
      <c r="D6" s="37" t="s">
        <v>19</v>
      </c>
      <c r="E6" s="33"/>
      <c r="F6" s="33"/>
      <c r="G6" s="33"/>
      <c r="H6" s="33"/>
      <c r="I6" s="33"/>
      <c r="J6" s="33"/>
      <c r="K6" s="38" t="s">
        <v>20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1"/>
      <c r="BE6" s="39"/>
      <c r="BS6" s="24" t="s">
        <v>9</v>
      </c>
    </row>
    <row r="7" ht="14.4" customHeight="1">
      <c r="B7" s="28"/>
      <c r="C7" s="33"/>
      <c r="D7" s="40" t="s">
        <v>21</v>
      </c>
      <c r="E7" s="33"/>
      <c r="F7" s="33"/>
      <c r="G7" s="33"/>
      <c r="H7" s="33"/>
      <c r="I7" s="33"/>
      <c r="J7" s="33"/>
      <c r="K7" s="35" t="s">
        <v>22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40" t="s">
        <v>23</v>
      </c>
      <c r="AL7" s="33"/>
      <c r="AM7" s="33"/>
      <c r="AN7" s="35" t="s">
        <v>22</v>
      </c>
      <c r="AO7" s="33"/>
      <c r="AP7" s="33"/>
      <c r="AQ7" s="31"/>
      <c r="BE7" s="39"/>
      <c r="BS7" s="24" t="s">
        <v>9</v>
      </c>
    </row>
    <row r="8" ht="14.4" customHeight="1">
      <c r="B8" s="28"/>
      <c r="C8" s="33"/>
      <c r="D8" s="40" t="s">
        <v>24</v>
      </c>
      <c r="E8" s="33"/>
      <c r="F8" s="33"/>
      <c r="G8" s="33"/>
      <c r="H8" s="33"/>
      <c r="I8" s="33"/>
      <c r="J8" s="33"/>
      <c r="K8" s="35" t="s">
        <v>25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40" t="s">
        <v>26</v>
      </c>
      <c r="AL8" s="33"/>
      <c r="AM8" s="33"/>
      <c r="AN8" s="41" t="s">
        <v>27</v>
      </c>
      <c r="AO8" s="33"/>
      <c r="AP8" s="33"/>
      <c r="AQ8" s="31"/>
      <c r="BE8" s="39"/>
      <c r="BS8" s="24" t="s">
        <v>9</v>
      </c>
    </row>
    <row r="9" ht="14.4" customHeight="1">
      <c r="B9" s="28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1"/>
      <c r="BE9" s="39"/>
      <c r="BS9" s="24" t="s">
        <v>9</v>
      </c>
    </row>
    <row r="10" ht="14.4" customHeight="1">
      <c r="B10" s="28"/>
      <c r="C10" s="33"/>
      <c r="D10" s="40" t="s">
        <v>28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40" t="s">
        <v>29</v>
      </c>
      <c r="AL10" s="33"/>
      <c r="AM10" s="33"/>
      <c r="AN10" s="35" t="s">
        <v>22</v>
      </c>
      <c r="AO10" s="33"/>
      <c r="AP10" s="33"/>
      <c r="AQ10" s="31"/>
      <c r="BE10" s="39"/>
      <c r="BS10" s="24" t="s">
        <v>9</v>
      </c>
    </row>
    <row r="11" ht="18.48" customHeight="1">
      <c r="B11" s="28"/>
      <c r="C11" s="33"/>
      <c r="D11" s="33"/>
      <c r="E11" s="35" t="s">
        <v>30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40" t="s">
        <v>31</v>
      </c>
      <c r="AL11" s="33"/>
      <c r="AM11" s="33"/>
      <c r="AN11" s="35" t="s">
        <v>22</v>
      </c>
      <c r="AO11" s="33"/>
      <c r="AP11" s="33"/>
      <c r="AQ11" s="31"/>
      <c r="BE11" s="39"/>
      <c r="BS11" s="24" t="s">
        <v>9</v>
      </c>
    </row>
    <row r="12" ht="6.96" customHeight="1">
      <c r="B12" s="28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1"/>
      <c r="BE12" s="39"/>
      <c r="BS12" s="24" t="s">
        <v>9</v>
      </c>
    </row>
    <row r="13" ht="14.4" customHeight="1">
      <c r="B13" s="28"/>
      <c r="C13" s="33"/>
      <c r="D13" s="40" t="s">
        <v>32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40" t="s">
        <v>29</v>
      </c>
      <c r="AL13" s="33"/>
      <c r="AM13" s="33"/>
      <c r="AN13" s="42" t="s">
        <v>33</v>
      </c>
      <c r="AO13" s="33"/>
      <c r="AP13" s="33"/>
      <c r="AQ13" s="31"/>
      <c r="BE13" s="39"/>
      <c r="BS13" s="24" t="s">
        <v>9</v>
      </c>
    </row>
    <row r="14">
      <c r="B14" s="28"/>
      <c r="C14" s="33"/>
      <c r="D14" s="33"/>
      <c r="E14" s="42" t="s">
        <v>33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33"/>
      <c r="AM14" s="33"/>
      <c r="AN14" s="42" t="s">
        <v>33</v>
      </c>
      <c r="AO14" s="33"/>
      <c r="AP14" s="33"/>
      <c r="AQ14" s="31"/>
      <c r="BE14" s="39"/>
      <c r="BS14" s="24" t="s">
        <v>9</v>
      </c>
    </row>
    <row r="15" ht="6.96" customHeight="1">
      <c r="B15" s="28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1"/>
      <c r="BE15" s="39"/>
      <c r="BS15" s="24" t="s">
        <v>6</v>
      </c>
    </row>
    <row r="16" ht="14.4" customHeight="1">
      <c r="B16" s="28"/>
      <c r="C16" s="33"/>
      <c r="D16" s="40" t="s">
        <v>34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40" t="s">
        <v>29</v>
      </c>
      <c r="AL16" s="33"/>
      <c r="AM16" s="33"/>
      <c r="AN16" s="35" t="s">
        <v>22</v>
      </c>
      <c r="AO16" s="33"/>
      <c r="AP16" s="33"/>
      <c r="AQ16" s="31"/>
      <c r="BE16" s="39"/>
      <c r="BS16" s="24" t="s">
        <v>6</v>
      </c>
    </row>
    <row r="17" ht="18.48" customHeight="1">
      <c r="B17" s="28"/>
      <c r="C17" s="33"/>
      <c r="D17" s="33"/>
      <c r="E17" s="35" t="s">
        <v>35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40" t="s">
        <v>31</v>
      </c>
      <c r="AL17" s="33"/>
      <c r="AM17" s="33"/>
      <c r="AN17" s="35" t="s">
        <v>22</v>
      </c>
      <c r="AO17" s="33"/>
      <c r="AP17" s="33"/>
      <c r="AQ17" s="31"/>
      <c r="BE17" s="39"/>
      <c r="BS17" s="24" t="s">
        <v>36</v>
      </c>
    </row>
    <row r="18" ht="6.96" customHeight="1">
      <c r="B18" s="28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1"/>
      <c r="BE18" s="39"/>
      <c r="BS18" s="24" t="s">
        <v>9</v>
      </c>
    </row>
    <row r="19" ht="14.4" customHeight="1">
      <c r="B19" s="28"/>
      <c r="C19" s="33"/>
      <c r="D19" s="40" t="s">
        <v>37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40" t="s">
        <v>29</v>
      </c>
      <c r="AL19" s="33"/>
      <c r="AM19" s="33"/>
      <c r="AN19" s="35" t="s">
        <v>22</v>
      </c>
      <c r="AO19" s="33"/>
      <c r="AP19" s="33"/>
      <c r="AQ19" s="31"/>
      <c r="BE19" s="39"/>
      <c r="BS19" s="24" t="s">
        <v>9</v>
      </c>
    </row>
    <row r="20" ht="18.48" customHeight="1">
      <c r="B20" s="28"/>
      <c r="C20" s="33"/>
      <c r="D20" s="33"/>
      <c r="E20" s="35" t="s">
        <v>38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40" t="s">
        <v>31</v>
      </c>
      <c r="AL20" s="33"/>
      <c r="AM20" s="33"/>
      <c r="AN20" s="35" t="s">
        <v>22</v>
      </c>
      <c r="AO20" s="33"/>
      <c r="AP20" s="33"/>
      <c r="AQ20" s="31"/>
      <c r="BE20" s="39"/>
    </row>
    <row r="21" ht="6.96" customHeight="1">
      <c r="B21" s="2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1"/>
      <c r="BE21" s="39"/>
    </row>
    <row r="22">
      <c r="B22" s="28"/>
      <c r="C22" s="33"/>
      <c r="D22" s="40" t="s">
        <v>39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1"/>
      <c r="BE22" s="39"/>
    </row>
    <row r="23" ht="16.5" customHeight="1">
      <c r="B23" s="28"/>
      <c r="C23" s="33"/>
      <c r="D23" s="33"/>
      <c r="E23" s="44" t="s">
        <v>22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33"/>
      <c r="AP23" s="33"/>
      <c r="AQ23" s="31"/>
      <c r="BE23" s="39"/>
    </row>
    <row r="24" ht="6.96" customHeight="1">
      <c r="B24" s="2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1"/>
      <c r="BE24" s="39"/>
    </row>
    <row r="25" ht="6.96" customHeight="1">
      <c r="B25" s="28"/>
      <c r="C25" s="33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33"/>
      <c r="AQ25" s="31"/>
      <c r="BE25" s="39"/>
    </row>
    <row r="26" ht="14.4" customHeight="1">
      <c r="B26" s="28"/>
      <c r="C26" s="33"/>
      <c r="D26" s="46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7">
        <f>ROUND(AG87,2)</f>
        <v>0</v>
      </c>
      <c r="AL26" s="33"/>
      <c r="AM26" s="33"/>
      <c r="AN26" s="33"/>
      <c r="AO26" s="33"/>
      <c r="AP26" s="33"/>
      <c r="AQ26" s="31"/>
      <c r="BE26" s="39"/>
    </row>
    <row r="27" ht="14.4" customHeight="1">
      <c r="B27" s="28"/>
      <c r="C27" s="33"/>
      <c r="D27" s="46" t="s">
        <v>41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47">
        <f>ROUND(AG94,2)</f>
        <v>0</v>
      </c>
      <c r="AL27" s="47"/>
      <c r="AM27" s="47"/>
      <c r="AN27" s="47"/>
      <c r="AO27" s="47"/>
      <c r="AP27" s="33"/>
      <c r="AQ27" s="31"/>
      <c r="BE27" s="39"/>
    </row>
    <row r="28" s="1" customFormat="1" ht="6.96" customHeight="1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50"/>
      <c r="BE28" s="39"/>
    </row>
    <row r="29" s="1" customFormat="1" ht="25.92" customHeight="1">
      <c r="B29" s="48"/>
      <c r="C29" s="49"/>
      <c r="D29" s="51" t="s">
        <v>42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3">
        <f>ROUND(AK26+AK27,2)</f>
        <v>0</v>
      </c>
      <c r="AL29" s="52"/>
      <c r="AM29" s="52"/>
      <c r="AN29" s="52"/>
      <c r="AO29" s="52"/>
      <c r="AP29" s="49"/>
      <c r="AQ29" s="50"/>
      <c r="BE29" s="39"/>
    </row>
    <row r="30" s="1" customFormat="1" ht="6.96" customHeight="1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BE30" s="39"/>
    </row>
    <row r="31" s="2" customFormat="1" ht="14.4" customHeight="1">
      <c r="B31" s="54"/>
      <c r="C31" s="55"/>
      <c r="D31" s="56" t="s">
        <v>43</v>
      </c>
      <c r="E31" s="55"/>
      <c r="F31" s="56" t="s">
        <v>44</v>
      </c>
      <c r="G31" s="55"/>
      <c r="H31" s="55"/>
      <c r="I31" s="55"/>
      <c r="J31" s="55"/>
      <c r="K31" s="55"/>
      <c r="L31" s="57">
        <v>0.20999999999999999</v>
      </c>
      <c r="M31" s="55"/>
      <c r="N31" s="55"/>
      <c r="O31" s="55"/>
      <c r="P31" s="55"/>
      <c r="Q31" s="55"/>
      <c r="R31" s="55"/>
      <c r="S31" s="55"/>
      <c r="T31" s="58" t="s">
        <v>45</v>
      </c>
      <c r="U31" s="55"/>
      <c r="V31" s="55"/>
      <c r="W31" s="59">
        <f>ROUND(AZ87+SUM(CD95:CD99),2)</f>
        <v>0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9">
        <f>ROUND(AV87+SUM(BY95:BY99),2)</f>
        <v>0</v>
      </c>
      <c r="AL31" s="55"/>
      <c r="AM31" s="55"/>
      <c r="AN31" s="55"/>
      <c r="AO31" s="55"/>
      <c r="AP31" s="55"/>
      <c r="AQ31" s="60"/>
      <c r="BE31" s="39"/>
    </row>
    <row r="32" s="2" customFormat="1" ht="14.4" customHeight="1">
      <c r="B32" s="54"/>
      <c r="C32" s="55"/>
      <c r="D32" s="55"/>
      <c r="E32" s="55"/>
      <c r="F32" s="56" t="s">
        <v>46</v>
      </c>
      <c r="G32" s="55"/>
      <c r="H32" s="55"/>
      <c r="I32" s="55"/>
      <c r="J32" s="55"/>
      <c r="K32" s="55"/>
      <c r="L32" s="57">
        <v>0.14999999999999999</v>
      </c>
      <c r="M32" s="55"/>
      <c r="N32" s="55"/>
      <c r="O32" s="55"/>
      <c r="P32" s="55"/>
      <c r="Q32" s="55"/>
      <c r="R32" s="55"/>
      <c r="S32" s="55"/>
      <c r="T32" s="58" t="s">
        <v>45</v>
      </c>
      <c r="U32" s="55"/>
      <c r="V32" s="55"/>
      <c r="W32" s="59">
        <f>ROUND(BA87+SUM(CE95:CE99),2)</f>
        <v>0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9">
        <f>ROUND(AW87+SUM(BZ95:BZ99),2)</f>
        <v>0</v>
      </c>
      <c r="AL32" s="55"/>
      <c r="AM32" s="55"/>
      <c r="AN32" s="55"/>
      <c r="AO32" s="55"/>
      <c r="AP32" s="55"/>
      <c r="AQ32" s="60"/>
      <c r="BE32" s="39"/>
    </row>
    <row r="33" hidden="1" s="2" customFormat="1" ht="14.4" customHeight="1">
      <c r="B33" s="54"/>
      <c r="C33" s="55"/>
      <c r="D33" s="55"/>
      <c r="E33" s="55"/>
      <c r="F33" s="56" t="s">
        <v>47</v>
      </c>
      <c r="G33" s="55"/>
      <c r="H33" s="55"/>
      <c r="I33" s="55"/>
      <c r="J33" s="55"/>
      <c r="K33" s="55"/>
      <c r="L33" s="57">
        <v>0.20999999999999999</v>
      </c>
      <c r="M33" s="55"/>
      <c r="N33" s="55"/>
      <c r="O33" s="55"/>
      <c r="P33" s="55"/>
      <c r="Q33" s="55"/>
      <c r="R33" s="55"/>
      <c r="S33" s="55"/>
      <c r="T33" s="58" t="s">
        <v>45</v>
      </c>
      <c r="U33" s="55"/>
      <c r="V33" s="55"/>
      <c r="W33" s="59">
        <f>ROUND(BB87+SUM(CF95:CF99),2)</f>
        <v>0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9">
        <v>0</v>
      </c>
      <c r="AL33" s="55"/>
      <c r="AM33" s="55"/>
      <c r="AN33" s="55"/>
      <c r="AO33" s="55"/>
      <c r="AP33" s="55"/>
      <c r="AQ33" s="60"/>
      <c r="BE33" s="39"/>
    </row>
    <row r="34" hidden="1" s="2" customFormat="1" ht="14.4" customHeight="1">
      <c r="B34" s="54"/>
      <c r="C34" s="55"/>
      <c r="D34" s="55"/>
      <c r="E34" s="55"/>
      <c r="F34" s="56" t="s">
        <v>48</v>
      </c>
      <c r="G34" s="55"/>
      <c r="H34" s="55"/>
      <c r="I34" s="55"/>
      <c r="J34" s="55"/>
      <c r="K34" s="55"/>
      <c r="L34" s="57">
        <v>0.14999999999999999</v>
      </c>
      <c r="M34" s="55"/>
      <c r="N34" s="55"/>
      <c r="O34" s="55"/>
      <c r="P34" s="55"/>
      <c r="Q34" s="55"/>
      <c r="R34" s="55"/>
      <c r="S34" s="55"/>
      <c r="T34" s="58" t="s">
        <v>45</v>
      </c>
      <c r="U34" s="55"/>
      <c r="V34" s="55"/>
      <c r="W34" s="59">
        <f>ROUND(BC87+SUM(CG95:CG99),2)</f>
        <v>0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9">
        <v>0</v>
      </c>
      <c r="AL34" s="55"/>
      <c r="AM34" s="55"/>
      <c r="AN34" s="55"/>
      <c r="AO34" s="55"/>
      <c r="AP34" s="55"/>
      <c r="AQ34" s="60"/>
      <c r="BE34" s="39"/>
    </row>
    <row r="35" hidden="1" s="2" customFormat="1" ht="14.4" customHeight="1">
      <c r="B35" s="54"/>
      <c r="C35" s="55"/>
      <c r="D35" s="55"/>
      <c r="E35" s="55"/>
      <c r="F35" s="56" t="s">
        <v>49</v>
      </c>
      <c r="G35" s="55"/>
      <c r="H35" s="55"/>
      <c r="I35" s="55"/>
      <c r="J35" s="55"/>
      <c r="K35" s="55"/>
      <c r="L35" s="57">
        <v>0</v>
      </c>
      <c r="M35" s="55"/>
      <c r="N35" s="55"/>
      <c r="O35" s="55"/>
      <c r="P35" s="55"/>
      <c r="Q35" s="55"/>
      <c r="R35" s="55"/>
      <c r="S35" s="55"/>
      <c r="T35" s="58" t="s">
        <v>45</v>
      </c>
      <c r="U35" s="55"/>
      <c r="V35" s="55"/>
      <c r="W35" s="59">
        <f>ROUND(BD87+SUM(CH95:CH99),2)</f>
        <v>0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9">
        <v>0</v>
      </c>
      <c r="AL35" s="55"/>
      <c r="AM35" s="55"/>
      <c r="AN35" s="55"/>
      <c r="AO35" s="55"/>
      <c r="AP35" s="55"/>
      <c r="AQ35" s="60"/>
    </row>
    <row r="36" s="1" customFormat="1" ht="6.96" customHeight="1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50"/>
    </row>
    <row r="37" s="1" customFormat="1" ht="25.92" customHeight="1">
      <c r="B37" s="48"/>
      <c r="C37" s="61"/>
      <c r="D37" s="62" t="s">
        <v>50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4" t="s">
        <v>51</v>
      </c>
      <c r="U37" s="63"/>
      <c r="V37" s="63"/>
      <c r="W37" s="63"/>
      <c r="X37" s="65" t="s">
        <v>52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6">
        <f>SUM(AK29:AK35)</f>
        <v>0</v>
      </c>
      <c r="AL37" s="63"/>
      <c r="AM37" s="63"/>
      <c r="AN37" s="63"/>
      <c r="AO37" s="67"/>
      <c r="AP37" s="61"/>
      <c r="AQ37" s="50"/>
    </row>
    <row r="38" s="1" customFormat="1" ht="14.4" customHeight="1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</row>
    <row r="39">
      <c r="B39" s="28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1"/>
    </row>
    <row r="40">
      <c r="B40" s="2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1"/>
    </row>
    <row r="49" s="1" customFormat="1">
      <c r="B49" s="48"/>
      <c r="C49" s="49"/>
      <c r="D49" s="68" t="s">
        <v>53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49"/>
      <c r="AB49" s="49"/>
      <c r="AC49" s="68" t="s">
        <v>54</v>
      </c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70"/>
      <c r="AP49" s="49"/>
      <c r="AQ49" s="50"/>
    </row>
    <row r="50">
      <c r="B50" s="28"/>
      <c r="C50" s="33"/>
      <c r="D50" s="71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72"/>
      <c r="AA50" s="33"/>
      <c r="AB50" s="33"/>
      <c r="AC50" s="71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72"/>
      <c r="AP50" s="33"/>
      <c r="AQ50" s="31"/>
    </row>
    <row r="51">
      <c r="B51" s="28"/>
      <c r="C51" s="33"/>
      <c r="D51" s="71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72"/>
      <c r="AA51" s="33"/>
      <c r="AB51" s="33"/>
      <c r="AC51" s="71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72"/>
      <c r="AP51" s="33"/>
      <c r="AQ51" s="31"/>
    </row>
    <row r="52">
      <c r="B52" s="28"/>
      <c r="C52" s="33"/>
      <c r="D52" s="71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72"/>
      <c r="AA52" s="33"/>
      <c r="AB52" s="33"/>
      <c r="AC52" s="71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72"/>
      <c r="AP52" s="33"/>
      <c r="AQ52" s="31"/>
    </row>
    <row r="53">
      <c r="B53" s="28"/>
      <c r="C53" s="33"/>
      <c r="D53" s="71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72"/>
      <c r="AA53" s="33"/>
      <c r="AB53" s="33"/>
      <c r="AC53" s="71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72"/>
      <c r="AP53" s="33"/>
      <c r="AQ53" s="31"/>
    </row>
    <row r="54">
      <c r="B54" s="28"/>
      <c r="C54" s="33"/>
      <c r="D54" s="71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72"/>
      <c r="AA54" s="33"/>
      <c r="AB54" s="33"/>
      <c r="AC54" s="71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72"/>
      <c r="AP54" s="33"/>
      <c r="AQ54" s="31"/>
    </row>
    <row r="55">
      <c r="B55" s="28"/>
      <c r="C55" s="33"/>
      <c r="D55" s="71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72"/>
      <c r="AA55" s="33"/>
      <c r="AB55" s="33"/>
      <c r="AC55" s="71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72"/>
      <c r="AP55" s="33"/>
      <c r="AQ55" s="31"/>
    </row>
    <row r="56">
      <c r="B56" s="28"/>
      <c r="C56" s="33"/>
      <c r="D56" s="71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72"/>
      <c r="AA56" s="33"/>
      <c r="AB56" s="33"/>
      <c r="AC56" s="71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72"/>
      <c r="AP56" s="33"/>
      <c r="AQ56" s="31"/>
    </row>
    <row r="57">
      <c r="B57" s="28"/>
      <c r="C57" s="33"/>
      <c r="D57" s="71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72"/>
      <c r="AA57" s="33"/>
      <c r="AB57" s="33"/>
      <c r="AC57" s="71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72"/>
      <c r="AP57" s="33"/>
      <c r="AQ57" s="31"/>
    </row>
    <row r="58" s="1" customFormat="1">
      <c r="B58" s="48"/>
      <c r="C58" s="49"/>
      <c r="D58" s="73" t="s">
        <v>55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 t="s">
        <v>56</v>
      </c>
      <c r="S58" s="74"/>
      <c r="T58" s="74"/>
      <c r="U58" s="74"/>
      <c r="V58" s="74"/>
      <c r="W58" s="74"/>
      <c r="X58" s="74"/>
      <c r="Y58" s="74"/>
      <c r="Z58" s="76"/>
      <c r="AA58" s="49"/>
      <c r="AB58" s="49"/>
      <c r="AC58" s="73" t="s">
        <v>55</v>
      </c>
      <c r="AD58" s="74"/>
      <c r="AE58" s="74"/>
      <c r="AF58" s="74"/>
      <c r="AG58" s="74"/>
      <c r="AH58" s="74"/>
      <c r="AI58" s="74"/>
      <c r="AJ58" s="74"/>
      <c r="AK58" s="74"/>
      <c r="AL58" s="74"/>
      <c r="AM58" s="75" t="s">
        <v>56</v>
      </c>
      <c r="AN58" s="74"/>
      <c r="AO58" s="76"/>
      <c r="AP58" s="49"/>
      <c r="AQ58" s="50"/>
    </row>
    <row r="59">
      <c r="B59" s="28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1"/>
    </row>
    <row r="60" s="1" customFormat="1">
      <c r="B60" s="48"/>
      <c r="C60" s="49"/>
      <c r="D60" s="68" t="s">
        <v>57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70"/>
      <c r="AA60" s="49"/>
      <c r="AB60" s="49"/>
      <c r="AC60" s="68" t="s">
        <v>58</v>
      </c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70"/>
      <c r="AP60" s="49"/>
      <c r="AQ60" s="50"/>
    </row>
    <row r="61">
      <c r="B61" s="28"/>
      <c r="C61" s="33"/>
      <c r="D61" s="7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72"/>
      <c r="AA61" s="33"/>
      <c r="AB61" s="33"/>
      <c r="AC61" s="71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72"/>
      <c r="AP61" s="33"/>
      <c r="AQ61" s="31"/>
    </row>
    <row r="62">
      <c r="B62" s="28"/>
      <c r="C62" s="33"/>
      <c r="D62" s="71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72"/>
      <c r="AA62" s="33"/>
      <c r="AB62" s="33"/>
      <c r="AC62" s="71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72"/>
      <c r="AP62" s="33"/>
      <c r="AQ62" s="31"/>
    </row>
    <row r="63">
      <c r="B63" s="28"/>
      <c r="C63" s="33"/>
      <c r="D63" s="71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72"/>
      <c r="AA63" s="33"/>
      <c r="AB63" s="33"/>
      <c r="AC63" s="71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72"/>
      <c r="AP63" s="33"/>
      <c r="AQ63" s="31"/>
    </row>
    <row r="64">
      <c r="B64" s="28"/>
      <c r="C64" s="33"/>
      <c r="D64" s="71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72"/>
      <c r="AA64" s="33"/>
      <c r="AB64" s="33"/>
      <c r="AC64" s="71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72"/>
      <c r="AP64" s="33"/>
      <c r="AQ64" s="31"/>
    </row>
    <row r="65">
      <c r="B65" s="28"/>
      <c r="C65" s="33"/>
      <c r="D65" s="71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72"/>
      <c r="AA65" s="33"/>
      <c r="AB65" s="33"/>
      <c r="AC65" s="71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72"/>
      <c r="AP65" s="33"/>
      <c r="AQ65" s="31"/>
    </row>
    <row r="66">
      <c r="B66" s="28"/>
      <c r="C66" s="33"/>
      <c r="D66" s="71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72"/>
      <c r="AA66" s="33"/>
      <c r="AB66" s="33"/>
      <c r="AC66" s="71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72"/>
      <c r="AP66" s="33"/>
      <c r="AQ66" s="31"/>
    </row>
    <row r="67">
      <c r="B67" s="28"/>
      <c r="C67" s="33"/>
      <c r="D67" s="71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72"/>
      <c r="AA67" s="33"/>
      <c r="AB67" s="33"/>
      <c r="AC67" s="71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72"/>
      <c r="AP67" s="33"/>
      <c r="AQ67" s="31"/>
    </row>
    <row r="68">
      <c r="B68" s="28"/>
      <c r="C68" s="33"/>
      <c r="D68" s="71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72"/>
      <c r="AA68" s="33"/>
      <c r="AB68" s="33"/>
      <c r="AC68" s="71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72"/>
      <c r="AP68" s="33"/>
      <c r="AQ68" s="31"/>
    </row>
    <row r="69" s="1" customFormat="1">
      <c r="B69" s="48"/>
      <c r="C69" s="49"/>
      <c r="D69" s="73" t="s">
        <v>55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 t="s">
        <v>56</v>
      </c>
      <c r="S69" s="74"/>
      <c r="T69" s="74"/>
      <c r="U69" s="74"/>
      <c r="V69" s="74"/>
      <c r="W69" s="74"/>
      <c r="X69" s="74"/>
      <c r="Y69" s="74"/>
      <c r="Z69" s="76"/>
      <c r="AA69" s="49"/>
      <c r="AB69" s="49"/>
      <c r="AC69" s="73" t="s">
        <v>55</v>
      </c>
      <c r="AD69" s="74"/>
      <c r="AE69" s="74"/>
      <c r="AF69" s="74"/>
      <c r="AG69" s="74"/>
      <c r="AH69" s="74"/>
      <c r="AI69" s="74"/>
      <c r="AJ69" s="74"/>
      <c r="AK69" s="74"/>
      <c r="AL69" s="74"/>
      <c r="AM69" s="75" t="s">
        <v>56</v>
      </c>
      <c r="AN69" s="74"/>
      <c r="AO69" s="76"/>
      <c r="AP69" s="49"/>
      <c r="AQ69" s="50"/>
    </row>
    <row r="70" s="1" customFormat="1" ht="6.96" customHeight="1"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50"/>
    </row>
    <row r="71" s="1" customFormat="1" ht="6.96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2"/>
    </row>
    <row r="76" s="1" customFormat="1" ht="36.96" customHeight="1">
      <c r="B76" s="48"/>
      <c r="C76" s="29" t="s">
        <v>59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50"/>
    </row>
    <row r="77" s="3" customFormat="1" ht="14.4" customHeight="1">
      <c r="B77" s="83"/>
      <c r="C77" s="40" t="s">
        <v>16</v>
      </c>
      <c r="D77" s="84"/>
      <c r="E77" s="84"/>
      <c r="F77" s="84"/>
      <c r="G77" s="84"/>
      <c r="H77" s="84"/>
      <c r="I77" s="84"/>
      <c r="J77" s="84"/>
      <c r="K77" s="84"/>
      <c r="L77" s="84" t="str">
        <f>K5</f>
        <v>592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5"/>
    </row>
    <row r="78" s="4" customFormat="1" ht="36.96" customHeight="1">
      <c r="B78" s="86"/>
      <c r="C78" s="87" t="s">
        <v>19</v>
      </c>
      <c r="D78" s="88"/>
      <c r="E78" s="88"/>
      <c r="F78" s="88"/>
      <c r="G78" s="88"/>
      <c r="H78" s="88"/>
      <c r="I78" s="88"/>
      <c r="J78" s="88"/>
      <c r="K78" s="88"/>
      <c r="L78" s="89" t="str">
        <f>K6</f>
        <v>Malá průmyslová zona Sylvárov</v>
      </c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90"/>
    </row>
    <row r="79" s="1" customFormat="1" ht="6.96" customHeight="1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50"/>
    </row>
    <row r="80" s="1" customFormat="1">
      <c r="B80" s="48"/>
      <c r="C80" s="40" t="s">
        <v>24</v>
      </c>
      <c r="D80" s="49"/>
      <c r="E80" s="49"/>
      <c r="F80" s="49"/>
      <c r="G80" s="49"/>
      <c r="H80" s="49"/>
      <c r="I80" s="49"/>
      <c r="J80" s="49"/>
      <c r="K80" s="49"/>
      <c r="L80" s="91" t="str">
        <f>IF(K8="","",K8)</f>
        <v xml:space="preserve"> 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0" t="s">
        <v>26</v>
      </c>
      <c r="AJ80" s="49"/>
      <c r="AK80" s="49"/>
      <c r="AL80" s="49"/>
      <c r="AM80" s="92" t="str">
        <f> IF(AN8= "","",AN8)</f>
        <v>8. 2. 2019</v>
      </c>
      <c r="AN80" s="49"/>
      <c r="AO80" s="49"/>
      <c r="AP80" s="49"/>
      <c r="AQ80" s="50"/>
    </row>
    <row r="81" s="1" customFormat="1" ht="6.96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50"/>
    </row>
    <row r="82" s="1" customFormat="1">
      <c r="B82" s="48"/>
      <c r="C82" s="40" t="s">
        <v>28</v>
      </c>
      <c r="D82" s="49"/>
      <c r="E82" s="49"/>
      <c r="F82" s="49"/>
      <c r="G82" s="49"/>
      <c r="H82" s="49"/>
      <c r="I82" s="49"/>
      <c r="J82" s="49"/>
      <c r="K82" s="49"/>
      <c r="L82" s="84" t="str">
        <f>IF(E11= "","",E11)</f>
        <v>Město Dvůr Králové nad Labem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0" t="s">
        <v>34</v>
      </c>
      <c r="AJ82" s="49"/>
      <c r="AK82" s="49"/>
      <c r="AL82" s="49"/>
      <c r="AM82" s="84" t="str">
        <f>IF(E17="","",E17)</f>
        <v>ing. Blanka Matějková</v>
      </c>
      <c r="AN82" s="84"/>
      <c r="AO82" s="84"/>
      <c r="AP82" s="84"/>
      <c r="AQ82" s="50"/>
      <c r="AS82" s="93" t="s">
        <v>60</v>
      </c>
      <c r="AT82" s="94"/>
      <c r="AU82" s="95"/>
      <c r="AV82" s="95"/>
      <c r="AW82" s="95"/>
      <c r="AX82" s="95"/>
      <c r="AY82" s="95"/>
      <c r="AZ82" s="95"/>
      <c r="BA82" s="95"/>
      <c r="BB82" s="95"/>
      <c r="BC82" s="95"/>
      <c r="BD82" s="96"/>
    </row>
    <row r="83" s="1" customFormat="1">
      <c r="B83" s="48"/>
      <c r="C83" s="40" t="s">
        <v>32</v>
      </c>
      <c r="D83" s="49"/>
      <c r="E83" s="49"/>
      <c r="F83" s="49"/>
      <c r="G83" s="49"/>
      <c r="H83" s="49"/>
      <c r="I83" s="49"/>
      <c r="J83" s="49"/>
      <c r="K83" s="49"/>
      <c r="L83" s="84" t="str">
        <f>IF(E14= "Vyplň údaj","",E14)</f>
        <v/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0" t="s">
        <v>37</v>
      </c>
      <c r="AJ83" s="49"/>
      <c r="AK83" s="49"/>
      <c r="AL83" s="49"/>
      <c r="AM83" s="84" t="str">
        <f>IF(E20="","",E20)</f>
        <v>Martina Škopová</v>
      </c>
      <c r="AN83" s="84"/>
      <c r="AO83" s="84"/>
      <c r="AP83" s="84"/>
      <c r="AQ83" s="50"/>
      <c r="AS83" s="97"/>
      <c r="AT83" s="98"/>
      <c r="AU83" s="99"/>
      <c r="AV83" s="99"/>
      <c r="AW83" s="99"/>
      <c r="AX83" s="99"/>
      <c r="AY83" s="99"/>
      <c r="AZ83" s="99"/>
      <c r="BA83" s="99"/>
      <c r="BB83" s="99"/>
      <c r="BC83" s="99"/>
      <c r="BD83" s="100"/>
    </row>
    <row r="84" s="1" customFormat="1" ht="10.8" customHeight="1"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50"/>
      <c r="AS84" s="101"/>
      <c r="AT84" s="56"/>
      <c r="AU84" s="49"/>
      <c r="AV84" s="49"/>
      <c r="AW84" s="49"/>
      <c r="AX84" s="49"/>
      <c r="AY84" s="49"/>
      <c r="AZ84" s="49"/>
      <c r="BA84" s="49"/>
      <c r="BB84" s="49"/>
      <c r="BC84" s="49"/>
      <c r="BD84" s="102"/>
    </row>
    <row r="85" s="1" customFormat="1" ht="29.28" customHeight="1">
      <c r="B85" s="48"/>
      <c r="C85" s="103" t="s">
        <v>61</v>
      </c>
      <c r="D85" s="104"/>
      <c r="E85" s="104"/>
      <c r="F85" s="104"/>
      <c r="G85" s="104"/>
      <c r="H85" s="105"/>
      <c r="I85" s="106" t="s">
        <v>62</v>
      </c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6" t="s">
        <v>63</v>
      </c>
      <c r="AH85" s="104"/>
      <c r="AI85" s="104"/>
      <c r="AJ85" s="104"/>
      <c r="AK85" s="104"/>
      <c r="AL85" s="104"/>
      <c r="AM85" s="104"/>
      <c r="AN85" s="106" t="s">
        <v>64</v>
      </c>
      <c r="AO85" s="104"/>
      <c r="AP85" s="107"/>
      <c r="AQ85" s="50"/>
      <c r="AS85" s="108" t="s">
        <v>65</v>
      </c>
      <c r="AT85" s="109" t="s">
        <v>66</v>
      </c>
      <c r="AU85" s="109" t="s">
        <v>67</v>
      </c>
      <c r="AV85" s="109" t="s">
        <v>68</v>
      </c>
      <c r="AW85" s="109" t="s">
        <v>69</v>
      </c>
      <c r="AX85" s="109" t="s">
        <v>70</v>
      </c>
      <c r="AY85" s="109" t="s">
        <v>71</v>
      </c>
      <c r="AZ85" s="109" t="s">
        <v>72</v>
      </c>
      <c r="BA85" s="109" t="s">
        <v>73</v>
      </c>
      <c r="BB85" s="109" t="s">
        <v>74</v>
      </c>
      <c r="BC85" s="109" t="s">
        <v>75</v>
      </c>
      <c r="BD85" s="110" t="s">
        <v>76</v>
      </c>
    </row>
    <row r="86" s="1" customFormat="1" ht="10.8" customHeight="1"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50"/>
      <c r="AS86" s="111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70"/>
    </row>
    <row r="87" s="4" customFormat="1" ht="32.4" customHeight="1">
      <c r="B87" s="86"/>
      <c r="C87" s="112" t="s">
        <v>77</v>
      </c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4">
        <f>ROUND(SUM(AG88:AG92),2)</f>
        <v>0</v>
      </c>
      <c r="AH87" s="114"/>
      <c r="AI87" s="114"/>
      <c r="AJ87" s="114"/>
      <c r="AK87" s="114"/>
      <c r="AL87" s="114"/>
      <c r="AM87" s="114"/>
      <c r="AN87" s="115">
        <f>SUM(AG87,AT87)</f>
        <v>0</v>
      </c>
      <c r="AO87" s="115"/>
      <c r="AP87" s="115"/>
      <c r="AQ87" s="90"/>
      <c r="AS87" s="116">
        <f>ROUND(SUM(AS88:AS92),2)</f>
        <v>0</v>
      </c>
      <c r="AT87" s="117">
        <f>ROUND(SUM(AV87:AW87),2)</f>
        <v>0</v>
      </c>
      <c r="AU87" s="118">
        <f>ROUND(SUM(AU88:AU92),5)</f>
        <v>0</v>
      </c>
      <c r="AV87" s="117">
        <f>ROUND(AZ87*L31,2)</f>
        <v>0</v>
      </c>
      <c r="AW87" s="117">
        <f>ROUND(BA87*L32,2)</f>
        <v>0</v>
      </c>
      <c r="AX87" s="117">
        <f>ROUND(BB87*L31,2)</f>
        <v>0</v>
      </c>
      <c r="AY87" s="117">
        <f>ROUND(BC87*L32,2)</f>
        <v>0</v>
      </c>
      <c r="AZ87" s="117">
        <f>ROUND(SUM(AZ88:AZ92),2)</f>
        <v>0</v>
      </c>
      <c r="BA87" s="117">
        <f>ROUND(SUM(BA88:BA92),2)</f>
        <v>0</v>
      </c>
      <c r="BB87" s="117">
        <f>ROUND(SUM(BB88:BB92),2)</f>
        <v>0</v>
      </c>
      <c r="BC87" s="117">
        <f>ROUND(SUM(BC88:BC92),2)</f>
        <v>0</v>
      </c>
      <c r="BD87" s="119">
        <f>ROUND(SUM(BD88:BD92),2)</f>
        <v>0</v>
      </c>
      <c r="BS87" s="120" t="s">
        <v>78</v>
      </c>
      <c r="BT87" s="120" t="s">
        <v>79</v>
      </c>
      <c r="BU87" s="121" t="s">
        <v>80</v>
      </c>
      <c r="BV87" s="120" t="s">
        <v>81</v>
      </c>
      <c r="BW87" s="120" t="s">
        <v>82</v>
      </c>
      <c r="BX87" s="120" t="s">
        <v>83</v>
      </c>
    </row>
    <row r="88" s="5" customFormat="1" ht="16.5" customHeight="1">
      <c r="A88" s="122" t="s">
        <v>84</v>
      </c>
      <c r="B88" s="123"/>
      <c r="C88" s="124"/>
      <c r="D88" s="125" t="s">
        <v>85</v>
      </c>
      <c r="E88" s="125"/>
      <c r="F88" s="125"/>
      <c r="G88" s="125"/>
      <c r="H88" s="125"/>
      <c r="I88" s="126"/>
      <c r="J88" s="125" t="s">
        <v>86</v>
      </c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7">
        <f>'592-01a - SO 301 - Vodovo...'!M30</f>
        <v>0</v>
      </c>
      <c r="AH88" s="126"/>
      <c r="AI88" s="126"/>
      <c r="AJ88" s="126"/>
      <c r="AK88" s="126"/>
      <c r="AL88" s="126"/>
      <c r="AM88" s="126"/>
      <c r="AN88" s="127">
        <f>SUM(AG88,AT88)</f>
        <v>0</v>
      </c>
      <c r="AO88" s="126"/>
      <c r="AP88" s="126"/>
      <c r="AQ88" s="128"/>
      <c r="AS88" s="129">
        <f>'592-01a - SO 301 - Vodovo...'!M28</f>
        <v>0</v>
      </c>
      <c r="AT88" s="130">
        <f>ROUND(SUM(AV88:AW88),2)</f>
        <v>0</v>
      </c>
      <c r="AU88" s="131">
        <f>'592-01a - SO 301 - Vodovo...'!W127</f>
        <v>0</v>
      </c>
      <c r="AV88" s="130">
        <f>'592-01a - SO 301 - Vodovo...'!M32</f>
        <v>0</v>
      </c>
      <c r="AW88" s="130">
        <f>'592-01a - SO 301 - Vodovo...'!M33</f>
        <v>0</v>
      </c>
      <c r="AX88" s="130">
        <f>'592-01a - SO 301 - Vodovo...'!M34</f>
        <v>0</v>
      </c>
      <c r="AY88" s="130">
        <f>'592-01a - SO 301 - Vodovo...'!M35</f>
        <v>0</v>
      </c>
      <c r="AZ88" s="130">
        <f>'592-01a - SO 301 - Vodovo...'!H32</f>
        <v>0</v>
      </c>
      <c r="BA88" s="130">
        <f>'592-01a - SO 301 - Vodovo...'!H33</f>
        <v>0</v>
      </c>
      <c r="BB88" s="130">
        <f>'592-01a - SO 301 - Vodovo...'!H34</f>
        <v>0</v>
      </c>
      <c r="BC88" s="130">
        <f>'592-01a - SO 301 - Vodovo...'!H35</f>
        <v>0</v>
      </c>
      <c r="BD88" s="132">
        <f>'592-01a - SO 301 - Vodovo...'!H36</f>
        <v>0</v>
      </c>
      <c r="BT88" s="133" t="s">
        <v>87</v>
      </c>
      <c r="BV88" s="133" t="s">
        <v>81</v>
      </c>
      <c r="BW88" s="133" t="s">
        <v>88</v>
      </c>
      <c r="BX88" s="133" t="s">
        <v>82</v>
      </c>
    </row>
    <row r="89" s="5" customFormat="1" ht="16.5" customHeight="1">
      <c r="A89" s="122" t="s">
        <v>84</v>
      </c>
      <c r="B89" s="123"/>
      <c r="C89" s="124"/>
      <c r="D89" s="125" t="s">
        <v>89</v>
      </c>
      <c r="E89" s="125"/>
      <c r="F89" s="125"/>
      <c r="G89" s="125"/>
      <c r="H89" s="125"/>
      <c r="I89" s="126"/>
      <c r="J89" s="125" t="s">
        <v>90</v>
      </c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7">
        <f>'592-01b - SO 301 - Vodovo...'!M30</f>
        <v>0</v>
      </c>
      <c r="AH89" s="126"/>
      <c r="AI89" s="126"/>
      <c r="AJ89" s="126"/>
      <c r="AK89" s="126"/>
      <c r="AL89" s="126"/>
      <c r="AM89" s="126"/>
      <c r="AN89" s="127">
        <f>SUM(AG89,AT89)</f>
        <v>0</v>
      </c>
      <c r="AO89" s="126"/>
      <c r="AP89" s="126"/>
      <c r="AQ89" s="128"/>
      <c r="AS89" s="129">
        <f>'592-01b - SO 301 - Vodovo...'!M28</f>
        <v>0</v>
      </c>
      <c r="AT89" s="130">
        <f>ROUND(SUM(AV89:AW89),2)</f>
        <v>0</v>
      </c>
      <c r="AU89" s="131">
        <f>'592-01b - SO 301 - Vodovo...'!W127</f>
        <v>0</v>
      </c>
      <c r="AV89" s="130">
        <f>'592-01b - SO 301 - Vodovo...'!M32</f>
        <v>0</v>
      </c>
      <c r="AW89" s="130">
        <f>'592-01b - SO 301 - Vodovo...'!M33</f>
        <v>0</v>
      </c>
      <c r="AX89" s="130">
        <f>'592-01b - SO 301 - Vodovo...'!M34</f>
        <v>0</v>
      </c>
      <c r="AY89" s="130">
        <f>'592-01b - SO 301 - Vodovo...'!M35</f>
        <v>0</v>
      </c>
      <c r="AZ89" s="130">
        <f>'592-01b - SO 301 - Vodovo...'!H32</f>
        <v>0</v>
      </c>
      <c r="BA89" s="130">
        <f>'592-01b - SO 301 - Vodovo...'!H33</f>
        <v>0</v>
      </c>
      <c r="BB89" s="130">
        <f>'592-01b - SO 301 - Vodovo...'!H34</f>
        <v>0</v>
      </c>
      <c r="BC89" s="130">
        <f>'592-01b - SO 301 - Vodovo...'!H35</f>
        <v>0</v>
      </c>
      <c r="BD89" s="132">
        <f>'592-01b - SO 301 - Vodovo...'!H36</f>
        <v>0</v>
      </c>
      <c r="BT89" s="133" t="s">
        <v>87</v>
      </c>
      <c r="BV89" s="133" t="s">
        <v>81</v>
      </c>
      <c r="BW89" s="133" t="s">
        <v>91</v>
      </c>
      <c r="BX89" s="133" t="s">
        <v>82</v>
      </c>
    </row>
    <row r="90" s="5" customFormat="1" ht="16.5" customHeight="1">
      <c r="A90" s="122" t="s">
        <v>84</v>
      </c>
      <c r="B90" s="123"/>
      <c r="C90" s="124"/>
      <c r="D90" s="125" t="s">
        <v>92</v>
      </c>
      <c r="E90" s="125"/>
      <c r="F90" s="125"/>
      <c r="G90" s="125"/>
      <c r="H90" s="125"/>
      <c r="I90" s="126"/>
      <c r="J90" s="125" t="s">
        <v>93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7">
        <f>'592-01c - SO 301 - Vodovo...'!M30</f>
        <v>0</v>
      </c>
      <c r="AH90" s="126"/>
      <c r="AI90" s="126"/>
      <c r="AJ90" s="126"/>
      <c r="AK90" s="126"/>
      <c r="AL90" s="126"/>
      <c r="AM90" s="126"/>
      <c r="AN90" s="127">
        <f>SUM(AG90,AT90)</f>
        <v>0</v>
      </c>
      <c r="AO90" s="126"/>
      <c r="AP90" s="126"/>
      <c r="AQ90" s="128"/>
      <c r="AS90" s="129">
        <f>'592-01c - SO 301 - Vodovo...'!M28</f>
        <v>0</v>
      </c>
      <c r="AT90" s="130">
        <f>ROUND(SUM(AV90:AW90),2)</f>
        <v>0</v>
      </c>
      <c r="AU90" s="131">
        <f>'592-01c - SO 301 - Vodovo...'!W126</f>
        <v>0</v>
      </c>
      <c r="AV90" s="130">
        <f>'592-01c - SO 301 - Vodovo...'!M32</f>
        <v>0</v>
      </c>
      <c r="AW90" s="130">
        <f>'592-01c - SO 301 - Vodovo...'!M33</f>
        <v>0</v>
      </c>
      <c r="AX90" s="130">
        <f>'592-01c - SO 301 - Vodovo...'!M34</f>
        <v>0</v>
      </c>
      <c r="AY90" s="130">
        <f>'592-01c - SO 301 - Vodovo...'!M35</f>
        <v>0</v>
      </c>
      <c r="AZ90" s="130">
        <f>'592-01c - SO 301 - Vodovo...'!H32</f>
        <v>0</v>
      </c>
      <c r="BA90" s="130">
        <f>'592-01c - SO 301 - Vodovo...'!H33</f>
        <v>0</v>
      </c>
      <c r="BB90" s="130">
        <f>'592-01c - SO 301 - Vodovo...'!H34</f>
        <v>0</v>
      </c>
      <c r="BC90" s="130">
        <f>'592-01c - SO 301 - Vodovo...'!H35</f>
        <v>0</v>
      </c>
      <c r="BD90" s="132">
        <f>'592-01c - SO 301 - Vodovo...'!H36</f>
        <v>0</v>
      </c>
      <c r="BT90" s="133" t="s">
        <v>87</v>
      </c>
      <c r="BV90" s="133" t="s">
        <v>81</v>
      </c>
      <c r="BW90" s="133" t="s">
        <v>94</v>
      </c>
      <c r="BX90" s="133" t="s">
        <v>82</v>
      </c>
    </row>
    <row r="91" s="5" customFormat="1" ht="31.5" customHeight="1">
      <c r="A91" s="122" t="s">
        <v>84</v>
      </c>
      <c r="B91" s="123"/>
      <c r="C91" s="124"/>
      <c r="D91" s="125" t="s">
        <v>95</v>
      </c>
      <c r="E91" s="125"/>
      <c r="F91" s="125"/>
      <c r="G91" s="125"/>
      <c r="H91" s="125"/>
      <c r="I91" s="126"/>
      <c r="J91" s="125" t="s">
        <v>96</v>
      </c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7">
        <f>'592-02 - SO 302 - Splaško...'!M30</f>
        <v>0</v>
      </c>
      <c r="AH91" s="126"/>
      <c r="AI91" s="126"/>
      <c r="AJ91" s="126"/>
      <c r="AK91" s="126"/>
      <c r="AL91" s="126"/>
      <c r="AM91" s="126"/>
      <c r="AN91" s="127">
        <f>SUM(AG91,AT91)</f>
        <v>0</v>
      </c>
      <c r="AO91" s="126"/>
      <c r="AP91" s="126"/>
      <c r="AQ91" s="128"/>
      <c r="AS91" s="129">
        <f>'592-02 - SO 302 - Splaško...'!M28</f>
        <v>0</v>
      </c>
      <c r="AT91" s="130">
        <f>ROUND(SUM(AV91:AW91),2)</f>
        <v>0</v>
      </c>
      <c r="AU91" s="131">
        <f>'592-02 - SO 302 - Splaško...'!W125</f>
        <v>0</v>
      </c>
      <c r="AV91" s="130">
        <f>'592-02 - SO 302 - Splaško...'!M32</f>
        <v>0</v>
      </c>
      <c r="AW91" s="130">
        <f>'592-02 - SO 302 - Splaško...'!M33</f>
        <v>0</v>
      </c>
      <c r="AX91" s="130">
        <f>'592-02 - SO 302 - Splaško...'!M34</f>
        <v>0</v>
      </c>
      <c r="AY91" s="130">
        <f>'592-02 - SO 302 - Splaško...'!M35</f>
        <v>0</v>
      </c>
      <c r="AZ91" s="130">
        <f>'592-02 - SO 302 - Splaško...'!H32</f>
        <v>0</v>
      </c>
      <c r="BA91" s="130">
        <f>'592-02 - SO 302 - Splaško...'!H33</f>
        <v>0</v>
      </c>
      <c r="BB91" s="130">
        <f>'592-02 - SO 302 - Splaško...'!H34</f>
        <v>0</v>
      </c>
      <c r="BC91" s="130">
        <f>'592-02 - SO 302 - Splaško...'!H35</f>
        <v>0</v>
      </c>
      <c r="BD91" s="132">
        <f>'592-02 - SO 302 - Splaško...'!H36</f>
        <v>0</v>
      </c>
      <c r="BT91" s="133" t="s">
        <v>87</v>
      </c>
      <c r="BV91" s="133" t="s">
        <v>81</v>
      </c>
      <c r="BW91" s="133" t="s">
        <v>97</v>
      </c>
      <c r="BX91" s="133" t="s">
        <v>82</v>
      </c>
    </row>
    <row r="92" s="5" customFormat="1" ht="31.5" customHeight="1">
      <c r="A92" s="122" t="s">
        <v>84</v>
      </c>
      <c r="B92" s="123"/>
      <c r="C92" s="124"/>
      <c r="D92" s="125" t="s">
        <v>98</v>
      </c>
      <c r="E92" s="125"/>
      <c r="F92" s="125"/>
      <c r="G92" s="125"/>
      <c r="H92" s="125"/>
      <c r="I92" s="126"/>
      <c r="J92" s="125" t="s">
        <v>99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7">
        <f>'592-02a - SO 302 Splaškov...'!M30</f>
        <v>0</v>
      </c>
      <c r="AH92" s="126"/>
      <c r="AI92" s="126"/>
      <c r="AJ92" s="126"/>
      <c r="AK92" s="126"/>
      <c r="AL92" s="126"/>
      <c r="AM92" s="126"/>
      <c r="AN92" s="127">
        <f>SUM(AG92,AT92)</f>
        <v>0</v>
      </c>
      <c r="AO92" s="126"/>
      <c r="AP92" s="126"/>
      <c r="AQ92" s="128"/>
      <c r="AS92" s="134">
        <f>'592-02a - SO 302 Splaškov...'!M28</f>
        <v>0</v>
      </c>
      <c r="AT92" s="135">
        <f>ROUND(SUM(AV92:AW92),2)</f>
        <v>0</v>
      </c>
      <c r="AU92" s="136">
        <f>'592-02a - SO 302 Splaškov...'!W121</f>
        <v>0</v>
      </c>
      <c r="AV92" s="135">
        <f>'592-02a - SO 302 Splaškov...'!M32</f>
        <v>0</v>
      </c>
      <c r="AW92" s="135">
        <f>'592-02a - SO 302 Splaškov...'!M33</f>
        <v>0</v>
      </c>
      <c r="AX92" s="135">
        <f>'592-02a - SO 302 Splaškov...'!M34</f>
        <v>0</v>
      </c>
      <c r="AY92" s="135">
        <f>'592-02a - SO 302 Splaškov...'!M35</f>
        <v>0</v>
      </c>
      <c r="AZ92" s="135">
        <f>'592-02a - SO 302 Splaškov...'!H32</f>
        <v>0</v>
      </c>
      <c r="BA92" s="135">
        <f>'592-02a - SO 302 Splaškov...'!H33</f>
        <v>0</v>
      </c>
      <c r="BB92" s="135">
        <f>'592-02a - SO 302 Splaškov...'!H34</f>
        <v>0</v>
      </c>
      <c r="BC92" s="135">
        <f>'592-02a - SO 302 Splaškov...'!H35</f>
        <v>0</v>
      </c>
      <c r="BD92" s="137">
        <f>'592-02a - SO 302 Splaškov...'!H36</f>
        <v>0</v>
      </c>
      <c r="BT92" s="133" t="s">
        <v>87</v>
      </c>
      <c r="BV92" s="133" t="s">
        <v>81</v>
      </c>
      <c r="BW92" s="133" t="s">
        <v>100</v>
      </c>
      <c r="BX92" s="133" t="s">
        <v>82</v>
      </c>
    </row>
    <row r="93">
      <c r="B93" s="28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1"/>
    </row>
    <row r="94" s="1" customFormat="1" ht="30" customHeight="1">
      <c r="B94" s="48"/>
      <c r="C94" s="112" t="s">
        <v>101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15">
        <f>ROUND(SUM(AG95:AG98),2)</f>
        <v>0</v>
      </c>
      <c r="AH94" s="115"/>
      <c r="AI94" s="115"/>
      <c r="AJ94" s="115"/>
      <c r="AK94" s="115"/>
      <c r="AL94" s="115"/>
      <c r="AM94" s="115"/>
      <c r="AN94" s="115">
        <f>ROUND(SUM(AN95:AN98),2)</f>
        <v>0</v>
      </c>
      <c r="AO94" s="115"/>
      <c r="AP94" s="115"/>
      <c r="AQ94" s="50"/>
      <c r="AS94" s="108" t="s">
        <v>102</v>
      </c>
      <c r="AT94" s="109" t="s">
        <v>103</v>
      </c>
      <c r="AU94" s="109" t="s">
        <v>43</v>
      </c>
      <c r="AV94" s="110" t="s">
        <v>66</v>
      </c>
    </row>
    <row r="95" s="1" customFormat="1" ht="19.92" customHeight="1">
      <c r="B95" s="48"/>
      <c r="C95" s="49"/>
      <c r="D95" s="138" t="s">
        <v>104</v>
      </c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139">
        <f>ROUND(AG87*AS95,2)</f>
        <v>0</v>
      </c>
      <c r="AH95" s="140"/>
      <c r="AI95" s="140"/>
      <c r="AJ95" s="140"/>
      <c r="AK95" s="140"/>
      <c r="AL95" s="140"/>
      <c r="AM95" s="140"/>
      <c r="AN95" s="140">
        <f>ROUND(AG95+AV95,2)</f>
        <v>0</v>
      </c>
      <c r="AO95" s="140"/>
      <c r="AP95" s="140"/>
      <c r="AQ95" s="50"/>
      <c r="AS95" s="141">
        <v>0</v>
      </c>
      <c r="AT95" s="142" t="s">
        <v>105</v>
      </c>
      <c r="AU95" s="142" t="s">
        <v>44</v>
      </c>
      <c r="AV95" s="143">
        <f>ROUND(IF(AU95="základní",AG95*L31,IF(AU95="snížená",AG95*L32,0)),2)</f>
        <v>0</v>
      </c>
      <c r="BV95" s="24" t="s">
        <v>106</v>
      </c>
      <c r="BY95" s="144">
        <f>IF(AU95="základní",AV95,0)</f>
        <v>0</v>
      </c>
      <c r="BZ95" s="144">
        <f>IF(AU95="snížená",AV95,0)</f>
        <v>0</v>
      </c>
      <c r="CA95" s="144">
        <v>0</v>
      </c>
      <c r="CB95" s="144">
        <v>0</v>
      </c>
      <c r="CC95" s="144">
        <v>0</v>
      </c>
      <c r="CD95" s="144">
        <f>IF(AU95="základní",AG95,0)</f>
        <v>0</v>
      </c>
      <c r="CE95" s="144">
        <f>IF(AU95="snížená",AG95,0)</f>
        <v>0</v>
      </c>
      <c r="CF95" s="144">
        <f>IF(AU95="zákl. přenesená",AG95,0)</f>
        <v>0</v>
      </c>
      <c r="CG95" s="144">
        <f>IF(AU95="sníž. přenesená",AG95,0)</f>
        <v>0</v>
      </c>
      <c r="CH95" s="144">
        <f>IF(AU95="nulová",AG95,0)</f>
        <v>0</v>
      </c>
      <c r="CI95" s="24">
        <f>IF(AU95="základní",1,IF(AU95="snížená",2,IF(AU95="zákl. přenesená",4,IF(AU95="sníž. přenesená",5,3))))</f>
        <v>1</v>
      </c>
      <c r="CJ95" s="24">
        <f>IF(AT95="stavební čast",1,IF(8895="investiční čast",2,3))</f>
        <v>1</v>
      </c>
      <c r="CK95" s="24" t="str">
        <f>IF(D95="Vyplň vlastní","","x")</f>
        <v>x</v>
      </c>
    </row>
    <row r="96" s="1" customFormat="1" ht="19.92" customHeight="1">
      <c r="B96" s="48"/>
      <c r="C96" s="49"/>
      <c r="D96" s="145" t="s">
        <v>107</v>
      </c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49"/>
      <c r="AD96" s="49"/>
      <c r="AE96" s="49"/>
      <c r="AF96" s="49"/>
      <c r="AG96" s="139">
        <f>AG87*AS96</f>
        <v>0</v>
      </c>
      <c r="AH96" s="140"/>
      <c r="AI96" s="140"/>
      <c r="AJ96" s="140"/>
      <c r="AK96" s="140"/>
      <c r="AL96" s="140"/>
      <c r="AM96" s="140"/>
      <c r="AN96" s="140">
        <f>AG96+AV96</f>
        <v>0</v>
      </c>
      <c r="AO96" s="140"/>
      <c r="AP96" s="140"/>
      <c r="AQ96" s="50"/>
      <c r="AS96" s="146">
        <v>0</v>
      </c>
      <c r="AT96" s="147" t="s">
        <v>105</v>
      </c>
      <c r="AU96" s="147" t="s">
        <v>44</v>
      </c>
      <c r="AV96" s="148">
        <f>ROUND(IF(AU96="nulová",0,IF(OR(AU96="základní",AU96="zákl. přenesená"),AG96*L31,AG96*L32)),2)</f>
        <v>0</v>
      </c>
      <c r="BV96" s="24" t="s">
        <v>108</v>
      </c>
      <c r="BY96" s="144">
        <f>IF(AU96="základní",AV96,0)</f>
        <v>0</v>
      </c>
      <c r="BZ96" s="144">
        <f>IF(AU96="snížená",AV96,0)</f>
        <v>0</v>
      </c>
      <c r="CA96" s="144">
        <f>IF(AU96="zákl. přenesená",AV96,0)</f>
        <v>0</v>
      </c>
      <c r="CB96" s="144">
        <f>IF(AU96="sníž. přenesená",AV96,0)</f>
        <v>0</v>
      </c>
      <c r="CC96" s="144">
        <f>IF(AU96="nulová",AV96,0)</f>
        <v>0</v>
      </c>
      <c r="CD96" s="144">
        <f>IF(AU96="základní",AG96,0)</f>
        <v>0</v>
      </c>
      <c r="CE96" s="144">
        <f>IF(AU96="snížená",AG96,0)</f>
        <v>0</v>
      </c>
      <c r="CF96" s="144">
        <f>IF(AU96="zákl. přenesená",AG96,0)</f>
        <v>0</v>
      </c>
      <c r="CG96" s="144">
        <f>IF(AU96="sníž. přenesená",AG96,0)</f>
        <v>0</v>
      </c>
      <c r="CH96" s="144">
        <f>IF(AU96="nulová",AG96,0)</f>
        <v>0</v>
      </c>
      <c r="CI96" s="24">
        <f>IF(AU96="základní",1,IF(AU96="snížená",2,IF(AU96="zákl. přenesená",4,IF(AU96="sníž. přenesená",5,3))))</f>
        <v>1</v>
      </c>
      <c r="CJ96" s="24">
        <f>IF(AT96="stavební čast",1,IF(8896="investiční čast",2,3))</f>
        <v>1</v>
      </c>
      <c r="CK96" s="24" t="str">
        <f>IF(D96="Vyplň vlastní","","x")</f>
        <v/>
      </c>
    </row>
    <row r="97" s="1" customFormat="1" ht="19.92" customHeight="1">
      <c r="B97" s="48"/>
      <c r="C97" s="49"/>
      <c r="D97" s="145" t="s">
        <v>107</v>
      </c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49"/>
      <c r="AD97" s="49"/>
      <c r="AE97" s="49"/>
      <c r="AF97" s="49"/>
      <c r="AG97" s="139">
        <f>AG87*AS97</f>
        <v>0</v>
      </c>
      <c r="AH97" s="140"/>
      <c r="AI97" s="140"/>
      <c r="AJ97" s="140"/>
      <c r="AK97" s="140"/>
      <c r="AL97" s="140"/>
      <c r="AM97" s="140"/>
      <c r="AN97" s="140">
        <f>AG97+AV97</f>
        <v>0</v>
      </c>
      <c r="AO97" s="140"/>
      <c r="AP97" s="140"/>
      <c r="AQ97" s="50"/>
      <c r="AS97" s="146">
        <v>0</v>
      </c>
      <c r="AT97" s="147" t="s">
        <v>105</v>
      </c>
      <c r="AU97" s="147" t="s">
        <v>44</v>
      </c>
      <c r="AV97" s="148">
        <f>ROUND(IF(AU97="nulová",0,IF(OR(AU97="základní",AU97="zákl. přenesená"),AG97*L31,AG97*L32)),2)</f>
        <v>0</v>
      </c>
      <c r="BV97" s="24" t="s">
        <v>108</v>
      </c>
      <c r="BY97" s="144">
        <f>IF(AU97="základní",AV97,0)</f>
        <v>0</v>
      </c>
      <c r="BZ97" s="144">
        <f>IF(AU97="snížená",AV97,0)</f>
        <v>0</v>
      </c>
      <c r="CA97" s="144">
        <f>IF(AU97="zákl. přenesená",AV97,0)</f>
        <v>0</v>
      </c>
      <c r="CB97" s="144">
        <f>IF(AU97="sníž. přenesená",AV97,0)</f>
        <v>0</v>
      </c>
      <c r="CC97" s="144">
        <f>IF(AU97="nulová",AV97,0)</f>
        <v>0</v>
      </c>
      <c r="CD97" s="144">
        <f>IF(AU97="základní",AG97,0)</f>
        <v>0</v>
      </c>
      <c r="CE97" s="144">
        <f>IF(AU97="snížená",AG97,0)</f>
        <v>0</v>
      </c>
      <c r="CF97" s="144">
        <f>IF(AU97="zákl. přenesená",AG97,0)</f>
        <v>0</v>
      </c>
      <c r="CG97" s="144">
        <f>IF(AU97="sníž. přenesená",AG97,0)</f>
        <v>0</v>
      </c>
      <c r="CH97" s="144">
        <f>IF(AU97="nulová",AG97,0)</f>
        <v>0</v>
      </c>
      <c r="CI97" s="24">
        <f>IF(AU97="základní",1,IF(AU97="snížená",2,IF(AU97="zákl. přenesená",4,IF(AU97="sníž. přenesená",5,3))))</f>
        <v>1</v>
      </c>
      <c r="CJ97" s="24">
        <f>IF(AT97="stavební čast",1,IF(8897="investiční čast",2,3))</f>
        <v>1</v>
      </c>
      <c r="CK97" s="24" t="str">
        <f>IF(D97="Vyplň vlastní","","x")</f>
        <v/>
      </c>
    </row>
    <row r="98" s="1" customFormat="1" ht="19.92" customHeight="1">
      <c r="B98" s="48"/>
      <c r="C98" s="49"/>
      <c r="D98" s="145" t="s">
        <v>107</v>
      </c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49"/>
      <c r="AD98" s="49"/>
      <c r="AE98" s="49"/>
      <c r="AF98" s="49"/>
      <c r="AG98" s="139">
        <f>AG87*AS98</f>
        <v>0</v>
      </c>
      <c r="AH98" s="140"/>
      <c r="AI98" s="140"/>
      <c r="AJ98" s="140"/>
      <c r="AK98" s="140"/>
      <c r="AL98" s="140"/>
      <c r="AM98" s="140"/>
      <c r="AN98" s="140">
        <f>AG98+AV98</f>
        <v>0</v>
      </c>
      <c r="AO98" s="140"/>
      <c r="AP98" s="140"/>
      <c r="AQ98" s="50"/>
      <c r="AS98" s="149">
        <v>0</v>
      </c>
      <c r="AT98" s="150" t="s">
        <v>105</v>
      </c>
      <c r="AU98" s="150" t="s">
        <v>44</v>
      </c>
      <c r="AV98" s="151">
        <f>ROUND(IF(AU98="nulová",0,IF(OR(AU98="základní",AU98="zákl. přenesená"),AG98*L31,AG98*L32)),2)</f>
        <v>0</v>
      </c>
      <c r="BV98" s="24" t="s">
        <v>108</v>
      </c>
      <c r="BY98" s="144">
        <f>IF(AU98="základní",AV98,0)</f>
        <v>0</v>
      </c>
      <c r="BZ98" s="144">
        <f>IF(AU98="snížená",AV98,0)</f>
        <v>0</v>
      </c>
      <c r="CA98" s="144">
        <f>IF(AU98="zákl. přenesená",AV98,0)</f>
        <v>0</v>
      </c>
      <c r="CB98" s="144">
        <f>IF(AU98="sníž. přenesená",AV98,0)</f>
        <v>0</v>
      </c>
      <c r="CC98" s="144">
        <f>IF(AU98="nulová",AV98,0)</f>
        <v>0</v>
      </c>
      <c r="CD98" s="144">
        <f>IF(AU98="základní",AG98,0)</f>
        <v>0</v>
      </c>
      <c r="CE98" s="144">
        <f>IF(AU98="snížená",AG98,0)</f>
        <v>0</v>
      </c>
      <c r="CF98" s="144">
        <f>IF(AU98="zákl. přenesená",AG98,0)</f>
        <v>0</v>
      </c>
      <c r="CG98" s="144">
        <f>IF(AU98="sníž. přenesená",AG98,0)</f>
        <v>0</v>
      </c>
      <c r="CH98" s="144">
        <f>IF(AU98="nulová",AG98,0)</f>
        <v>0</v>
      </c>
      <c r="CI98" s="24">
        <f>IF(AU98="základní",1,IF(AU98="snížená",2,IF(AU98="zákl. přenesená",4,IF(AU98="sníž. přenesená",5,3))))</f>
        <v>1</v>
      </c>
      <c r="CJ98" s="24">
        <f>IF(AT98="stavební čast",1,IF(8898="investiční čast",2,3))</f>
        <v>1</v>
      </c>
      <c r="CK98" s="24" t="str">
        <f>IF(D98="Vyplň vlastní","","x")</f>
        <v/>
      </c>
    </row>
    <row r="99" s="1" customFormat="1" ht="10.8" customHeight="1"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50"/>
    </row>
    <row r="100" s="1" customFormat="1" ht="30" customHeight="1">
      <c r="B100" s="48"/>
      <c r="C100" s="152" t="s">
        <v>109</v>
      </c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4">
        <f>ROUND(AG87+AG94,2)</f>
        <v>0</v>
      </c>
      <c r="AH100" s="154"/>
      <c r="AI100" s="154"/>
      <c r="AJ100" s="154"/>
      <c r="AK100" s="154"/>
      <c r="AL100" s="154"/>
      <c r="AM100" s="154"/>
      <c r="AN100" s="154">
        <f>AN87+AN94</f>
        <v>0</v>
      </c>
      <c r="AO100" s="154"/>
      <c r="AP100" s="154"/>
      <c r="AQ100" s="50"/>
    </row>
    <row r="101" s="1" customFormat="1" ht="6.96" customHeight="1">
      <c r="B101" s="77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9"/>
    </row>
  </sheetData>
  <sheetProtection sheet="1" formatColumns="0" formatRows="0" objects="1" scenarios="1" spinCount="10" saltValue="9rSNwrKeM88Q/04xWk2Cw6Wr8gJboVLWTVXW4+FTLSxCfkJO+M9TRi93csO84r6G3TusJTKfn/Jh3MIRmZnQKg==" hashValue="W+TkndGrYPQYjRJuLqCuWm0uYONA6NrLf0zKrXmNoHGbkMrXK8ByyRuFZ5pC+3t8HBnmJlVKNrct8JXVXY83YA==" algorithmName="SHA-512" password="CC35"/>
  <mergeCells count="7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G95:AM95"/>
    <mergeCell ref="AN95:AP95"/>
    <mergeCell ref="D96:AB96"/>
    <mergeCell ref="AG96:AM96"/>
    <mergeCell ref="AN96:AP96"/>
    <mergeCell ref="D97:AB97"/>
    <mergeCell ref="AG97:AM97"/>
    <mergeCell ref="AN97:AP97"/>
    <mergeCell ref="D98:AB98"/>
    <mergeCell ref="AG98:AM98"/>
    <mergeCell ref="AN98:AP98"/>
    <mergeCell ref="AG87:AM87"/>
    <mergeCell ref="AN87:AP87"/>
    <mergeCell ref="AG94:AM94"/>
    <mergeCell ref="AN94:AP94"/>
    <mergeCell ref="AG100:AM100"/>
    <mergeCell ref="AN100:AP100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592-01a - SO 301 - Vodovo...'!C2" display="/"/>
    <hyperlink ref="A89" location="'592-01b - SO 301 - Vodovo...'!C2" display="/"/>
    <hyperlink ref="A90" location="'592-01c - SO 301 - Vodovo...'!C2" display="/"/>
    <hyperlink ref="A91" location="'592-02 - SO 302 - Splaško...'!C2" display="/"/>
    <hyperlink ref="A92" location="'592-02a - SO 302 Splaškov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110</v>
      </c>
      <c r="G1" s="17"/>
      <c r="H1" s="156" t="s">
        <v>111</v>
      </c>
      <c r="I1" s="156"/>
      <c r="J1" s="156"/>
      <c r="K1" s="156"/>
      <c r="L1" s="17" t="s">
        <v>112</v>
      </c>
      <c r="M1" s="15"/>
      <c r="N1" s="15"/>
      <c r="O1" s="16" t="s">
        <v>113</v>
      </c>
      <c r="P1" s="15"/>
      <c r="Q1" s="15"/>
      <c r="R1" s="15"/>
      <c r="S1" s="17" t="s">
        <v>114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115</v>
      </c>
    </row>
    <row r="4" ht="36.96" customHeight="1">
      <c r="B4" s="28"/>
      <c r="C4" s="29" t="s">
        <v>116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Malá průmyslová zona Sylvárov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117</v>
      </c>
      <c r="E7" s="49"/>
      <c r="F7" s="38" t="s">
        <v>118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8. 2. 2019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">
        <v>22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30</v>
      </c>
      <c r="F12" s="49"/>
      <c r="G12" s="49"/>
      <c r="H12" s="49"/>
      <c r="I12" s="49"/>
      <c r="J12" s="49"/>
      <c r="K12" s="49"/>
      <c r="L12" s="49"/>
      <c r="M12" s="40" t="s">
        <v>31</v>
      </c>
      <c r="N12" s="49"/>
      <c r="O12" s="35" t="s">
        <v>22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32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31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34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35</v>
      </c>
      <c r="F18" s="49"/>
      <c r="G18" s="49"/>
      <c r="H18" s="49"/>
      <c r="I18" s="49"/>
      <c r="J18" s="49"/>
      <c r="K18" s="49"/>
      <c r="L18" s="49"/>
      <c r="M18" s="40" t="s">
        <v>31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37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38</v>
      </c>
      <c r="F21" s="49"/>
      <c r="G21" s="49"/>
      <c r="H21" s="49"/>
      <c r="I21" s="49"/>
      <c r="J21" s="49"/>
      <c r="K21" s="49"/>
      <c r="L21" s="49"/>
      <c r="M21" s="40" t="s">
        <v>31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119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104</v>
      </c>
      <c r="E28" s="49"/>
      <c r="F28" s="49"/>
      <c r="G28" s="49"/>
      <c r="H28" s="49"/>
      <c r="I28" s="49"/>
      <c r="J28" s="49"/>
      <c r="K28" s="49"/>
      <c r="L28" s="49"/>
      <c r="M28" s="47">
        <f>N102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42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43</v>
      </c>
      <c r="E32" s="56" t="s">
        <v>44</v>
      </c>
      <c r="F32" s="57">
        <v>0.20999999999999999</v>
      </c>
      <c r="G32" s="163" t="s">
        <v>45</v>
      </c>
      <c r="H32" s="164">
        <f>(SUM(BE102:BE109)+SUM(BE127:BE263))</f>
        <v>0</v>
      </c>
      <c r="I32" s="49"/>
      <c r="J32" s="49"/>
      <c r="K32" s="49"/>
      <c r="L32" s="49"/>
      <c r="M32" s="164">
        <f>ROUND((SUM(BE102:BE109)+SUM(BE127:BE263)),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46</v>
      </c>
      <c r="F33" s="57">
        <v>0.14999999999999999</v>
      </c>
      <c r="G33" s="163" t="s">
        <v>45</v>
      </c>
      <c r="H33" s="164">
        <f>(SUM(BF102:BF109)+SUM(BF127:BF263))</f>
        <v>0</v>
      </c>
      <c r="I33" s="49"/>
      <c r="J33" s="49"/>
      <c r="K33" s="49"/>
      <c r="L33" s="49"/>
      <c r="M33" s="164">
        <f>ROUND((SUM(BF102:BF109)+SUM(BF127:BF263)),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47</v>
      </c>
      <c r="F34" s="57">
        <v>0.20999999999999999</v>
      </c>
      <c r="G34" s="163" t="s">
        <v>45</v>
      </c>
      <c r="H34" s="164">
        <f>(SUM(BG102:BG109)+SUM(BG127:BG263))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48</v>
      </c>
      <c r="F35" s="57">
        <v>0.14999999999999999</v>
      </c>
      <c r="G35" s="163" t="s">
        <v>45</v>
      </c>
      <c r="H35" s="164">
        <f>(SUM(BH102:BH109)+SUM(BH127:BH263))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49</v>
      </c>
      <c r="F36" s="57">
        <v>0</v>
      </c>
      <c r="G36" s="163" t="s">
        <v>45</v>
      </c>
      <c r="H36" s="164">
        <f>(SUM(BI102:BI109)+SUM(BI127:BI263))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50</v>
      </c>
      <c r="E38" s="105"/>
      <c r="F38" s="105"/>
      <c r="G38" s="166" t="s">
        <v>51</v>
      </c>
      <c r="H38" s="167" t="s">
        <v>52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53</v>
      </c>
      <c r="E50" s="69"/>
      <c r="F50" s="69"/>
      <c r="G50" s="69"/>
      <c r="H50" s="70"/>
      <c r="I50" s="49"/>
      <c r="J50" s="68" t="s">
        <v>54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55</v>
      </c>
      <c r="E59" s="74"/>
      <c r="F59" s="74"/>
      <c r="G59" s="75" t="s">
        <v>56</v>
      </c>
      <c r="H59" s="76"/>
      <c r="I59" s="49"/>
      <c r="J59" s="73" t="s">
        <v>55</v>
      </c>
      <c r="K59" s="74"/>
      <c r="L59" s="74"/>
      <c r="M59" s="74"/>
      <c r="N59" s="75" t="s">
        <v>56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57</v>
      </c>
      <c r="E61" s="69"/>
      <c r="F61" s="69"/>
      <c r="G61" s="69"/>
      <c r="H61" s="70"/>
      <c r="I61" s="49"/>
      <c r="J61" s="68" t="s">
        <v>58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55</v>
      </c>
      <c r="E70" s="74"/>
      <c r="F70" s="74"/>
      <c r="G70" s="75" t="s">
        <v>56</v>
      </c>
      <c r="H70" s="76"/>
      <c r="I70" s="49"/>
      <c r="J70" s="73" t="s">
        <v>55</v>
      </c>
      <c r="K70" s="74"/>
      <c r="L70" s="74"/>
      <c r="M70" s="74"/>
      <c r="N70" s="75" t="s">
        <v>56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120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Malá průmyslová zona Sylvárov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117</v>
      </c>
      <c r="D79" s="49"/>
      <c r="E79" s="49"/>
      <c r="F79" s="89" t="str">
        <f>F7</f>
        <v>592-01a - SO 301 - Vodovod A -1.etapa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8. 2. 2019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>Město Dvůr Králové nad Labem</v>
      </c>
      <c r="G83" s="49"/>
      <c r="H83" s="49"/>
      <c r="I83" s="49"/>
      <c r="J83" s="49"/>
      <c r="K83" s="40" t="s">
        <v>34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32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37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121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122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123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N127</f>
        <v>0</v>
      </c>
      <c r="O88" s="176"/>
      <c r="P88" s="176"/>
      <c r="Q88" s="176"/>
      <c r="R88" s="50"/>
      <c r="T88" s="173"/>
      <c r="U88" s="173"/>
      <c r="AU88" s="24" t="s">
        <v>124</v>
      </c>
    </row>
    <row r="89" s="6" customFormat="1" ht="24.96" customHeight="1">
      <c r="B89" s="177"/>
      <c r="C89" s="178"/>
      <c r="D89" s="179" t="s">
        <v>125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N128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126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N129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127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N182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128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N187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129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N200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130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N238</f>
        <v>0</v>
      </c>
      <c r="O94" s="184"/>
      <c r="P94" s="184"/>
      <c r="Q94" s="184"/>
      <c r="R94" s="185"/>
      <c r="T94" s="186"/>
      <c r="U94" s="186"/>
    </row>
    <row r="95" s="7" customFormat="1" ht="19.92" customHeight="1">
      <c r="B95" s="183"/>
      <c r="C95" s="184"/>
      <c r="D95" s="138" t="s">
        <v>131</v>
      </c>
      <c r="E95" s="184"/>
      <c r="F95" s="184"/>
      <c r="G95" s="184"/>
      <c r="H95" s="184"/>
      <c r="I95" s="184"/>
      <c r="J95" s="184"/>
      <c r="K95" s="184"/>
      <c r="L95" s="184"/>
      <c r="M95" s="184"/>
      <c r="N95" s="140">
        <f>N243</f>
        <v>0</v>
      </c>
      <c r="O95" s="184"/>
      <c r="P95" s="184"/>
      <c r="Q95" s="184"/>
      <c r="R95" s="185"/>
      <c r="T95" s="186"/>
      <c r="U95" s="186"/>
    </row>
    <row r="96" s="7" customFormat="1" ht="19.92" customHeight="1">
      <c r="B96" s="183"/>
      <c r="C96" s="184"/>
      <c r="D96" s="138" t="s">
        <v>132</v>
      </c>
      <c r="E96" s="184"/>
      <c r="F96" s="184"/>
      <c r="G96" s="184"/>
      <c r="H96" s="184"/>
      <c r="I96" s="184"/>
      <c r="J96" s="184"/>
      <c r="K96" s="184"/>
      <c r="L96" s="184"/>
      <c r="M96" s="184"/>
      <c r="N96" s="140">
        <f>N253</f>
        <v>0</v>
      </c>
      <c r="O96" s="184"/>
      <c r="P96" s="184"/>
      <c r="Q96" s="184"/>
      <c r="R96" s="185"/>
      <c r="T96" s="186"/>
      <c r="U96" s="186"/>
    </row>
    <row r="97" s="6" customFormat="1" ht="24.96" customHeight="1">
      <c r="B97" s="177"/>
      <c r="C97" s="178"/>
      <c r="D97" s="179" t="s">
        <v>133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80">
        <f>N255</f>
        <v>0</v>
      </c>
      <c r="O97" s="178"/>
      <c r="P97" s="178"/>
      <c r="Q97" s="178"/>
      <c r="R97" s="181"/>
      <c r="T97" s="182"/>
      <c r="U97" s="182"/>
    </row>
    <row r="98" s="6" customFormat="1" ht="24.96" customHeight="1">
      <c r="B98" s="177"/>
      <c r="C98" s="178"/>
      <c r="D98" s="179" t="s">
        <v>134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80">
        <f>N258</f>
        <v>0</v>
      </c>
      <c r="O98" s="178"/>
      <c r="P98" s="178"/>
      <c r="Q98" s="178"/>
      <c r="R98" s="181"/>
      <c r="T98" s="182"/>
      <c r="U98" s="182"/>
    </row>
    <row r="99" s="7" customFormat="1" ht="19.92" customHeight="1">
      <c r="B99" s="183"/>
      <c r="C99" s="184"/>
      <c r="D99" s="138" t="s">
        <v>135</v>
      </c>
      <c r="E99" s="184"/>
      <c r="F99" s="184"/>
      <c r="G99" s="184"/>
      <c r="H99" s="184"/>
      <c r="I99" s="184"/>
      <c r="J99" s="184"/>
      <c r="K99" s="184"/>
      <c r="L99" s="184"/>
      <c r="M99" s="184"/>
      <c r="N99" s="140">
        <f>N259</f>
        <v>0</v>
      </c>
      <c r="O99" s="184"/>
      <c r="P99" s="184"/>
      <c r="Q99" s="184"/>
      <c r="R99" s="185"/>
      <c r="T99" s="186"/>
      <c r="U99" s="186"/>
    </row>
    <row r="100" s="7" customFormat="1" ht="19.92" customHeight="1">
      <c r="B100" s="183"/>
      <c r="C100" s="184"/>
      <c r="D100" s="138" t="s">
        <v>136</v>
      </c>
      <c r="E100" s="184"/>
      <c r="F100" s="184"/>
      <c r="G100" s="184"/>
      <c r="H100" s="184"/>
      <c r="I100" s="184"/>
      <c r="J100" s="184"/>
      <c r="K100" s="184"/>
      <c r="L100" s="184"/>
      <c r="M100" s="184"/>
      <c r="N100" s="140">
        <f>N262</f>
        <v>0</v>
      </c>
      <c r="O100" s="184"/>
      <c r="P100" s="184"/>
      <c r="Q100" s="184"/>
      <c r="R100" s="185"/>
      <c r="T100" s="186"/>
      <c r="U100" s="186"/>
    </row>
    <row r="101" s="1" customFormat="1" ht="21.84" customHeight="1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50"/>
      <c r="T101" s="173"/>
      <c r="U101" s="173"/>
    </row>
    <row r="102" s="1" customFormat="1" ht="29.28" customHeight="1">
      <c r="B102" s="48"/>
      <c r="C102" s="175" t="s">
        <v>137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176">
        <f>ROUND(N103+N104+N105+N106+N107+N108,2)</f>
        <v>0</v>
      </c>
      <c r="O102" s="187"/>
      <c r="P102" s="187"/>
      <c r="Q102" s="187"/>
      <c r="R102" s="50"/>
      <c r="T102" s="188"/>
      <c r="U102" s="189" t="s">
        <v>43</v>
      </c>
    </row>
    <row r="103" s="1" customFormat="1" ht="18" customHeight="1">
      <c r="B103" s="48"/>
      <c r="C103" s="49"/>
      <c r="D103" s="145" t="s">
        <v>138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44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139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87</v>
      </c>
      <c r="BK103" s="190"/>
      <c r="BL103" s="190"/>
      <c r="BM103" s="190"/>
    </row>
    <row r="104" s="1" customFormat="1" ht="18" customHeight="1">
      <c r="B104" s="48"/>
      <c r="C104" s="49"/>
      <c r="D104" s="145" t="s">
        <v>140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44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139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87</v>
      </c>
      <c r="BK104" s="190"/>
      <c r="BL104" s="190"/>
      <c r="BM104" s="190"/>
    </row>
    <row r="105" s="1" customFormat="1" ht="18" customHeight="1">
      <c r="B105" s="48"/>
      <c r="C105" s="49"/>
      <c r="D105" s="145" t="s">
        <v>141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44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139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87</v>
      </c>
      <c r="BK105" s="190"/>
      <c r="BL105" s="190"/>
      <c r="BM105" s="190"/>
    </row>
    <row r="106" s="1" customFormat="1" ht="18" customHeight="1">
      <c r="B106" s="48"/>
      <c r="C106" s="49"/>
      <c r="D106" s="145" t="s">
        <v>142</v>
      </c>
      <c r="E106" s="138"/>
      <c r="F106" s="138"/>
      <c r="G106" s="138"/>
      <c r="H106" s="138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1"/>
      <c r="U106" s="192" t="s">
        <v>44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139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87</v>
      </c>
      <c r="BK106" s="190"/>
      <c r="BL106" s="190"/>
      <c r="BM106" s="190"/>
    </row>
    <row r="107" s="1" customFormat="1" ht="18" customHeight="1">
      <c r="B107" s="48"/>
      <c r="C107" s="49"/>
      <c r="D107" s="145" t="s">
        <v>143</v>
      </c>
      <c r="E107" s="138"/>
      <c r="F107" s="138"/>
      <c r="G107" s="138"/>
      <c r="H107" s="138"/>
      <c r="I107" s="49"/>
      <c r="J107" s="49"/>
      <c r="K107" s="49"/>
      <c r="L107" s="49"/>
      <c r="M107" s="49"/>
      <c r="N107" s="139">
        <f>ROUND(N88*T107,2)</f>
        <v>0</v>
      </c>
      <c r="O107" s="140"/>
      <c r="P107" s="140"/>
      <c r="Q107" s="140"/>
      <c r="R107" s="50"/>
      <c r="S107" s="190"/>
      <c r="T107" s="191"/>
      <c r="U107" s="192" t="s">
        <v>44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139</v>
      </c>
      <c r="AZ107" s="190"/>
      <c r="BA107" s="190"/>
      <c r="BB107" s="190"/>
      <c r="BC107" s="190"/>
      <c r="BD107" s="190"/>
      <c r="BE107" s="194">
        <f>IF(U107="základní",N107,0)</f>
        <v>0</v>
      </c>
      <c r="BF107" s="194">
        <f>IF(U107="snížená",N107,0)</f>
        <v>0</v>
      </c>
      <c r="BG107" s="194">
        <f>IF(U107="zákl. přenesená",N107,0)</f>
        <v>0</v>
      </c>
      <c r="BH107" s="194">
        <f>IF(U107="sníž. přenesená",N107,0)</f>
        <v>0</v>
      </c>
      <c r="BI107" s="194">
        <f>IF(U107="nulová",N107,0)</f>
        <v>0</v>
      </c>
      <c r="BJ107" s="193" t="s">
        <v>87</v>
      </c>
      <c r="BK107" s="190"/>
      <c r="BL107" s="190"/>
      <c r="BM107" s="190"/>
    </row>
    <row r="108" s="1" customFormat="1" ht="18" customHeight="1">
      <c r="B108" s="48"/>
      <c r="C108" s="49"/>
      <c r="D108" s="138" t="s">
        <v>144</v>
      </c>
      <c r="E108" s="49"/>
      <c r="F108" s="49"/>
      <c r="G108" s="49"/>
      <c r="H108" s="49"/>
      <c r="I108" s="49"/>
      <c r="J108" s="49"/>
      <c r="K108" s="49"/>
      <c r="L108" s="49"/>
      <c r="M108" s="49"/>
      <c r="N108" s="139">
        <f>ROUND(N88*T108,2)</f>
        <v>0</v>
      </c>
      <c r="O108" s="140"/>
      <c r="P108" s="140"/>
      <c r="Q108" s="140"/>
      <c r="R108" s="50"/>
      <c r="S108" s="190"/>
      <c r="T108" s="195"/>
      <c r="U108" s="196" t="s">
        <v>44</v>
      </c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145</v>
      </c>
      <c r="AZ108" s="190"/>
      <c r="BA108" s="190"/>
      <c r="BB108" s="190"/>
      <c r="BC108" s="190"/>
      <c r="BD108" s="190"/>
      <c r="BE108" s="194">
        <f>IF(U108="základní",N108,0)</f>
        <v>0</v>
      </c>
      <c r="BF108" s="194">
        <f>IF(U108="snížená",N108,0)</f>
        <v>0</v>
      </c>
      <c r="BG108" s="194">
        <f>IF(U108="zákl. přenesená",N108,0)</f>
        <v>0</v>
      </c>
      <c r="BH108" s="194">
        <f>IF(U108="sníž. přenesená",N108,0)</f>
        <v>0</v>
      </c>
      <c r="BI108" s="194">
        <f>IF(U108="nulová",N108,0)</f>
        <v>0</v>
      </c>
      <c r="BJ108" s="193" t="s">
        <v>87</v>
      </c>
      <c r="BK108" s="190"/>
      <c r="BL108" s="190"/>
      <c r="BM108" s="190"/>
    </row>
    <row r="109" s="1" customForma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50"/>
      <c r="T109" s="173"/>
      <c r="U109" s="173"/>
    </row>
    <row r="110" s="1" customFormat="1" ht="29.28" customHeight="1">
      <c r="B110" s="48"/>
      <c r="C110" s="152" t="s">
        <v>109</v>
      </c>
      <c r="D110" s="153"/>
      <c r="E110" s="153"/>
      <c r="F110" s="153"/>
      <c r="G110" s="153"/>
      <c r="H110" s="153"/>
      <c r="I110" s="153"/>
      <c r="J110" s="153"/>
      <c r="K110" s="153"/>
      <c r="L110" s="154">
        <f>ROUND(SUM(N88+N102),2)</f>
        <v>0</v>
      </c>
      <c r="M110" s="154"/>
      <c r="N110" s="154"/>
      <c r="O110" s="154"/>
      <c r="P110" s="154"/>
      <c r="Q110" s="154"/>
      <c r="R110" s="50"/>
      <c r="T110" s="173"/>
      <c r="U110" s="173"/>
    </row>
    <row r="111" s="1" customFormat="1" ht="6.96" customHeight="1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9"/>
      <c r="T111" s="173"/>
      <c r="U111" s="173"/>
    </row>
    <row r="115" s="1" customFormat="1" ht="6.96" customHeight="1"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2"/>
    </row>
    <row r="116" s="1" customFormat="1" ht="36.96" customHeight="1">
      <c r="B116" s="48"/>
      <c r="C116" s="29" t="s">
        <v>146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30" customHeight="1">
      <c r="B118" s="48"/>
      <c r="C118" s="40" t="s">
        <v>19</v>
      </c>
      <c r="D118" s="49"/>
      <c r="E118" s="49"/>
      <c r="F118" s="157" t="str">
        <f>F6</f>
        <v>Malá průmyslová zona Sylvárov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9"/>
      <c r="R118" s="50"/>
    </row>
    <row r="119" s="1" customFormat="1" ht="36.96" customHeight="1">
      <c r="B119" s="48"/>
      <c r="C119" s="87" t="s">
        <v>117</v>
      </c>
      <c r="D119" s="49"/>
      <c r="E119" s="49"/>
      <c r="F119" s="89" t="str">
        <f>F7</f>
        <v>592-01a - SO 301 - Vodovod A -1.etapa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 ht="18" customHeight="1">
      <c r="B121" s="48"/>
      <c r="C121" s="40" t="s">
        <v>24</v>
      </c>
      <c r="D121" s="49"/>
      <c r="E121" s="49"/>
      <c r="F121" s="35" t="str">
        <f>F9</f>
        <v xml:space="preserve"> </v>
      </c>
      <c r="G121" s="49"/>
      <c r="H121" s="49"/>
      <c r="I121" s="49"/>
      <c r="J121" s="49"/>
      <c r="K121" s="40" t="s">
        <v>26</v>
      </c>
      <c r="L121" s="49"/>
      <c r="M121" s="92" t="str">
        <f>IF(O9="","",O9)</f>
        <v>8. 2. 2019</v>
      </c>
      <c r="N121" s="92"/>
      <c r="O121" s="92"/>
      <c r="P121" s="92"/>
      <c r="Q121" s="49"/>
      <c r="R121" s="50"/>
    </row>
    <row r="122" s="1" customFormat="1" ht="6.96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1" customFormat="1">
      <c r="B123" s="48"/>
      <c r="C123" s="40" t="s">
        <v>28</v>
      </c>
      <c r="D123" s="49"/>
      <c r="E123" s="49"/>
      <c r="F123" s="35" t="str">
        <f>E12</f>
        <v>Město Dvůr Králové nad Labem</v>
      </c>
      <c r="G123" s="49"/>
      <c r="H123" s="49"/>
      <c r="I123" s="49"/>
      <c r="J123" s="49"/>
      <c r="K123" s="40" t="s">
        <v>34</v>
      </c>
      <c r="L123" s="49"/>
      <c r="M123" s="35" t="str">
        <f>E18</f>
        <v>ing. Blanka Matějková</v>
      </c>
      <c r="N123" s="35"/>
      <c r="O123" s="35"/>
      <c r="P123" s="35"/>
      <c r="Q123" s="35"/>
      <c r="R123" s="50"/>
    </row>
    <row r="124" s="1" customFormat="1" ht="14.4" customHeight="1">
      <c r="B124" s="48"/>
      <c r="C124" s="40" t="s">
        <v>32</v>
      </c>
      <c r="D124" s="49"/>
      <c r="E124" s="49"/>
      <c r="F124" s="35" t="str">
        <f>IF(E15="","",E15)</f>
        <v>Vyplň údaj</v>
      </c>
      <c r="G124" s="49"/>
      <c r="H124" s="49"/>
      <c r="I124" s="49"/>
      <c r="J124" s="49"/>
      <c r="K124" s="40" t="s">
        <v>37</v>
      </c>
      <c r="L124" s="49"/>
      <c r="M124" s="35" t="str">
        <f>E21</f>
        <v>Martina Škopová</v>
      </c>
      <c r="N124" s="35"/>
      <c r="O124" s="35"/>
      <c r="P124" s="35"/>
      <c r="Q124" s="35"/>
      <c r="R124" s="50"/>
    </row>
    <row r="125" s="1" customFormat="1" ht="10.32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50"/>
    </row>
    <row r="126" s="8" customFormat="1" ht="29.28" customHeight="1">
      <c r="B126" s="197"/>
      <c r="C126" s="198" t="s">
        <v>147</v>
      </c>
      <c r="D126" s="199" t="s">
        <v>148</v>
      </c>
      <c r="E126" s="199" t="s">
        <v>61</v>
      </c>
      <c r="F126" s="199" t="s">
        <v>149</v>
      </c>
      <c r="G126" s="199"/>
      <c r="H126" s="199"/>
      <c r="I126" s="199"/>
      <c r="J126" s="199" t="s">
        <v>150</v>
      </c>
      <c r="K126" s="199" t="s">
        <v>151</v>
      </c>
      <c r="L126" s="199" t="s">
        <v>152</v>
      </c>
      <c r="M126" s="199"/>
      <c r="N126" s="199" t="s">
        <v>122</v>
      </c>
      <c r="O126" s="199"/>
      <c r="P126" s="199"/>
      <c r="Q126" s="200"/>
      <c r="R126" s="201"/>
      <c r="T126" s="108" t="s">
        <v>153</v>
      </c>
      <c r="U126" s="109" t="s">
        <v>43</v>
      </c>
      <c r="V126" s="109" t="s">
        <v>154</v>
      </c>
      <c r="W126" s="109" t="s">
        <v>155</v>
      </c>
      <c r="X126" s="109" t="s">
        <v>156</v>
      </c>
      <c r="Y126" s="109" t="s">
        <v>157</v>
      </c>
      <c r="Z126" s="109" t="s">
        <v>158</v>
      </c>
      <c r="AA126" s="110" t="s">
        <v>159</v>
      </c>
    </row>
    <row r="127" s="1" customFormat="1" ht="29.28" customHeight="1">
      <c r="B127" s="48"/>
      <c r="C127" s="112" t="s">
        <v>119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202">
        <f>BK127</f>
        <v>0</v>
      </c>
      <c r="O127" s="203"/>
      <c r="P127" s="203"/>
      <c r="Q127" s="203"/>
      <c r="R127" s="50"/>
      <c r="T127" s="111"/>
      <c r="U127" s="69"/>
      <c r="V127" s="69"/>
      <c r="W127" s="204">
        <f>W128+W255+W258+W264</f>
        <v>0</v>
      </c>
      <c r="X127" s="69"/>
      <c r="Y127" s="204">
        <f>Y128+Y255+Y258+Y264</f>
        <v>511.4196144</v>
      </c>
      <c r="Z127" s="69"/>
      <c r="AA127" s="205">
        <f>AA128+AA255+AA258+AA264</f>
        <v>181.14519999999999</v>
      </c>
      <c r="AT127" s="24" t="s">
        <v>78</v>
      </c>
      <c r="AU127" s="24" t="s">
        <v>124</v>
      </c>
      <c r="BK127" s="206">
        <f>BK128+BK255+BK258+BK264</f>
        <v>0</v>
      </c>
    </row>
    <row r="128" s="9" customFormat="1" ht="37.44" customHeight="1">
      <c r="B128" s="207"/>
      <c r="C128" s="208"/>
      <c r="D128" s="209" t="s">
        <v>125</v>
      </c>
      <c r="E128" s="209"/>
      <c r="F128" s="209"/>
      <c r="G128" s="209"/>
      <c r="H128" s="209"/>
      <c r="I128" s="209"/>
      <c r="J128" s="209"/>
      <c r="K128" s="209"/>
      <c r="L128" s="209"/>
      <c r="M128" s="209"/>
      <c r="N128" s="210">
        <f>BK128</f>
        <v>0</v>
      </c>
      <c r="O128" s="180"/>
      <c r="P128" s="180"/>
      <c r="Q128" s="180"/>
      <c r="R128" s="211"/>
      <c r="T128" s="212"/>
      <c r="U128" s="208"/>
      <c r="V128" s="208"/>
      <c r="W128" s="213">
        <f>W129+W182+W187+W200+W238+W243+W253</f>
        <v>0</v>
      </c>
      <c r="X128" s="208"/>
      <c r="Y128" s="213">
        <f>Y129+Y182+Y187+Y200+Y238+Y243+Y253</f>
        <v>511.4196144</v>
      </c>
      <c r="Z128" s="208"/>
      <c r="AA128" s="214">
        <f>AA129+AA182+AA187+AA200+AA238+AA243+AA253</f>
        <v>181.14519999999999</v>
      </c>
      <c r="AR128" s="215" t="s">
        <v>87</v>
      </c>
      <c r="AT128" s="216" t="s">
        <v>78</v>
      </c>
      <c r="AU128" s="216" t="s">
        <v>79</v>
      </c>
      <c r="AY128" s="215" t="s">
        <v>160</v>
      </c>
      <c r="BK128" s="217">
        <f>BK129+BK182+BK187+BK200+BK238+BK243+BK253</f>
        <v>0</v>
      </c>
    </row>
    <row r="129" s="9" customFormat="1" ht="19.92" customHeight="1">
      <c r="B129" s="207"/>
      <c r="C129" s="208"/>
      <c r="D129" s="218" t="s">
        <v>126</v>
      </c>
      <c r="E129" s="218"/>
      <c r="F129" s="218"/>
      <c r="G129" s="218"/>
      <c r="H129" s="218"/>
      <c r="I129" s="218"/>
      <c r="J129" s="218"/>
      <c r="K129" s="218"/>
      <c r="L129" s="218"/>
      <c r="M129" s="218"/>
      <c r="N129" s="219">
        <f>BK129</f>
        <v>0</v>
      </c>
      <c r="O129" s="220"/>
      <c r="P129" s="220"/>
      <c r="Q129" s="220"/>
      <c r="R129" s="211"/>
      <c r="T129" s="212"/>
      <c r="U129" s="208"/>
      <c r="V129" s="208"/>
      <c r="W129" s="213">
        <f>SUM(W130:W181)</f>
        <v>0</v>
      </c>
      <c r="X129" s="208"/>
      <c r="Y129" s="213">
        <f>SUM(Y130:Y181)</f>
        <v>430.83619999999996</v>
      </c>
      <c r="Z129" s="208"/>
      <c r="AA129" s="214">
        <f>SUM(AA130:AA181)</f>
        <v>181.14519999999999</v>
      </c>
      <c r="AR129" s="215" t="s">
        <v>87</v>
      </c>
      <c r="AT129" s="216" t="s">
        <v>78</v>
      </c>
      <c r="AU129" s="216" t="s">
        <v>87</v>
      </c>
      <c r="AY129" s="215" t="s">
        <v>160</v>
      </c>
      <c r="BK129" s="217">
        <f>SUM(BK130:BK181)</f>
        <v>0</v>
      </c>
    </row>
    <row r="130" s="1" customFormat="1" ht="25.5" customHeight="1">
      <c r="B130" s="48"/>
      <c r="C130" s="221" t="s">
        <v>161</v>
      </c>
      <c r="D130" s="221" t="s">
        <v>162</v>
      </c>
      <c r="E130" s="222" t="s">
        <v>163</v>
      </c>
      <c r="F130" s="223" t="s">
        <v>164</v>
      </c>
      <c r="G130" s="223"/>
      <c r="H130" s="223"/>
      <c r="I130" s="223"/>
      <c r="J130" s="224" t="s">
        <v>165</v>
      </c>
      <c r="K130" s="225">
        <v>14.32</v>
      </c>
      <c r="L130" s="226">
        <v>0</v>
      </c>
      <c r="M130" s="227"/>
      <c r="N130" s="228">
        <f>ROUND(L130*K130,2)</f>
        <v>0</v>
      </c>
      <c r="O130" s="228"/>
      <c r="P130" s="228"/>
      <c r="Q130" s="228"/>
      <c r="R130" s="50"/>
      <c r="T130" s="229" t="s">
        <v>22</v>
      </c>
      <c r="U130" s="58" t="s">
        <v>44</v>
      </c>
      <c r="V130" s="49"/>
      <c r="W130" s="230">
        <f>V130*K130</f>
        <v>0</v>
      </c>
      <c r="X130" s="230">
        <v>0</v>
      </c>
      <c r="Y130" s="230">
        <f>X130*K130</f>
        <v>0</v>
      </c>
      <c r="Z130" s="230">
        <v>0.44</v>
      </c>
      <c r="AA130" s="231">
        <f>Z130*K130</f>
        <v>6.3007999999999997</v>
      </c>
      <c r="AR130" s="24" t="s">
        <v>166</v>
      </c>
      <c r="AT130" s="24" t="s">
        <v>162</v>
      </c>
      <c r="AU130" s="24" t="s">
        <v>115</v>
      </c>
      <c r="AY130" s="24" t="s">
        <v>160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24" t="s">
        <v>87</v>
      </c>
      <c r="BK130" s="144">
        <f>ROUND(L130*K130,2)</f>
        <v>0</v>
      </c>
      <c r="BL130" s="24" t="s">
        <v>166</v>
      </c>
      <c r="BM130" s="24" t="s">
        <v>167</v>
      </c>
    </row>
    <row r="131" s="10" customFormat="1" ht="16.5" customHeight="1">
      <c r="B131" s="232"/>
      <c r="C131" s="233"/>
      <c r="D131" s="233"/>
      <c r="E131" s="234" t="s">
        <v>22</v>
      </c>
      <c r="F131" s="235" t="s">
        <v>168</v>
      </c>
      <c r="G131" s="236"/>
      <c r="H131" s="236"/>
      <c r="I131" s="236"/>
      <c r="J131" s="233"/>
      <c r="K131" s="237">
        <v>14.32</v>
      </c>
      <c r="L131" s="233"/>
      <c r="M131" s="233"/>
      <c r="N131" s="233"/>
      <c r="O131" s="233"/>
      <c r="P131" s="233"/>
      <c r="Q131" s="233"/>
      <c r="R131" s="238"/>
      <c r="T131" s="239"/>
      <c r="U131" s="233"/>
      <c r="V131" s="233"/>
      <c r="W131" s="233"/>
      <c r="X131" s="233"/>
      <c r="Y131" s="233"/>
      <c r="Z131" s="233"/>
      <c r="AA131" s="240"/>
      <c r="AT131" s="241" t="s">
        <v>169</v>
      </c>
      <c r="AU131" s="241" t="s">
        <v>115</v>
      </c>
      <c r="AV131" s="10" t="s">
        <v>115</v>
      </c>
      <c r="AW131" s="10" t="s">
        <v>36</v>
      </c>
      <c r="AX131" s="10" t="s">
        <v>87</v>
      </c>
      <c r="AY131" s="241" t="s">
        <v>160</v>
      </c>
    </row>
    <row r="132" s="1" customFormat="1" ht="25.5" customHeight="1">
      <c r="B132" s="48"/>
      <c r="C132" s="221" t="s">
        <v>170</v>
      </c>
      <c r="D132" s="221" t="s">
        <v>162</v>
      </c>
      <c r="E132" s="222" t="s">
        <v>171</v>
      </c>
      <c r="F132" s="223" t="s">
        <v>172</v>
      </c>
      <c r="G132" s="223"/>
      <c r="H132" s="223"/>
      <c r="I132" s="223"/>
      <c r="J132" s="224" t="s">
        <v>165</v>
      </c>
      <c r="K132" s="225">
        <v>288</v>
      </c>
      <c r="L132" s="226">
        <v>0</v>
      </c>
      <c r="M132" s="227"/>
      <c r="N132" s="228">
        <f>ROUND(L132*K132,2)</f>
        <v>0</v>
      </c>
      <c r="O132" s="228"/>
      <c r="P132" s="228"/>
      <c r="Q132" s="228"/>
      <c r="R132" s="50"/>
      <c r="T132" s="229" t="s">
        <v>22</v>
      </c>
      <c r="U132" s="58" t="s">
        <v>44</v>
      </c>
      <c r="V132" s="49"/>
      <c r="W132" s="230">
        <f>V132*K132</f>
        <v>0</v>
      </c>
      <c r="X132" s="230">
        <v>0</v>
      </c>
      <c r="Y132" s="230">
        <f>X132*K132</f>
        <v>0</v>
      </c>
      <c r="Z132" s="230">
        <v>0.57999999999999996</v>
      </c>
      <c r="AA132" s="231">
        <f>Z132*K132</f>
        <v>167.03999999999999</v>
      </c>
      <c r="AR132" s="24" t="s">
        <v>166</v>
      </c>
      <c r="AT132" s="24" t="s">
        <v>162</v>
      </c>
      <c r="AU132" s="24" t="s">
        <v>115</v>
      </c>
      <c r="AY132" s="24" t="s">
        <v>160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4" t="s">
        <v>87</v>
      </c>
      <c r="BK132" s="144">
        <f>ROUND(L132*K132,2)</f>
        <v>0</v>
      </c>
      <c r="BL132" s="24" t="s">
        <v>166</v>
      </c>
      <c r="BM132" s="24" t="s">
        <v>173</v>
      </c>
    </row>
    <row r="133" s="10" customFormat="1" ht="25.5" customHeight="1">
      <c r="B133" s="232"/>
      <c r="C133" s="233"/>
      <c r="D133" s="233"/>
      <c r="E133" s="234" t="s">
        <v>22</v>
      </c>
      <c r="F133" s="235" t="s">
        <v>174</v>
      </c>
      <c r="G133" s="236"/>
      <c r="H133" s="236"/>
      <c r="I133" s="236"/>
      <c r="J133" s="233"/>
      <c r="K133" s="237">
        <v>288</v>
      </c>
      <c r="L133" s="233"/>
      <c r="M133" s="233"/>
      <c r="N133" s="233"/>
      <c r="O133" s="233"/>
      <c r="P133" s="233"/>
      <c r="Q133" s="233"/>
      <c r="R133" s="238"/>
      <c r="T133" s="239"/>
      <c r="U133" s="233"/>
      <c r="V133" s="233"/>
      <c r="W133" s="233"/>
      <c r="X133" s="233"/>
      <c r="Y133" s="233"/>
      <c r="Z133" s="233"/>
      <c r="AA133" s="240"/>
      <c r="AT133" s="241" t="s">
        <v>169</v>
      </c>
      <c r="AU133" s="241" t="s">
        <v>115</v>
      </c>
      <c r="AV133" s="10" t="s">
        <v>115</v>
      </c>
      <c r="AW133" s="10" t="s">
        <v>36</v>
      </c>
      <c r="AX133" s="10" t="s">
        <v>87</v>
      </c>
      <c r="AY133" s="241" t="s">
        <v>160</v>
      </c>
    </row>
    <row r="134" s="1" customFormat="1" ht="25.5" customHeight="1">
      <c r="B134" s="48"/>
      <c r="C134" s="221" t="s">
        <v>175</v>
      </c>
      <c r="D134" s="221" t="s">
        <v>162</v>
      </c>
      <c r="E134" s="222" t="s">
        <v>176</v>
      </c>
      <c r="F134" s="223" t="s">
        <v>177</v>
      </c>
      <c r="G134" s="223"/>
      <c r="H134" s="223"/>
      <c r="I134" s="223"/>
      <c r="J134" s="224" t="s">
        <v>165</v>
      </c>
      <c r="K134" s="225">
        <v>14.32</v>
      </c>
      <c r="L134" s="226">
        <v>0</v>
      </c>
      <c r="M134" s="227"/>
      <c r="N134" s="228">
        <f>ROUND(L134*K134,2)</f>
        <v>0</v>
      </c>
      <c r="O134" s="228"/>
      <c r="P134" s="228"/>
      <c r="Q134" s="228"/>
      <c r="R134" s="50"/>
      <c r="T134" s="229" t="s">
        <v>22</v>
      </c>
      <c r="U134" s="58" t="s">
        <v>44</v>
      </c>
      <c r="V134" s="49"/>
      <c r="W134" s="230">
        <f>V134*K134</f>
        <v>0</v>
      </c>
      <c r="X134" s="230">
        <v>0</v>
      </c>
      <c r="Y134" s="230">
        <f>X134*K134</f>
        <v>0</v>
      </c>
      <c r="Z134" s="230">
        <v>0.32500000000000001</v>
      </c>
      <c r="AA134" s="231">
        <f>Z134*K134</f>
        <v>4.6539999999999999</v>
      </c>
      <c r="AR134" s="24" t="s">
        <v>166</v>
      </c>
      <c r="AT134" s="24" t="s">
        <v>162</v>
      </c>
      <c r="AU134" s="24" t="s">
        <v>115</v>
      </c>
      <c r="AY134" s="24" t="s">
        <v>160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24" t="s">
        <v>87</v>
      </c>
      <c r="BK134" s="144">
        <f>ROUND(L134*K134,2)</f>
        <v>0</v>
      </c>
      <c r="BL134" s="24" t="s">
        <v>166</v>
      </c>
      <c r="BM134" s="24" t="s">
        <v>178</v>
      </c>
    </row>
    <row r="135" s="10" customFormat="1" ht="16.5" customHeight="1">
      <c r="B135" s="232"/>
      <c r="C135" s="233"/>
      <c r="D135" s="233"/>
      <c r="E135" s="234" t="s">
        <v>22</v>
      </c>
      <c r="F135" s="235" t="s">
        <v>179</v>
      </c>
      <c r="G135" s="236"/>
      <c r="H135" s="236"/>
      <c r="I135" s="236"/>
      <c r="J135" s="233"/>
      <c r="K135" s="237">
        <v>14.32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169</v>
      </c>
      <c r="AU135" s="241" t="s">
        <v>115</v>
      </c>
      <c r="AV135" s="10" t="s">
        <v>115</v>
      </c>
      <c r="AW135" s="10" t="s">
        <v>36</v>
      </c>
      <c r="AX135" s="10" t="s">
        <v>87</v>
      </c>
      <c r="AY135" s="241" t="s">
        <v>160</v>
      </c>
    </row>
    <row r="136" s="1" customFormat="1" ht="25.5" customHeight="1">
      <c r="B136" s="48"/>
      <c r="C136" s="221" t="s">
        <v>180</v>
      </c>
      <c r="D136" s="221" t="s">
        <v>162</v>
      </c>
      <c r="E136" s="222" t="s">
        <v>181</v>
      </c>
      <c r="F136" s="223" t="s">
        <v>182</v>
      </c>
      <c r="G136" s="223"/>
      <c r="H136" s="223"/>
      <c r="I136" s="223"/>
      <c r="J136" s="224" t="s">
        <v>165</v>
      </c>
      <c r="K136" s="225">
        <v>14.32</v>
      </c>
      <c r="L136" s="226">
        <v>0</v>
      </c>
      <c r="M136" s="227"/>
      <c r="N136" s="228">
        <f>ROUND(L136*K136,2)</f>
        <v>0</v>
      </c>
      <c r="O136" s="228"/>
      <c r="P136" s="228"/>
      <c r="Q136" s="228"/>
      <c r="R136" s="50"/>
      <c r="T136" s="229" t="s">
        <v>22</v>
      </c>
      <c r="U136" s="58" t="s">
        <v>44</v>
      </c>
      <c r="V136" s="49"/>
      <c r="W136" s="230">
        <f>V136*K136</f>
        <v>0</v>
      </c>
      <c r="X136" s="230">
        <v>0</v>
      </c>
      <c r="Y136" s="230">
        <f>X136*K136</f>
        <v>0</v>
      </c>
      <c r="Z136" s="230">
        <v>0.22</v>
      </c>
      <c r="AA136" s="231">
        <f>Z136*K136</f>
        <v>3.1503999999999999</v>
      </c>
      <c r="AR136" s="24" t="s">
        <v>166</v>
      </c>
      <c r="AT136" s="24" t="s">
        <v>162</v>
      </c>
      <c r="AU136" s="24" t="s">
        <v>115</v>
      </c>
      <c r="AY136" s="24" t="s">
        <v>160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24" t="s">
        <v>87</v>
      </c>
      <c r="BK136" s="144">
        <f>ROUND(L136*K136,2)</f>
        <v>0</v>
      </c>
      <c r="BL136" s="24" t="s">
        <v>166</v>
      </c>
      <c r="BM136" s="24" t="s">
        <v>183</v>
      </c>
    </row>
    <row r="137" s="10" customFormat="1" ht="16.5" customHeight="1">
      <c r="B137" s="232"/>
      <c r="C137" s="233"/>
      <c r="D137" s="233"/>
      <c r="E137" s="234" t="s">
        <v>22</v>
      </c>
      <c r="F137" s="235" t="s">
        <v>184</v>
      </c>
      <c r="G137" s="236"/>
      <c r="H137" s="236"/>
      <c r="I137" s="236"/>
      <c r="J137" s="233"/>
      <c r="K137" s="237">
        <v>14.32</v>
      </c>
      <c r="L137" s="233"/>
      <c r="M137" s="233"/>
      <c r="N137" s="233"/>
      <c r="O137" s="233"/>
      <c r="P137" s="233"/>
      <c r="Q137" s="233"/>
      <c r="R137" s="238"/>
      <c r="T137" s="239"/>
      <c r="U137" s="233"/>
      <c r="V137" s="233"/>
      <c r="W137" s="233"/>
      <c r="X137" s="233"/>
      <c r="Y137" s="233"/>
      <c r="Z137" s="233"/>
      <c r="AA137" s="240"/>
      <c r="AT137" s="241" t="s">
        <v>169</v>
      </c>
      <c r="AU137" s="241" t="s">
        <v>115</v>
      </c>
      <c r="AV137" s="10" t="s">
        <v>115</v>
      </c>
      <c r="AW137" s="10" t="s">
        <v>36</v>
      </c>
      <c r="AX137" s="10" t="s">
        <v>87</v>
      </c>
      <c r="AY137" s="241" t="s">
        <v>160</v>
      </c>
    </row>
    <row r="138" s="1" customFormat="1" ht="25.5" customHeight="1">
      <c r="B138" s="48"/>
      <c r="C138" s="221" t="s">
        <v>185</v>
      </c>
      <c r="D138" s="221" t="s">
        <v>162</v>
      </c>
      <c r="E138" s="222" t="s">
        <v>186</v>
      </c>
      <c r="F138" s="223" t="s">
        <v>187</v>
      </c>
      <c r="G138" s="223"/>
      <c r="H138" s="223"/>
      <c r="I138" s="223"/>
      <c r="J138" s="224" t="s">
        <v>188</v>
      </c>
      <c r="K138" s="225">
        <v>10</v>
      </c>
      <c r="L138" s="226">
        <v>0</v>
      </c>
      <c r="M138" s="227"/>
      <c r="N138" s="228">
        <f>ROUND(L138*K138,2)</f>
        <v>0</v>
      </c>
      <c r="O138" s="228"/>
      <c r="P138" s="228"/>
      <c r="Q138" s="228"/>
      <c r="R138" s="50"/>
      <c r="T138" s="229" t="s">
        <v>22</v>
      </c>
      <c r="U138" s="58" t="s">
        <v>44</v>
      </c>
      <c r="V138" s="49"/>
      <c r="W138" s="230">
        <f>V138*K138</f>
        <v>0</v>
      </c>
      <c r="X138" s="230">
        <v>0.01269</v>
      </c>
      <c r="Y138" s="230">
        <f>X138*K138</f>
        <v>0.12690000000000001</v>
      </c>
      <c r="Z138" s="230">
        <v>0</v>
      </c>
      <c r="AA138" s="231">
        <f>Z138*K138</f>
        <v>0</v>
      </c>
      <c r="AR138" s="24" t="s">
        <v>166</v>
      </c>
      <c r="AT138" s="24" t="s">
        <v>162</v>
      </c>
      <c r="AU138" s="24" t="s">
        <v>115</v>
      </c>
      <c r="AY138" s="24" t="s">
        <v>160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24" t="s">
        <v>87</v>
      </c>
      <c r="BK138" s="144">
        <f>ROUND(L138*K138,2)</f>
        <v>0</v>
      </c>
      <c r="BL138" s="24" t="s">
        <v>166</v>
      </c>
      <c r="BM138" s="24" t="s">
        <v>189</v>
      </c>
    </row>
    <row r="139" s="1" customFormat="1" ht="25.5" customHeight="1">
      <c r="B139" s="48"/>
      <c r="C139" s="221" t="s">
        <v>190</v>
      </c>
      <c r="D139" s="221" t="s">
        <v>162</v>
      </c>
      <c r="E139" s="222" t="s">
        <v>191</v>
      </c>
      <c r="F139" s="223" t="s">
        <v>192</v>
      </c>
      <c r="G139" s="223"/>
      <c r="H139" s="223"/>
      <c r="I139" s="223"/>
      <c r="J139" s="224" t="s">
        <v>188</v>
      </c>
      <c r="K139" s="225">
        <v>10</v>
      </c>
      <c r="L139" s="226">
        <v>0</v>
      </c>
      <c r="M139" s="227"/>
      <c r="N139" s="228">
        <f>ROUND(L139*K139,2)</f>
        <v>0</v>
      </c>
      <c r="O139" s="228"/>
      <c r="P139" s="228"/>
      <c r="Q139" s="228"/>
      <c r="R139" s="50"/>
      <c r="T139" s="229" t="s">
        <v>22</v>
      </c>
      <c r="U139" s="58" t="s">
        <v>44</v>
      </c>
      <c r="V139" s="49"/>
      <c r="W139" s="230">
        <f>V139*K139</f>
        <v>0</v>
      </c>
      <c r="X139" s="230">
        <v>0.06053</v>
      </c>
      <c r="Y139" s="230">
        <f>X139*K139</f>
        <v>0.60529999999999995</v>
      </c>
      <c r="Z139" s="230">
        <v>0</v>
      </c>
      <c r="AA139" s="231">
        <f>Z139*K139</f>
        <v>0</v>
      </c>
      <c r="AR139" s="24" t="s">
        <v>166</v>
      </c>
      <c r="AT139" s="24" t="s">
        <v>162</v>
      </c>
      <c r="AU139" s="24" t="s">
        <v>115</v>
      </c>
      <c r="AY139" s="24" t="s">
        <v>160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24" t="s">
        <v>87</v>
      </c>
      <c r="BK139" s="144">
        <f>ROUND(L139*K139,2)</f>
        <v>0</v>
      </c>
      <c r="BL139" s="24" t="s">
        <v>166</v>
      </c>
      <c r="BM139" s="24" t="s">
        <v>193</v>
      </c>
    </row>
    <row r="140" s="1" customFormat="1" ht="25.5" customHeight="1">
      <c r="B140" s="48"/>
      <c r="C140" s="221" t="s">
        <v>194</v>
      </c>
      <c r="D140" s="221" t="s">
        <v>162</v>
      </c>
      <c r="E140" s="222" t="s">
        <v>195</v>
      </c>
      <c r="F140" s="223" t="s">
        <v>196</v>
      </c>
      <c r="G140" s="223"/>
      <c r="H140" s="223"/>
      <c r="I140" s="223"/>
      <c r="J140" s="224" t="s">
        <v>197</v>
      </c>
      <c r="K140" s="225">
        <v>25</v>
      </c>
      <c r="L140" s="226">
        <v>0</v>
      </c>
      <c r="M140" s="227"/>
      <c r="N140" s="228">
        <f>ROUND(L140*K140,2)</f>
        <v>0</v>
      </c>
      <c r="O140" s="228"/>
      <c r="P140" s="228"/>
      <c r="Q140" s="228"/>
      <c r="R140" s="50"/>
      <c r="T140" s="229" t="s">
        <v>22</v>
      </c>
      <c r="U140" s="58" t="s">
        <v>44</v>
      </c>
      <c r="V140" s="49"/>
      <c r="W140" s="230">
        <f>V140*K140</f>
        <v>0</v>
      </c>
      <c r="X140" s="230">
        <v>0</v>
      </c>
      <c r="Y140" s="230">
        <f>X140*K140</f>
        <v>0</v>
      </c>
      <c r="Z140" s="230">
        <v>0</v>
      </c>
      <c r="AA140" s="231">
        <f>Z140*K140</f>
        <v>0</v>
      </c>
      <c r="AR140" s="24" t="s">
        <v>166</v>
      </c>
      <c r="AT140" s="24" t="s">
        <v>162</v>
      </c>
      <c r="AU140" s="24" t="s">
        <v>115</v>
      </c>
      <c r="AY140" s="24" t="s">
        <v>160</v>
      </c>
      <c r="BE140" s="144">
        <f>IF(U140="základní",N140,0)</f>
        <v>0</v>
      </c>
      <c r="BF140" s="144">
        <f>IF(U140="snížená",N140,0)</f>
        <v>0</v>
      </c>
      <c r="BG140" s="144">
        <f>IF(U140="zákl. přenesená",N140,0)</f>
        <v>0</v>
      </c>
      <c r="BH140" s="144">
        <f>IF(U140="sníž. přenesená",N140,0)</f>
        <v>0</v>
      </c>
      <c r="BI140" s="144">
        <f>IF(U140="nulová",N140,0)</f>
        <v>0</v>
      </c>
      <c r="BJ140" s="24" t="s">
        <v>87</v>
      </c>
      <c r="BK140" s="144">
        <f>ROUND(L140*K140,2)</f>
        <v>0</v>
      </c>
      <c r="BL140" s="24" t="s">
        <v>166</v>
      </c>
      <c r="BM140" s="24" t="s">
        <v>198</v>
      </c>
    </row>
    <row r="141" s="1" customFormat="1" ht="25.5" customHeight="1">
      <c r="B141" s="48"/>
      <c r="C141" s="221" t="s">
        <v>115</v>
      </c>
      <c r="D141" s="221" t="s">
        <v>162</v>
      </c>
      <c r="E141" s="222" t="s">
        <v>199</v>
      </c>
      <c r="F141" s="223" t="s">
        <v>200</v>
      </c>
      <c r="G141" s="223"/>
      <c r="H141" s="223"/>
      <c r="I141" s="223"/>
      <c r="J141" s="224" t="s">
        <v>197</v>
      </c>
      <c r="K141" s="225">
        <v>435.45400000000001</v>
      </c>
      <c r="L141" s="226">
        <v>0</v>
      </c>
      <c r="M141" s="227"/>
      <c r="N141" s="228">
        <f>ROUND(L141*K141,2)</f>
        <v>0</v>
      </c>
      <c r="O141" s="228"/>
      <c r="P141" s="228"/>
      <c r="Q141" s="228"/>
      <c r="R141" s="50"/>
      <c r="T141" s="229" t="s">
        <v>22</v>
      </c>
      <c r="U141" s="58" t="s">
        <v>44</v>
      </c>
      <c r="V141" s="49"/>
      <c r="W141" s="230">
        <f>V141*K141</f>
        <v>0</v>
      </c>
      <c r="X141" s="230">
        <v>0</v>
      </c>
      <c r="Y141" s="230">
        <f>X141*K141</f>
        <v>0</v>
      </c>
      <c r="Z141" s="230">
        <v>0</v>
      </c>
      <c r="AA141" s="231">
        <f>Z141*K141</f>
        <v>0</v>
      </c>
      <c r="AR141" s="24" t="s">
        <v>166</v>
      </c>
      <c r="AT141" s="24" t="s">
        <v>162</v>
      </c>
      <c r="AU141" s="24" t="s">
        <v>115</v>
      </c>
      <c r="AY141" s="24" t="s">
        <v>160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24" t="s">
        <v>87</v>
      </c>
      <c r="BK141" s="144">
        <f>ROUND(L141*K141,2)</f>
        <v>0</v>
      </c>
      <c r="BL141" s="24" t="s">
        <v>166</v>
      </c>
      <c r="BM141" s="24" t="s">
        <v>201</v>
      </c>
    </row>
    <row r="142" s="11" customFormat="1" ht="16.5" customHeight="1">
      <c r="B142" s="242"/>
      <c r="C142" s="243"/>
      <c r="D142" s="243"/>
      <c r="E142" s="244" t="s">
        <v>22</v>
      </c>
      <c r="F142" s="245" t="s">
        <v>202</v>
      </c>
      <c r="G142" s="246"/>
      <c r="H142" s="246"/>
      <c r="I142" s="246"/>
      <c r="J142" s="243"/>
      <c r="K142" s="244" t="s">
        <v>22</v>
      </c>
      <c r="L142" s="243"/>
      <c r="M142" s="243"/>
      <c r="N142" s="243"/>
      <c r="O142" s="243"/>
      <c r="P142" s="243"/>
      <c r="Q142" s="243"/>
      <c r="R142" s="247"/>
      <c r="T142" s="248"/>
      <c r="U142" s="243"/>
      <c r="V142" s="243"/>
      <c r="W142" s="243"/>
      <c r="X142" s="243"/>
      <c r="Y142" s="243"/>
      <c r="Z142" s="243"/>
      <c r="AA142" s="249"/>
      <c r="AT142" s="250" t="s">
        <v>169</v>
      </c>
      <c r="AU142" s="250" t="s">
        <v>115</v>
      </c>
      <c r="AV142" s="11" t="s">
        <v>87</v>
      </c>
      <c r="AW142" s="11" t="s">
        <v>36</v>
      </c>
      <c r="AX142" s="11" t="s">
        <v>79</v>
      </c>
      <c r="AY142" s="250" t="s">
        <v>160</v>
      </c>
    </row>
    <row r="143" s="10" customFormat="1" ht="16.5" customHeight="1">
      <c r="B143" s="232"/>
      <c r="C143" s="233"/>
      <c r="D143" s="233"/>
      <c r="E143" s="234" t="s">
        <v>22</v>
      </c>
      <c r="F143" s="251" t="s">
        <v>203</v>
      </c>
      <c r="G143" s="233"/>
      <c r="H143" s="233"/>
      <c r="I143" s="233"/>
      <c r="J143" s="233"/>
      <c r="K143" s="237">
        <v>9.5999999999999996</v>
      </c>
      <c r="L143" s="233"/>
      <c r="M143" s="233"/>
      <c r="N143" s="233"/>
      <c r="O143" s="233"/>
      <c r="P143" s="233"/>
      <c r="Q143" s="233"/>
      <c r="R143" s="238"/>
      <c r="T143" s="239"/>
      <c r="U143" s="233"/>
      <c r="V143" s="233"/>
      <c r="W143" s="233"/>
      <c r="X143" s="233"/>
      <c r="Y143" s="233"/>
      <c r="Z143" s="233"/>
      <c r="AA143" s="240"/>
      <c r="AT143" s="241" t="s">
        <v>169</v>
      </c>
      <c r="AU143" s="241" t="s">
        <v>115</v>
      </c>
      <c r="AV143" s="10" t="s">
        <v>115</v>
      </c>
      <c r="AW143" s="10" t="s">
        <v>36</v>
      </c>
      <c r="AX143" s="10" t="s">
        <v>79</v>
      </c>
      <c r="AY143" s="241" t="s">
        <v>160</v>
      </c>
    </row>
    <row r="144" s="10" customFormat="1" ht="16.5" customHeight="1">
      <c r="B144" s="232"/>
      <c r="C144" s="233"/>
      <c r="D144" s="233"/>
      <c r="E144" s="234" t="s">
        <v>22</v>
      </c>
      <c r="F144" s="251" t="s">
        <v>204</v>
      </c>
      <c r="G144" s="233"/>
      <c r="H144" s="233"/>
      <c r="I144" s="233"/>
      <c r="J144" s="233"/>
      <c r="K144" s="237">
        <v>100.096</v>
      </c>
      <c r="L144" s="233"/>
      <c r="M144" s="233"/>
      <c r="N144" s="233"/>
      <c r="O144" s="233"/>
      <c r="P144" s="233"/>
      <c r="Q144" s="233"/>
      <c r="R144" s="238"/>
      <c r="T144" s="239"/>
      <c r="U144" s="233"/>
      <c r="V144" s="233"/>
      <c r="W144" s="233"/>
      <c r="X144" s="233"/>
      <c r="Y144" s="233"/>
      <c r="Z144" s="233"/>
      <c r="AA144" s="240"/>
      <c r="AT144" s="241" t="s">
        <v>169</v>
      </c>
      <c r="AU144" s="241" t="s">
        <v>115</v>
      </c>
      <c r="AV144" s="10" t="s">
        <v>115</v>
      </c>
      <c r="AW144" s="10" t="s">
        <v>36</v>
      </c>
      <c r="AX144" s="10" t="s">
        <v>79</v>
      </c>
      <c r="AY144" s="241" t="s">
        <v>160</v>
      </c>
    </row>
    <row r="145" s="10" customFormat="1" ht="16.5" customHeight="1">
      <c r="B145" s="232"/>
      <c r="C145" s="233"/>
      <c r="D145" s="233"/>
      <c r="E145" s="234" t="s">
        <v>22</v>
      </c>
      <c r="F145" s="251" t="s">
        <v>205</v>
      </c>
      <c r="G145" s="233"/>
      <c r="H145" s="233"/>
      <c r="I145" s="233"/>
      <c r="J145" s="233"/>
      <c r="K145" s="237">
        <v>278.19999999999999</v>
      </c>
      <c r="L145" s="233"/>
      <c r="M145" s="233"/>
      <c r="N145" s="233"/>
      <c r="O145" s="233"/>
      <c r="P145" s="233"/>
      <c r="Q145" s="233"/>
      <c r="R145" s="238"/>
      <c r="T145" s="239"/>
      <c r="U145" s="233"/>
      <c r="V145" s="233"/>
      <c r="W145" s="233"/>
      <c r="X145" s="233"/>
      <c r="Y145" s="233"/>
      <c r="Z145" s="233"/>
      <c r="AA145" s="240"/>
      <c r="AT145" s="241" t="s">
        <v>169</v>
      </c>
      <c r="AU145" s="241" t="s">
        <v>115</v>
      </c>
      <c r="AV145" s="10" t="s">
        <v>115</v>
      </c>
      <c r="AW145" s="10" t="s">
        <v>36</v>
      </c>
      <c r="AX145" s="10" t="s">
        <v>79</v>
      </c>
      <c r="AY145" s="241" t="s">
        <v>160</v>
      </c>
    </row>
    <row r="146" s="10" customFormat="1" ht="16.5" customHeight="1">
      <c r="B146" s="232"/>
      <c r="C146" s="233"/>
      <c r="D146" s="233"/>
      <c r="E146" s="234" t="s">
        <v>22</v>
      </c>
      <c r="F146" s="251" t="s">
        <v>206</v>
      </c>
      <c r="G146" s="233"/>
      <c r="H146" s="233"/>
      <c r="I146" s="233"/>
      <c r="J146" s="233"/>
      <c r="K146" s="237">
        <v>18.608000000000001</v>
      </c>
      <c r="L146" s="233"/>
      <c r="M146" s="233"/>
      <c r="N146" s="233"/>
      <c r="O146" s="233"/>
      <c r="P146" s="233"/>
      <c r="Q146" s="233"/>
      <c r="R146" s="238"/>
      <c r="T146" s="239"/>
      <c r="U146" s="233"/>
      <c r="V146" s="233"/>
      <c r="W146" s="233"/>
      <c r="X146" s="233"/>
      <c r="Y146" s="233"/>
      <c r="Z146" s="233"/>
      <c r="AA146" s="240"/>
      <c r="AT146" s="241" t="s">
        <v>169</v>
      </c>
      <c r="AU146" s="241" t="s">
        <v>115</v>
      </c>
      <c r="AV146" s="10" t="s">
        <v>115</v>
      </c>
      <c r="AW146" s="10" t="s">
        <v>36</v>
      </c>
      <c r="AX146" s="10" t="s">
        <v>79</v>
      </c>
      <c r="AY146" s="241" t="s">
        <v>160</v>
      </c>
    </row>
    <row r="147" s="12" customFormat="1" ht="16.5" customHeight="1">
      <c r="B147" s="252"/>
      <c r="C147" s="253"/>
      <c r="D147" s="253"/>
      <c r="E147" s="254" t="s">
        <v>22</v>
      </c>
      <c r="F147" s="255" t="s">
        <v>207</v>
      </c>
      <c r="G147" s="253"/>
      <c r="H147" s="253"/>
      <c r="I147" s="253"/>
      <c r="J147" s="253"/>
      <c r="K147" s="256">
        <v>406.50400000000002</v>
      </c>
      <c r="L147" s="253"/>
      <c r="M147" s="253"/>
      <c r="N147" s="253"/>
      <c r="O147" s="253"/>
      <c r="P147" s="253"/>
      <c r="Q147" s="253"/>
      <c r="R147" s="257"/>
      <c r="T147" s="258"/>
      <c r="U147" s="253"/>
      <c r="V147" s="253"/>
      <c r="W147" s="253"/>
      <c r="X147" s="253"/>
      <c r="Y147" s="253"/>
      <c r="Z147" s="253"/>
      <c r="AA147" s="259"/>
      <c r="AT147" s="260" t="s">
        <v>169</v>
      </c>
      <c r="AU147" s="260" t="s">
        <v>115</v>
      </c>
      <c r="AV147" s="12" t="s">
        <v>208</v>
      </c>
      <c r="AW147" s="12" t="s">
        <v>36</v>
      </c>
      <c r="AX147" s="12" t="s">
        <v>79</v>
      </c>
      <c r="AY147" s="260" t="s">
        <v>160</v>
      </c>
    </row>
    <row r="148" s="10" customFormat="1" ht="25.5" customHeight="1">
      <c r="B148" s="232"/>
      <c r="C148" s="233"/>
      <c r="D148" s="233"/>
      <c r="E148" s="234" t="s">
        <v>22</v>
      </c>
      <c r="F148" s="251" t="s">
        <v>209</v>
      </c>
      <c r="G148" s="233"/>
      <c r="H148" s="233"/>
      <c r="I148" s="233"/>
      <c r="J148" s="233"/>
      <c r="K148" s="237">
        <v>16.405000000000001</v>
      </c>
      <c r="L148" s="233"/>
      <c r="M148" s="233"/>
      <c r="N148" s="233"/>
      <c r="O148" s="233"/>
      <c r="P148" s="233"/>
      <c r="Q148" s="233"/>
      <c r="R148" s="238"/>
      <c r="T148" s="239"/>
      <c r="U148" s="233"/>
      <c r="V148" s="233"/>
      <c r="W148" s="233"/>
      <c r="X148" s="233"/>
      <c r="Y148" s="233"/>
      <c r="Z148" s="233"/>
      <c r="AA148" s="240"/>
      <c r="AT148" s="241" t="s">
        <v>169</v>
      </c>
      <c r="AU148" s="241" t="s">
        <v>115</v>
      </c>
      <c r="AV148" s="10" t="s">
        <v>115</v>
      </c>
      <c r="AW148" s="10" t="s">
        <v>36</v>
      </c>
      <c r="AX148" s="10" t="s">
        <v>79</v>
      </c>
      <c r="AY148" s="241" t="s">
        <v>160</v>
      </c>
    </row>
    <row r="149" s="10" customFormat="1" ht="25.5" customHeight="1">
      <c r="B149" s="232"/>
      <c r="C149" s="233"/>
      <c r="D149" s="233"/>
      <c r="E149" s="234" t="s">
        <v>22</v>
      </c>
      <c r="F149" s="251" t="s">
        <v>210</v>
      </c>
      <c r="G149" s="233"/>
      <c r="H149" s="233"/>
      <c r="I149" s="233"/>
      <c r="J149" s="233"/>
      <c r="K149" s="237">
        <v>12.545</v>
      </c>
      <c r="L149" s="233"/>
      <c r="M149" s="233"/>
      <c r="N149" s="233"/>
      <c r="O149" s="233"/>
      <c r="P149" s="233"/>
      <c r="Q149" s="233"/>
      <c r="R149" s="238"/>
      <c r="T149" s="239"/>
      <c r="U149" s="233"/>
      <c r="V149" s="233"/>
      <c r="W149" s="233"/>
      <c r="X149" s="233"/>
      <c r="Y149" s="233"/>
      <c r="Z149" s="233"/>
      <c r="AA149" s="240"/>
      <c r="AT149" s="241" t="s">
        <v>169</v>
      </c>
      <c r="AU149" s="241" t="s">
        <v>115</v>
      </c>
      <c r="AV149" s="10" t="s">
        <v>115</v>
      </c>
      <c r="AW149" s="10" t="s">
        <v>36</v>
      </c>
      <c r="AX149" s="10" t="s">
        <v>79</v>
      </c>
      <c r="AY149" s="241" t="s">
        <v>160</v>
      </c>
    </row>
    <row r="150" s="12" customFormat="1" ht="16.5" customHeight="1">
      <c r="B150" s="252"/>
      <c r="C150" s="253"/>
      <c r="D150" s="253"/>
      <c r="E150" s="254" t="s">
        <v>22</v>
      </c>
      <c r="F150" s="255" t="s">
        <v>207</v>
      </c>
      <c r="G150" s="253"/>
      <c r="H150" s="253"/>
      <c r="I150" s="253"/>
      <c r="J150" s="253"/>
      <c r="K150" s="256">
        <v>28.949999999999999</v>
      </c>
      <c r="L150" s="253"/>
      <c r="M150" s="253"/>
      <c r="N150" s="253"/>
      <c r="O150" s="253"/>
      <c r="P150" s="253"/>
      <c r="Q150" s="253"/>
      <c r="R150" s="257"/>
      <c r="T150" s="258"/>
      <c r="U150" s="253"/>
      <c r="V150" s="253"/>
      <c r="W150" s="253"/>
      <c r="X150" s="253"/>
      <c r="Y150" s="253"/>
      <c r="Z150" s="253"/>
      <c r="AA150" s="259"/>
      <c r="AT150" s="260" t="s">
        <v>169</v>
      </c>
      <c r="AU150" s="260" t="s">
        <v>115</v>
      </c>
      <c r="AV150" s="12" t="s">
        <v>208</v>
      </c>
      <c r="AW150" s="12" t="s">
        <v>36</v>
      </c>
      <c r="AX150" s="12" t="s">
        <v>79</v>
      </c>
      <c r="AY150" s="260" t="s">
        <v>160</v>
      </c>
    </row>
    <row r="151" s="13" customFormat="1" ht="16.5" customHeight="1">
      <c r="B151" s="261"/>
      <c r="C151" s="262"/>
      <c r="D151" s="262"/>
      <c r="E151" s="263" t="s">
        <v>22</v>
      </c>
      <c r="F151" s="264" t="s">
        <v>211</v>
      </c>
      <c r="G151" s="262"/>
      <c r="H151" s="262"/>
      <c r="I151" s="262"/>
      <c r="J151" s="262"/>
      <c r="K151" s="265">
        <v>435.45400000000001</v>
      </c>
      <c r="L151" s="262"/>
      <c r="M151" s="262"/>
      <c r="N151" s="262"/>
      <c r="O151" s="262"/>
      <c r="P151" s="262"/>
      <c r="Q151" s="262"/>
      <c r="R151" s="266"/>
      <c r="T151" s="267"/>
      <c r="U151" s="262"/>
      <c r="V151" s="262"/>
      <c r="W151" s="262"/>
      <c r="X151" s="262"/>
      <c r="Y151" s="262"/>
      <c r="Z151" s="262"/>
      <c r="AA151" s="268"/>
      <c r="AT151" s="269" t="s">
        <v>169</v>
      </c>
      <c r="AU151" s="269" t="s">
        <v>115</v>
      </c>
      <c r="AV151" s="13" t="s">
        <v>166</v>
      </c>
      <c r="AW151" s="13" t="s">
        <v>36</v>
      </c>
      <c r="AX151" s="13" t="s">
        <v>87</v>
      </c>
      <c r="AY151" s="269" t="s">
        <v>160</v>
      </c>
    </row>
    <row r="152" s="1" customFormat="1" ht="25.5" customHeight="1">
      <c r="B152" s="48"/>
      <c r="C152" s="221" t="s">
        <v>208</v>
      </c>
      <c r="D152" s="221" t="s">
        <v>162</v>
      </c>
      <c r="E152" s="222" t="s">
        <v>212</v>
      </c>
      <c r="F152" s="223" t="s">
        <v>213</v>
      </c>
      <c r="G152" s="223"/>
      <c r="H152" s="223"/>
      <c r="I152" s="223"/>
      <c r="J152" s="224" t="s">
        <v>197</v>
      </c>
      <c r="K152" s="225">
        <v>435.45400000000001</v>
      </c>
      <c r="L152" s="226">
        <v>0</v>
      </c>
      <c r="M152" s="227"/>
      <c r="N152" s="228">
        <f>ROUND(L152*K152,2)</f>
        <v>0</v>
      </c>
      <c r="O152" s="228"/>
      <c r="P152" s="228"/>
      <c r="Q152" s="228"/>
      <c r="R152" s="50"/>
      <c r="T152" s="229" t="s">
        <v>22</v>
      </c>
      <c r="U152" s="58" t="s">
        <v>44</v>
      </c>
      <c r="V152" s="49"/>
      <c r="W152" s="230">
        <f>V152*K152</f>
        <v>0</v>
      </c>
      <c r="X152" s="230">
        <v>0</v>
      </c>
      <c r="Y152" s="230">
        <f>X152*K152</f>
        <v>0</v>
      </c>
      <c r="Z152" s="230">
        <v>0</v>
      </c>
      <c r="AA152" s="231">
        <f>Z152*K152</f>
        <v>0</v>
      </c>
      <c r="AR152" s="24" t="s">
        <v>166</v>
      </c>
      <c r="AT152" s="24" t="s">
        <v>162</v>
      </c>
      <c r="AU152" s="24" t="s">
        <v>115</v>
      </c>
      <c r="AY152" s="24" t="s">
        <v>160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24" t="s">
        <v>87</v>
      </c>
      <c r="BK152" s="144">
        <f>ROUND(L152*K152,2)</f>
        <v>0</v>
      </c>
      <c r="BL152" s="24" t="s">
        <v>166</v>
      </c>
      <c r="BM152" s="24" t="s">
        <v>214</v>
      </c>
    </row>
    <row r="153" s="1" customFormat="1" ht="25.5" customHeight="1">
      <c r="B153" s="48"/>
      <c r="C153" s="221" t="s">
        <v>215</v>
      </c>
      <c r="D153" s="221" t="s">
        <v>162</v>
      </c>
      <c r="E153" s="222" t="s">
        <v>216</v>
      </c>
      <c r="F153" s="223" t="s">
        <v>217</v>
      </c>
      <c r="G153" s="223"/>
      <c r="H153" s="223"/>
      <c r="I153" s="223"/>
      <c r="J153" s="224" t="s">
        <v>197</v>
      </c>
      <c r="K153" s="225">
        <v>245.97200000000001</v>
      </c>
      <c r="L153" s="226">
        <v>0</v>
      </c>
      <c r="M153" s="227"/>
      <c r="N153" s="228">
        <f>ROUND(L153*K153,2)</f>
        <v>0</v>
      </c>
      <c r="O153" s="228"/>
      <c r="P153" s="228"/>
      <c r="Q153" s="228"/>
      <c r="R153" s="50"/>
      <c r="T153" s="229" t="s">
        <v>22</v>
      </c>
      <c r="U153" s="58" t="s">
        <v>44</v>
      </c>
      <c r="V153" s="49"/>
      <c r="W153" s="230">
        <f>V153*K153</f>
        <v>0</v>
      </c>
      <c r="X153" s="230">
        <v>0</v>
      </c>
      <c r="Y153" s="230">
        <f>X153*K153</f>
        <v>0</v>
      </c>
      <c r="Z153" s="230">
        <v>0</v>
      </c>
      <c r="AA153" s="231">
        <f>Z153*K153</f>
        <v>0</v>
      </c>
      <c r="AR153" s="24" t="s">
        <v>166</v>
      </c>
      <c r="AT153" s="24" t="s">
        <v>162</v>
      </c>
      <c r="AU153" s="24" t="s">
        <v>115</v>
      </c>
      <c r="AY153" s="24" t="s">
        <v>160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24" t="s">
        <v>87</v>
      </c>
      <c r="BK153" s="144">
        <f>ROUND(L153*K153,2)</f>
        <v>0</v>
      </c>
      <c r="BL153" s="24" t="s">
        <v>166</v>
      </c>
      <c r="BM153" s="24" t="s">
        <v>218</v>
      </c>
    </row>
    <row r="154" s="10" customFormat="1" ht="25.5" customHeight="1">
      <c r="B154" s="232"/>
      <c r="C154" s="233"/>
      <c r="D154" s="233"/>
      <c r="E154" s="234" t="s">
        <v>22</v>
      </c>
      <c r="F154" s="235" t="s">
        <v>219</v>
      </c>
      <c r="G154" s="236"/>
      <c r="H154" s="236"/>
      <c r="I154" s="236"/>
      <c r="J154" s="233"/>
      <c r="K154" s="237">
        <v>245.97200000000001</v>
      </c>
      <c r="L154" s="233"/>
      <c r="M154" s="233"/>
      <c r="N154" s="233"/>
      <c r="O154" s="233"/>
      <c r="P154" s="233"/>
      <c r="Q154" s="233"/>
      <c r="R154" s="238"/>
      <c r="T154" s="239"/>
      <c r="U154" s="233"/>
      <c r="V154" s="233"/>
      <c r="W154" s="233"/>
      <c r="X154" s="233"/>
      <c r="Y154" s="233"/>
      <c r="Z154" s="233"/>
      <c r="AA154" s="240"/>
      <c r="AT154" s="241" t="s">
        <v>169</v>
      </c>
      <c r="AU154" s="241" t="s">
        <v>115</v>
      </c>
      <c r="AV154" s="10" t="s">
        <v>115</v>
      </c>
      <c r="AW154" s="10" t="s">
        <v>36</v>
      </c>
      <c r="AX154" s="10" t="s">
        <v>87</v>
      </c>
      <c r="AY154" s="241" t="s">
        <v>160</v>
      </c>
    </row>
    <row r="155" s="1" customFormat="1" ht="16.5" customHeight="1">
      <c r="B155" s="48"/>
      <c r="C155" s="221" t="s">
        <v>220</v>
      </c>
      <c r="D155" s="221" t="s">
        <v>162</v>
      </c>
      <c r="E155" s="222" t="s">
        <v>221</v>
      </c>
      <c r="F155" s="223" t="s">
        <v>222</v>
      </c>
      <c r="G155" s="223"/>
      <c r="H155" s="223"/>
      <c r="I155" s="223"/>
      <c r="J155" s="224" t="s">
        <v>197</v>
      </c>
      <c r="K155" s="225">
        <v>245.97200000000001</v>
      </c>
      <c r="L155" s="226">
        <v>0</v>
      </c>
      <c r="M155" s="227"/>
      <c r="N155" s="228">
        <f>ROUND(L155*K155,2)</f>
        <v>0</v>
      </c>
      <c r="O155" s="228"/>
      <c r="P155" s="228"/>
      <c r="Q155" s="228"/>
      <c r="R155" s="50"/>
      <c r="T155" s="229" t="s">
        <v>22</v>
      </c>
      <c r="U155" s="58" t="s">
        <v>44</v>
      </c>
      <c r="V155" s="49"/>
      <c r="W155" s="230">
        <f>V155*K155</f>
        <v>0</v>
      </c>
      <c r="X155" s="230">
        <v>0</v>
      </c>
      <c r="Y155" s="230">
        <f>X155*K155</f>
        <v>0</v>
      </c>
      <c r="Z155" s="230">
        <v>0</v>
      </c>
      <c r="AA155" s="231">
        <f>Z155*K155</f>
        <v>0</v>
      </c>
      <c r="AR155" s="24" t="s">
        <v>166</v>
      </c>
      <c r="AT155" s="24" t="s">
        <v>162</v>
      </c>
      <c r="AU155" s="24" t="s">
        <v>115</v>
      </c>
      <c r="AY155" s="24" t="s">
        <v>160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24" t="s">
        <v>87</v>
      </c>
      <c r="BK155" s="144">
        <f>ROUND(L155*K155,2)</f>
        <v>0</v>
      </c>
      <c r="BL155" s="24" t="s">
        <v>166</v>
      </c>
      <c r="BM155" s="24" t="s">
        <v>223</v>
      </c>
    </row>
    <row r="156" s="1" customFormat="1" ht="25.5" customHeight="1">
      <c r="B156" s="48"/>
      <c r="C156" s="221" t="s">
        <v>224</v>
      </c>
      <c r="D156" s="221" t="s">
        <v>162</v>
      </c>
      <c r="E156" s="222" t="s">
        <v>225</v>
      </c>
      <c r="F156" s="223" t="s">
        <v>226</v>
      </c>
      <c r="G156" s="223"/>
      <c r="H156" s="223"/>
      <c r="I156" s="223"/>
      <c r="J156" s="224" t="s">
        <v>227</v>
      </c>
      <c r="K156" s="225">
        <v>442.75</v>
      </c>
      <c r="L156" s="226">
        <v>0</v>
      </c>
      <c r="M156" s="227"/>
      <c r="N156" s="228">
        <f>ROUND(L156*K156,2)</f>
        <v>0</v>
      </c>
      <c r="O156" s="228"/>
      <c r="P156" s="228"/>
      <c r="Q156" s="228"/>
      <c r="R156" s="50"/>
      <c r="T156" s="229" t="s">
        <v>22</v>
      </c>
      <c r="U156" s="58" t="s">
        <v>44</v>
      </c>
      <c r="V156" s="49"/>
      <c r="W156" s="230">
        <f>V156*K156</f>
        <v>0</v>
      </c>
      <c r="X156" s="230">
        <v>0</v>
      </c>
      <c r="Y156" s="230">
        <f>X156*K156</f>
        <v>0</v>
      </c>
      <c r="Z156" s="230">
        <v>0</v>
      </c>
      <c r="AA156" s="231">
        <f>Z156*K156</f>
        <v>0</v>
      </c>
      <c r="AR156" s="24" t="s">
        <v>166</v>
      </c>
      <c r="AT156" s="24" t="s">
        <v>162</v>
      </c>
      <c r="AU156" s="24" t="s">
        <v>115</v>
      </c>
      <c r="AY156" s="24" t="s">
        <v>160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24" t="s">
        <v>87</v>
      </c>
      <c r="BK156" s="144">
        <f>ROUND(L156*K156,2)</f>
        <v>0</v>
      </c>
      <c r="BL156" s="24" t="s">
        <v>166</v>
      </c>
      <c r="BM156" s="24" t="s">
        <v>228</v>
      </c>
    </row>
    <row r="157" s="1" customFormat="1" ht="25.5" customHeight="1">
      <c r="B157" s="48"/>
      <c r="C157" s="221" t="s">
        <v>229</v>
      </c>
      <c r="D157" s="221" t="s">
        <v>162</v>
      </c>
      <c r="E157" s="222" t="s">
        <v>230</v>
      </c>
      <c r="F157" s="223" t="s">
        <v>231</v>
      </c>
      <c r="G157" s="223"/>
      <c r="H157" s="223"/>
      <c r="I157" s="223"/>
      <c r="J157" s="224" t="s">
        <v>197</v>
      </c>
      <c r="K157" s="225">
        <v>488.58800000000002</v>
      </c>
      <c r="L157" s="226">
        <v>0</v>
      </c>
      <c r="M157" s="227"/>
      <c r="N157" s="228">
        <f>ROUND(L157*K157,2)</f>
        <v>0</v>
      </c>
      <c r="O157" s="228"/>
      <c r="P157" s="228"/>
      <c r="Q157" s="228"/>
      <c r="R157" s="50"/>
      <c r="T157" s="229" t="s">
        <v>22</v>
      </c>
      <c r="U157" s="58" t="s">
        <v>44</v>
      </c>
      <c r="V157" s="49"/>
      <c r="W157" s="230">
        <f>V157*K157</f>
        <v>0</v>
      </c>
      <c r="X157" s="230">
        <v>0</v>
      </c>
      <c r="Y157" s="230">
        <f>X157*K157</f>
        <v>0</v>
      </c>
      <c r="Z157" s="230">
        <v>0</v>
      </c>
      <c r="AA157" s="231">
        <f>Z157*K157</f>
        <v>0</v>
      </c>
      <c r="AR157" s="24" t="s">
        <v>166</v>
      </c>
      <c r="AT157" s="24" t="s">
        <v>162</v>
      </c>
      <c r="AU157" s="24" t="s">
        <v>115</v>
      </c>
      <c r="AY157" s="24" t="s">
        <v>160</v>
      </c>
      <c r="BE157" s="144">
        <f>IF(U157="základní",N157,0)</f>
        <v>0</v>
      </c>
      <c r="BF157" s="144">
        <f>IF(U157="snížená",N157,0)</f>
        <v>0</v>
      </c>
      <c r="BG157" s="144">
        <f>IF(U157="zákl. přenesená",N157,0)</f>
        <v>0</v>
      </c>
      <c r="BH157" s="144">
        <f>IF(U157="sníž. přenesená",N157,0)</f>
        <v>0</v>
      </c>
      <c r="BI157" s="144">
        <f>IF(U157="nulová",N157,0)</f>
        <v>0</v>
      </c>
      <c r="BJ157" s="24" t="s">
        <v>87</v>
      </c>
      <c r="BK157" s="144">
        <f>ROUND(L157*K157,2)</f>
        <v>0</v>
      </c>
      <c r="BL157" s="24" t="s">
        <v>166</v>
      </c>
      <c r="BM157" s="24" t="s">
        <v>232</v>
      </c>
    </row>
    <row r="158" s="11" customFormat="1" ht="16.5" customHeight="1">
      <c r="B158" s="242"/>
      <c r="C158" s="243"/>
      <c r="D158" s="243"/>
      <c r="E158" s="244" t="s">
        <v>22</v>
      </c>
      <c r="F158" s="245" t="s">
        <v>202</v>
      </c>
      <c r="G158" s="246"/>
      <c r="H158" s="246"/>
      <c r="I158" s="246"/>
      <c r="J158" s="243"/>
      <c r="K158" s="244" t="s">
        <v>22</v>
      </c>
      <c r="L158" s="243"/>
      <c r="M158" s="243"/>
      <c r="N158" s="243"/>
      <c r="O158" s="243"/>
      <c r="P158" s="243"/>
      <c r="Q158" s="243"/>
      <c r="R158" s="247"/>
      <c r="T158" s="248"/>
      <c r="U158" s="243"/>
      <c r="V158" s="243"/>
      <c r="W158" s="243"/>
      <c r="X158" s="243"/>
      <c r="Y158" s="243"/>
      <c r="Z158" s="243"/>
      <c r="AA158" s="249"/>
      <c r="AT158" s="250" t="s">
        <v>169</v>
      </c>
      <c r="AU158" s="250" t="s">
        <v>115</v>
      </c>
      <c r="AV158" s="11" t="s">
        <v>87</v>
      </c>
      <c r="AW158" s="11" t="s">
        <v>36</v>
      </c>
      <c r="AX158" s="11" t="s">
        <v>79</v>
      </c>
      <c r="AY158" s="250" t="s">
        <v>160</v>
      </c>
    </row>
    <row r="159" s="10" customFormat="1" ht="25.5" customHeight="1">
      <c r="B159" s="232"/>
      <c r="C159" s="233"/>
      <c r="D159" s="233"/>
      <c r="E159" s="234" t="s">
        <v>22</v>
      </c>
      <c r="F159" s="251" t="s">
        <v>233</v>
      </c>
      <c r="G159" s="233"/>
      <c r="H159" s="233"/>
      <c r="I159" s="233"/>
      <c r="J159" s="233"/>
      <c r="K159" s="237">
        <v>214</v>
      </c>
      <c r="L159" s="233"/>
      <c r="M159" s="233"/>
      <c r="N159" s="233"/>
      <c r="O159" s="233"/>
      <c r="P159" s="233"/>
      <c r="Q159" s="233"/>
      <c r="R159" s="238"/>
      <c r="T159" s="239"/>
      <c r="U159" s="233"/>
      <c r="V159" s="233"/>
      <c r="W159" s="233"/>
      <c r="X159" s="233"/>
      <c r="Y159" s="233"/>
      <c r="Z159" s="233"/>
      <c r="AA159" s="240"/>
      <c r="AT159" s="241" t="s">
        <v>169</v>
      </c>
      <c r="AU159" s="241" t="s">
        <v>115</v>
      </c>
      <c r="AV159" s="10" t="s">
        <v>115</v>
      </c>
      <c r="AW159" s="10" t="s">
        <v>36</v>
      </c>
      <c r="AX159" s="10" t="s">
        <v>79</v>
      </c>
      <c r="AY159" s="241" t="s">
        <v>160</v>
      </c>
    </row>
    <row r="160" s="10" customFormat="1" ht="25.5" customHeight="1">
      <c r="B160" s="232"/>
      <c r="C160" s="233"/>
      <c r="D160" s="233"/>
      <c r="E160" s="234" t="s">
        <v>22</v>
      </c>
      <c r="F160" s="251" t="s">
        <v>234</v>
      </c>
      <c r="G160" s="233"/>
      <c r="H160" s="233"/>
      <c r="I160" s="233"/>
      <c r="J160" s="233"/>
      <c r="K160" s="237">
        <v>64.200000000000003</v>
      </c>
      <c r="L160" s="233"/>
      <c r="M160" s="233"/>
      <c r="N160" s="233"/>
      <c r="O160" s="233"/>
      <c r="P160" s="233"/>
      <c r="Q160" s="233"/>
      <c r="R160" s="238"/>
      <c r="T160" s="239"/>
      <c r="U160" s="233"/>
      <c r="V160" s="233"/>
      <c r="W160" s="233"/>
      <c r="X160" s="233"/>
      <c r="Y160" s="233"/>
      <c r="Z160" s="233"/>
      <c r="AA160" s="240"/>
      <c r="AT160" s="241" t="s">
        <v>169</v>
      </c>
      <c r="AU160" s="241" t="s">
        <v>115</v>
      </c>
      <c r="AV160" s="10" t="s">
        <v>115</v>
      </c>
      <c r="AW160" s="10" t="s">
        <v>36</v>
      </c>
      <c r="AX160" s="10" t="s">
        <v>79</v>
      </c>
      <c r="AY160" s="241" t="s">
        <v>160</v>
      </c>
    </row>
    <row r="161" s="10" customFormat="1" ht="38.25" customHeight="1">
      <c r="B161" s="232"/>
      <c r="C161" s="233"/>
      <c r="D161" s="233"/>
      <c r="E161" s="234" t="s">
        <v>22</v>
      </c>
      <c r="F161" s="251" t="s">
        <v>235</v>
      </c>
      <c r="G161" s="233"/>
      <c r="H161" s="233"/>
      <c r="I161" s="233"/>
      <c r="J161" s="233"/>
      <c r="K161" s="237">
        <v>16.224</v>
      </c>
      <c r="L161" s="233"/>
      <c r="M161" s="233"/>
      <c r="N161" s="233"/>
      <c r="O161" s="233"/>
      <c r="P161" s="233"/>
      <c r="Q161" s="233"/>
      <c r="R161" s="238"/>
      <c r="T161" s="239"/>
      <c r="U161" s="233"/>
      <c r="V161" s="233"/>
      <c r="W161" s="233"/>
      <c r="X161" s="233"/>
      <c r="Y161" s="233"/>
      <c r="Z161" s="233"/>
      <c r="AA161" s="240"/>
      <c r="AT161" s="241" t="s">
        <v>169</v>
      </c>
      <c r="AU161" s="241" t="s">
        <v>115</v>
      </c>
      <c r="AV161" s="10" t="s">
        <v>115</v>
      </c>
      <c r="AW161" s="10" t="s">
        <v>36</v>
      </c>
      <c r="AX161" s="10" t="s">
        <v>79</v>
      </c>
      <c r="AY161" s="241" t="s">
        <v>160</v>
      </c>
    </row>
    <row r="162" s="10" customFormat="1" ht="25.5" customHeight="1">
      <c r="B162" s="232"/>
      <c r="C162" s="233"/>
      <c r="D162" s="233"/>
      <c r="E162" s="234" t="s">
        <v>22</v>
      </c>
      <c r="F162" s="251" t="s">
        <v>236</v>
      </c>
      <c r="G162" s="233"/>
      <c r="H162" s="233"/>
      <c r="I162" s="233"/>
      <c r="J162" s="233"/>
      <c r="K162" s="237">
        <v>76.543999999999997</v>
      </c>
      <c r="L162" s="233"/>
      <c r="M162" s="233"/>
      <c r="N162" s="233"/>
      <c r="O162" s="233"/>
      <c r="P162" s="233"/>
      <c r="Q162" s="233"/>
      <c r="R162" s="238"/>
      <c r="T162" s="239"/>
      <c r="U162" s="233"/>
      <c r="V162" s="233"/>
      <c r="W162" s="233"/>
      <c r="X162" s="233"/>
      <c r="Y162" s="233"/>
      <c r="Z162" s="233"/>
      <c r="AA162" s="240"/>
      <c r="AT162" s="241" t="s">
        <v>169</v>
      </c>
      <c r="AU162" s="241" t="s">
        <v>115</v>
      </c>
      <c r="AV162" s="10" t="s">
        <v>115</v>
      </c>
      <c r="AW162" s="10" t="s">
        <v>36</v>
      </c>
      <c r="AX162" s="10" t="s">
        <v>79</v>
      </c>
      <c r="AY162" s="241" t="s">
        <v>160</v>
      </c>
    </row>
    <row r="163" s="10" customFormat="1" ht="25.5" customHeight="1">
      <c r="B163" s="232"/>
      <c r="C163" s="233"/>
      <c r="D163" s="233"/>
      <c r="E163" s="234" t="s">
        <v>22</v>
      </c>
      <c r="F163" s="251" t="s">
        <v>237</v>
      </c>
      <c r="G163" s="233"/>
      <c r="H163" s="233"/>
      <c r="I163" s="233"/>
      <c r="J163" s="233"/>
      <c r="K163" s="237">
        <v>93.599999999999994</v>
      </c>
      <c r="L163" s="233"/>
      <c r="M163" s="233"/>
      <c r="N163" s="233"/>
      <c r="O163" s="233"/>
      <c r="P163" s="233"/>
      <c r="Q163" s="233"/>
      <c r="R163" s="238"/>
      <c r="T163" s="239"/>
      <c r="U163" s="233"/>
      <c r="V163" s="233"/>
      <c r="W163" s="233"/>
      <c r="X163" s="233"/>
      <c r="Y163" s="233"/>
      <c r="Z163" s="233"/>
      <c r="AA163" s="240"/>
      <c r="AT163" s="241" t="s">
        <v>169</v>
      </c>
      <c r="AU163" s="241" t="s">
        <v>115</v>
      </c>
      <c r="AV163" s="10" t="s">
        <v>115</v>
      </c>
      <c r="AW163" s="10" t="s">
        <v>36</v>
      </c>
      <c r="AX163" s="10" t="s">
        <v>79</v>
      </c>
      <c r="AY163" s="241" t="s">
        <v>160</v>
      </c>
    </row>
    <row r="164" s="12" customFormat="1" ht="16.5" customHeight="1">
      <c r="B164" s="252"/>
      <c r="C164" s="253"/>
      <c r="D164" s="253"/>
      <c r="E164" s="254" t="s">
        <v>22</v>
      </c>
      <c r="F164" s="255" t="s">
        <v>207</v>
      </c>
      <c r="G164" s="253"/>
      <c r="H164" s="253"/>
      <c r="I164" s="253"/>
      <c r="J164" s="253"/>
      <c r="K164" s="256">
        <v>464.56799999999998</v>
      </c>
      <c r="L164" s="253"/>
      <c r="M164" s="253"/>
      <c r="N164" s="253"/>
      <c r="O164" s="253"/>
      <c r="P164" s="253"/>
      <c r="Q164" s="253"/>
      <c r="R164" s="257"/>
      <c r="T164" s="258"/>
      <c r="U164" s="253"/>
      <c r="V164" s="253"/>
      <c r="W164" s="253"/>
      <c r="X164" s="253"/>
      <c r="Y164" s="253"/>
      <c r="Z164" s="253"/>
      <c r="AA164" s="259"/>
      <c r="AT164" s="260" t="s">
        <v>169</v>
      </c>
      <c r="AU164" s="260" t="s">
        <v>115</v>
      </c>
      <c r="AV164" s="12" t="s">
        <v>208</v>
      </c>
      <c r="AW164" s="12" t="s">
        <v>36</v>
      </c>
      <c r="AX164" s="12" t="s">
        <v>79</v>
      </c>
      <c r="AY164" s="260" t="s">
        <v>160</v>
      </c>
    </row>
    <row r="165" s="10" customFormat="1" ht="38.25" customHeight="1">
      <c r="B165" s="232"/>
      <c r="C165" s="233"/>
      <c r="D165" s="233"/>
      <c r="E165" s="234" t="s">
        <v>22</v>
      </c>
      <c r="F165" s="251" t="s">
        <v>238</v>
      </c>
      <c r="G165" s="233"/>
      <c r="H165" s="233"/>
      <c r="I165" s="233"/>
      <c r="J165" s="233"/>
      <c r="K165" s="237">
        <v>9.6500000000000004</v>
      </c>
      <c r="L165" s="233"/>
      <c r="M165" s="233"/>
      <c r="N165" s="233"/>
      <c r="O165" s="233"/>
      <c r="P165" s="233"/>
      <c r="Q165" s="233"/>
      <c r="R165" s="238"/>
      <c r="T165" s="239"/>
      <c r="U165" s="233"/>
      <c r="V165" s="233"/>
      <c r="W165" s="233"/>
      <c r="X165" s="233"/>
      <c r="Y165" s="233"/>
      <c r="Z165" s="233"/>
      <c r="AA165" s="240"/>
      <c r="AT165" s="241" t="s">
        <v>169</v>
      </c>
      <c r="AU165" s="241" t="s">
        <v>115</v>
      </c>
      <c r="AV165" s="10" t="s">
        <v>115</v>
      </c>
      <c r="AW165" s="10" t="s">
        <v>36</v>
      </c>
      <c r="AX165" s="10" t="s">
        <v>79</v>
      </c>
      <c r="AY165" s="241" t="s">
        <v>160</v>
      </c>
    </row>
    <row r="166" s="10" customFormat="1" ht="38.25" customHeight="1">
      <c r="B166" s="232"/>
      <c r="C166" s="233"/>
      <c r="D166" s="233"/>
      <c r="E166" s="234" t="s">
        <v>22</v>
      </c>
      <c r="F166" s="251" t="s">
        <v>239</v>
      </c>
      <c r="G166" s="233"/>
      <c r="H166" s="233"/>
      <c r="I166" s="233"/>
      <c r="J166" s="233"/>
      <c r="K166" s="237">
        <v>14.369999999999999</v>
      </c>
      <c r="L166" s="233"/>
      <c r="M166" s="233"/>
      <c r="N166" s="233"/>
      <c r="O166" s="233"/>
      <c r="P166" s="233"/>
      <c r="Q166" s="233"/>
      <c r="R166" s="238"/>
      <c r="T166" s="239"/>
      <c r="U166" s="233"/>
      <c r="V166" s="233"/>
      <c r="W166" s="233"/>
      <c r="X166" s="233"/>
      <c r="Y166" s="233"/>
      <c r="Z166" s="233"/>
      <c r="AA166" s="240"/>
      <c r="AT166" s="241" t="s">
        <v>169</v>
      </c>
      <c r="AU166" s="241" t="s">
        <v>115</v>
      </c>
      <c r="AV166" s="10" t="s">
        <v>115</v>
      </c>
      <c r="AW166" s="10" t="s">
        <v>36</v>
      </c>
      <c r="AX166" s="10" t="s">
        <v>79</v>
      </c>
      <c r="AY166" s="241" t="s">
        <v>160</v>
      </c>
    </row>
    <row r="167" s="12" customFormat="1" ht="16.5" customHeight="1">
      <c r="B167" s="252"/>
      <c r="C167" s="253"/>
      <c r="D167" s="253"/>
      <c r="E167" s="254" t="s">
        <v>22</v>
      </c>
      <c r="F167" s="255" t="s">
        <v>207</v>
      </c>
      <c r="G167" s="253"/>
      <c r="H167" s="253"/>
      <c r="I167" s="253"/>
      <c r="J167" s="253"/>
      <c r="K167" s="256">
        <v>24.02</v>
      </c>
      <c r="L167" s="253"/>
      <c r="M167" s="253"/>
      <c r="N167" s="253"/>
      <c r="O167" s="253"/>
      <c r="P167" s="253"/>
      <c r="Q167" s="253"/>
      <c r="R167" s="257"/>
      <c r="T167" s="258"/>
      <c r="U167" s="253"/>
      <c r="V167" s="253"/>
      <c r="W167" s="253"/>
      <c r="X167" s="253"/>
      <c r="Y167" s="253"/>
      <c r="Z167" s="253"/>
      <c r="AA167" s="259"/>
      <c r="AT167" s="260" t="s">
        <v>169</v>
      </c>
      <c r="AU167" s="260" t="s">
        <v>115</v>
      </c>
      <c r="AV167" s="12" t="s">
        <v>208</v>
      </c>
      <c r="AW167" s="12" t="s">
        <v>36</v>
      </c>
      <c r="AX167" s="12" t="s">
        <v>79</v>
      </c>
      <c r="AY167" s="260" t="s">
        <v>160</v>
      </c>
    </row>
    <row r="168" s="13" customFormat="1" ht="16.5" customHeight="1">
      <c r="B168" s="261"/>
      <c r="C168" s="262"/>
      <c r="D168" s="262"/>
      <c r="E168" s="263" t="s">
        <v>22</v>
      </c>
      <c r="F168" s="264" t="s">
        <v>211</v>
      </c>
      <c r="G168" s="262"/>
      <c r="H168" s="262"/>
      <c r="I168" s="262"/>
      <c r="J168" s="262"/>
      <c r="K168" s="265">
        <v>488.58800000000002</v>
      </c>
      <c r="L168" s="262"/>
      <c r="M168" s="262"/>
      <c r="N168" s="262"/>
      <c r="O168" s="262"/>
      <c r="P168" s="262"/>
      <c r="Q168" s="262"/>
      <c r="R168" s="266"/>
      <c r="T168" s="267"/>
      <c r="U168" s="262"/>
      <c r="V168" s="262"/>
      <c r="W168" s="262"/>
      <c r="X168" s="262"/>
      <c r="Y168" s="262"/>
      <c r="Z168" s="262"/>
      <c r="AA168" s="268"/>
      <c r="AT168" s="269" t="s">
        <v>169</v>
      </c>
      <c r="AU168" s="269" t="s">
        <v>115</v>
      </c>
      <c r="AV168" s="13" t="s">
        <v>166</v>
      </c>
      <c r="AW168" s="13" t="s">
        <v>36</v>
      </c>
      <c r="AX168" s="13" t="s">
        <v>87</v>
      </c>
      <c r="AY168" s="269" t="s">
        <v>160</v>
      </c>
    </row>
    <row r="169" s="1" customFormat="1" ht="16.5" customHeight="1">
      <c r="B169" s="48"/>
      <c r="C169" s="270" t="s">
        <v>240</v>
      </c>
      <c r="D169" s="270" t="s">
        <v>241</v>
      </c>
      <c r="E169" s="271" t="s">
        <v>242</v>
      </c>
      <c r="F169" s="272" t="s">
        <v>243</v>
      </c>
      <c r="G169" s="272"/>
      <c r="H169" s="272"/>
      <c r="I169" s="272"/>
      <c r="J169" s="273" t="s">
        <v>227</v>
      </c>
      <c r="K169" s="274">
        <v>189.58799999999999</v>
      </c>
      <c r="L169" s="275">
        <v>0</v>
      </c>
      <c r="M169" s="276"/>
      <c r="N169" s="277">
        <f>ROUND(L169*K169,2)</f>
        <v>0</v>
      </c>
      <c r="O169" s="228"/>
      <c r="P169" s="228"/>
      <c r="Q169" s="228"/>
      <c r="R169" s="50"/>
      <c r="T169" s="229" t="s">
        <v>22</v>
      </c>
      <c r="U169" s="58" t="s">
        <v>44</v>
      </c>
      <c r="V169" s="49"/>
      <c r="W169" s="230">
        <f>V169*K169</f>
        <v>0</v>
      </c>
      <c r="X169" s="230">
        <v>1</v>
      </c>
      <c r="Y169" s="230">
        <f>X169*K169</f>
        <v>189.58799999999999</v>
      </c>
      <c r="Z169" s="230">
        <v>0</v>
      </c>
      <c r="AA169" s="231">
        <f>Z169*K169</f>
        <v>0</v>
      </c>
      <c r="AR169" s="24" t="s">
        <v>180</v>
      </c>
      <c r="AT169" s="24" t="s">
        <v>241</v>
      </c>
      <c r="AU169" s="24" t="s">
        <v>115</v>
      </c>
      <c r="AY169" s="24" t="s">
        <v>160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24" t="s">
        <v>87</v>
      </c>
      <c r="BK169" s="144">
        <f>ROUND(L169*K169,2)</f>
        <v>0</v>
      </c>
      <c r="BL169" s="24" t="s">
        <v>166</v>
      </c>
      <c r="BM169" s="24" t="s">
        <v>244</v>
      </c>
    </row>
    <row r="170" s="11" customFormat="1" ht="16.5" customHeight="1">
      <c r="B170" s="242"/>
      <c r="C170" s="243"/>
      <c r="D170" s="243"/>
      <c r="E170" s="244" t="s">
        <v>22</v>
      </c>
      <c r="F170" s="245" t="s">
        <v>202</v>
      </c>
      <c r="G170" s="246"/>
      <c r="H170" s="246"/>
      <c r="I170" s="246"/>
      <c r="J170" s="243"/>
      <c r="K170" s="244" t="s">
        <v>22</v>
      </c>
      <c r="L170" s="243"/>
      <c r="M170" s="243"/>
      <c r="N170" s="243"/>
      <c r="O170" s="243"/>
      <c r="P170" s="243"/>
      <c r="Q170" s="243"/>
      <c r="R170" s="247"/>
      <c r="T170" s="248"/>
      <c r="U170" s="243"/>
      <c r="V170" s="243"/>
      <c r="W170" s="243"/>
      <c r="X170" s="243"/>
      <c r="Y170" s="243"/>
      <c r="Z170" s="243"/>
      <c r="AA170" s="249"/>
      <c r="AT170" s="250" t="s">
        <v>169</v>
      </c>
      <c r="AU170" s="250" t="s">
        <v>115</v>
      </c>
      <c r="AV170" s="11" t="s">
        <v>87</v>
      </c>
      <c r="AW170" s="11" t="s">
        <v>36</v>
      </c>
      <c r="AX170" s="11" t="s">
        <v>79</v>
      </c>
      <c r="AY170" s="250" t="s">
        <v>160</v>
      </c>
    </row>
    <row r="171" s="10" customFormat="1" ht="25.5" customHeight="1">
      <c r="B171" s="232"/>
      <c r="C171" s="233"/>
      <c r="D171" s="233"/>
      <c r="E171" s="234" t="s">
        <v>22</v>
      </c>
      <c r="F171" s="251" t="s">
        <v>234</v>
      </c>
      <c r="G171" s="233"/>
      <c r="H171" s="233"/>
      <c r="I171" s="233"/>
      <c r="J171" s="233"/>
      <c r="K171" s="237">
        <v>64.200000000000003</v>
      </c>
      <c r="L171" s="233"/>
      <c r="M171" s="233"/>
      <c r="N171" s="233"/>
      <c r="O171" s="233"/>
      <c r="P171" s="233"/>
      <c r="Q171" s="233"/>
      <c r="R171" s="238"/>
      <c r="T171" s="239"/>
      <c r="U171" s="233"/>
      <c r="V171" s="233"/>
      <c r="W171" s="233"/>
      <c r="X171" s="233"/>
      <c r="Y171" s="233"/>
      <c r="Z171" s="233"/>
      <c r="AA171" s="240"/>
      <c r="AT171" s="241" t="s">
        <v>169</v>
      </c>
      <c r="AU171" s="241" t="s">
        <v>115</v>
      </c>
      <c r="AV171" s="10" t="s">
        <v>115</v>
      </c>
      <c r="AW171" s="10" t="s">
        <v>36</v>
      </c>
      <c r="AX171" s="10" t="s">
        <v>79</v>
      </c>
      <c r="AY171" s="241" t="s">
        <v>160</v>
      </c>
    </row>
    <row r="172" s="10" customFormat="1" ht="38.25" customHeight="1">
      <c r="B172" s="232"/>
      <c r="C172" s="233"/>
      <c r="D172" s="233"/>
      <c r="E172" s="234" t="s">
        <v>22</v>
      </c>
      <c r="F172" s="251" t="s">
        <v>235</v>
      </c>
      <c r="G172" s="233"/>
      <c r="H172" s="233"/>
      <c r="I172" s="233"/>
      <c r="J172" s="233"/>
      <c r="K172" s="237">
        <v>16.224</v>
      </c>
      <c r="L172" s="233"/>
      <c r="M172" s="233"/>
      <c r="N172" s="233"/>
      <c r="O172" s="233"/>
      <c r="P172" s="233"/>
      <c r="Q172" s="233"/>
      <c r="R172" s="238"/>
      <c r="T172" s="239"/>
      <c r="U172" s="233"/>
      <c r="V172" s="233"/>
      <c r="W172" s="233"/>
      <c r="X172" s="233"/>
      <c r="Y172" s="233"/>
      <c r="Z172" s="233"/>
      <c r="AA172" s="240"/>
      <c r="AT172" s="241" t="s">
        <v>169</v>
      </c>
      <c r="AU172" s="241" t="s">
        <v>115</v>
      </c>
      <c r="AV172" s="10" t="s">
        <v>115</v>
      </c>
      <c r="AW172" s="10" t="s">
        <v>36</v>
      </c>
      <c r="AX172" s="10" t="s">
        <v>79</v>
      </c>
      <c r="AY172" s="241" t="s">
        <v>160</v>
      </c>
    </row>
    <row r="173" s="10" customFormat="1" ht="38.25" customHeight="1">
      <c r="B173" s="232"/>
      <c r="C173" s="233"/>
      <c r="D173" s="233"/>
      <c r="E173" s="234" t="s">
        <v>22</v>
      </c>
      <c r="F173" s="251" t="s">
        <v>239</v>
      </c>
      <c r="G173" s="233"/>
      <c r="H173" s="233"/>
      <c r="I173" s="233"/>
      <c r="J173" s="233"/>
      <c r="K173" s="237">
        <v>14.369999999999999</v>
      </c>
      <c r="L173" s="233"/>
      <c r="M173" s="233"/>
      <c r="N173" s="233"/>
      <c r="O173" s="233"/>
      <c r="P173" s="233"/>
      <c r="Q173" s="233"/>
      <c r="R173" s="238"/>
      <c r="T173" s="239"/>
      <c r="U173" s="233"/>
      <c r="V173" s="233"/>
      <c r="W173" s="233"/>
      <c r="X173" s="233"/>
      <c r="Y173" s="233"/>
      <c r="Z173" s="233"/>
      <c r="AA173" s="240"/>
      <c r="AT173" s="241" t="s">
        <v>169</v>
      </c>
      <c r="AU173" s="241" t="s">
        <v>115</v>
      </c>
      <c r="AV173" s="10" t="s">
        <v>115</v>
      </c>
      <c r="AW173" s="10" t="s">
        <v>36</v>
      </c>
      <c r="AX173" s="10" t="s">
        <v>79</v>
      </c>
      <c r="AY173" s="241" t="s">
        <v>160</v>
      </c>
    </row>
    <row r="174" s="12" customFormat="1" ht="16.5" customHeight="1">
      <c r="B174" s="252"/>
      <c r="C174" s="253"/>
      <c r="D174" s="253"/>
      <c r="E174" s="254" t="s">
        <v>22</v>
      </c>
      <c r="F174" s="255" t="s">
        <v>207</v>
      </c>
      <c r="G174" s="253"/>
      <c r="H174" s="253"/>
      <c r="I174" s="253"/>
      <c r="J174" s="253"/>
      <c r="K174" s="256">
        <v>94.793999999999997</v>
      </c>
      <c r="L174" s="253"/>
      <c r="M174" s="253"/>
      <c r="N174" s="253"/>
      <c r="O174" s="253"/>
      <c r="P174" s="253"/>
      <c r="Q174" s="253"/>
      <c r="R174" s="257"/>
      <c r="T174" s="258"/>
      <c r="U174" s="253"/>
      <c r="V174" s="253"/>
      <c r="W174" s="253"/>
      <c r="X174" s="253"/>
      <c r="Y174" s="253"/>
      <c r="Z174" s="253"/>
      <c r="AA174" s="259"/>
      <c r="AT174" s="260" t="s">
        <v>169</v>
      </c>
      <c r="AU174" s="260" t="s">
        <v>115</v>
      </c>
      <c r="AV174" s="12" t="s">
        <v>208</v>
      </c>
      <c r="AW174" s="12" t="s">
        <v>36</v>
      </c>
      <c r="AX174" s="12" t="s">
        <v>79</v>
      </c>
      <c r="AY174" s="260" t="s">
        <v>160</v>
      </c>
    </row>
    <row r="175" s="10" customFormat="1" ht="16.5" customHeight="1">
      <c r="B175" s="232"/>
      <c r="C175" s="233"/>
      <c r="D175" s="233"/>
      <c r="E175" s="234" t="s">
        <v>22</v>
      </c>
      <c r="F175" s="251" t="s">
        <v>245</v>
      </c>
      <c r="G175" s="233"/>
      <c r="H175" s="233"/>
      <c r="I175" s="233"/>
      <c r="J175" s="233"/>
      <c r="K175" s="237">
        <v>189.58799999999999</v>
      </c>
      <c r="L175" s="233"/>
      <c r="M175" s="233"/>
      <c r="N175" s="233"/>
      <c r="O175" s="233"/>
      <c r="P175" s="233"/>
      <c r="Q175" s="233"/>
      <c r="R175" s="238"/>
      <c r="T175" s="239"/>
      <c r="U175" s="233"/>
      <c r="V175" s="233"/>
      <c r="W175" s="233"/>
      <c r="X175" s="233"/>
      <c r="Y175" s="233"/>
      <c r="Z175" s="233"/>
      <c r="AA175" s="240"/>
      <c r="AT175" s="241" t="s">
        <v>169</v>
      </c>
      <c r="AU175" s="241" t="s">
        <v>115</v>
      </c>
      <c r="AV175" s="10" t="s">
        <v>115</v>
      </c>
      <c r="AW175" s="10" t="s">
        <v>36</v>
      </c>
      <c r="AX175" s="10" t="s">
        <v>87</v>
      </c>
      <c r="AY175" s="241" t="s">
        <v>160</v>
      </c>
    </row>
    <row r="176" s="1" customFormat="1" ht="25.5" customHeight="1">
      <c r="B176" s="48"/>
      <c r="C176" s="221" t="s">
        <v>246</v>
      </c>
      <c r="D176" s="221" t="s">
        <v>162</v>
      </c>
      <c r="E176" s="222" t="s">
        <v>247</v>
      </c>
      <c r="F176" s="223" t="s">
        <v>248</v>
      </c>
      <c r="G176" s="223"/>
      <c r="H176" s="223"/>
      <c r="I176" s="223"/>
      <c r="J176" s="224" t="s">
        <v>197</v>
      </c>
      <c r="K176" s="225">
        <v>120.258</v>
      </c>
      <c r="L176" s="226">
        <v>0</v>
      </c>
      <c r="M176" s="227"/>
      <c r="N176" s="228">
        <f>ROUND(L176*K176,2)</f>
        <v>0</v>
      </c>
      <c r="O176" s="228"/>
      <c r="P176" s="228"/>
      <c r="Q176" s="228"/>
      <c r="R176" s="50"/>
      <c r="T176" s="229" t="s">
        <v>22</v>
      </c>
      <c r="U176" s="58" t="s">
        <v>44</v>
      </c>
      <c r="V176" s="49"/>
      <c r="W176" s="230">
        <f>V176*K176</f>
        <v>0</v>
      </c>
      <c r="X176" s="230">
        <v>0</v>
      </c>
      <c r="Y176" s="230">
        <f>X176*K176</f>
        <v>0</v>
      </c>
      <c r="Z176" s="230">
        <v>0</v>
      </c>
      <c r="AA176" s="231">
        <f>Z176*K176</f>
        <v>0</v>
      </c>
      <c r="AR176" s="24" t="s">
        <v>166</v>
      </c>
      <c r="AT176" s="24" t="s">
        <v>162</v>
      </c>
      <c r="AU176" s="24" t="s">
        <v>115</v>
      </c>
      <c r="AY176" s="24" t="s">
        <v>160</v>
      </c>
      <c r="BE176" s="144">
        <f>IF(U176="základní",N176,0)</f>
        <v>0</v>
      </c>
      <c r="BF176" s="144">
        <f>IF(U176="snížená",N176,0)</f>
        <v>0</v>
      </c>
      <c r="BG176" s="144">
        <f>IF(U176="zákl. přenesená",N176,0)</f>
        <v>0</v>
      </c>
      <c r="BH176" s="144">
        <f>IF(U176="sníž. přenesená",N176,0)</f>
        <v>0</v>
      </c>
      <c r="BI176" s="144">
        <f>IF(U176="nulová",N176,0)</f>
        <v>0</v>
      </c>
      <c r="BJ176" s="24" t="s">
        <v>87</v>
      </c>
      <c r="BK176" s="144">
        <f>ROUND(L176*K176,2)</f>
        <v>0</v>
      </c>
      <c r="BL176" s="24" t="s">
        <v>166</v>
      </c>
      <c r="BM176" s="24" t="s">
        <v>249</v>
      </c>
    </row>
    <row r="177" s="11" customFormat="1" ht="16.5" customHeight="1">
      <c r="B177" s="242"/>
      <c r="C177" s="243"/>
      <c r="D177" s="243"/>
      <c r="E177" s="244" t="s">
        <v>22</v>
      </c>
      <c r="F177" s="245" t="s">
        <v>250</v>
      </c>
      <c r="G177" s="246"/>
      <c r="H177" s="246"/>
      <c r="I177" s="246"/>
      <c r="J177" s="243"/>
      <c r="K177" s="244" t="s">
        <v>22</v>
      </c>
      <c r="L177" s="243"/>
      <c r="M177" s="243"/>
      <c r="N177" s="243"/>
      <c r="O177" s="243"/>
      <c r="P177" s="243"/>
      <c r="Q177" s="243"/>
      <c r="R177" s="247"/>
      <c r="T177" s="248"/>
      <c r="U177" s="243"/>
      <c r="V177" s="243"/>
      <c r="W177" s="243"/>
      <c r="X177" s="243"/>
      <c r="Y177" s="243"/>
      <c r="Z177" s="243"/>
      <c r="AA177" s="249"/>
      <c r="AT177" s="250" t="s">
        <v>169</v>
      </c>
      <c r="AU177" s="250" t="s">
        <v>115</v>
      </c>
      <c r="AV177" s="11" t="s">
        <v>87</v>
      </c>
      <c r="AW177" s="11" t="s">
        <v>36</v>
      </c>
      <c r="AX177" s="11" t="s">
        <v>79</v>
      </c>
      <c r="AY177" s="250" t="s">
        <v>160</v>
      </c>
    </row>
    <row r="178" s="10" customFormat="1" ht="25.5" customHeight="1">
      <c r="B178" s="232"/>
      <c r="C178" s="233"/>
      <c r="D178" s="233"/>
      <c r="E178" s="234" t="s">
        <v>22</v>
      </c>
      <c r="F178" s="251" t="s">
        <v>251</v>
      </c>
      <c r="G178" s="233"/>
      <c r="H178" s="233"/>
      <c r="I178" s="233"/>
      <c r="J178" s="233"/>
      <c r="K178" s="237">
        <v>115.578</v>
      </c>
      <c r="L178" s="233"/>
      <c r="M178" s="233"/>
      <c r="N178" s="233"/>
      <c r="O178" s="233"/>
      <c r="P178" s="233"/>
      <c r="Q178" s="233"/>
      <c r="R178" s="238"/>
      <c r="T178" s="239"/>
      <c r="U178" s="233"/>
      <c r="V178" s="233"/>
      <c r="W178" s="233"/>
      <c r="X178" s="233"/>
      <c r="Y178" s="233"/>
      <c r="Z178" s="233"/>
      <c r="AA178" s="240"/>
      <c r="AT178" s="241" t="s">
        <v>169</v>
      </c>
      <c r="AU178" s="241" t="s">
        <v>115</v>
      </c>
      <c r="AV178" s="10" t="s">
        <v>115</v>
      </c>
      <c r="AW178" s="10" t="s">
        <v>36</v>
      </c>
      <c r="AX178" s="10" t="s">
        <v>79</v>
      </c>
      <c r="AY178" s="241" t="s">
        <v>160</v>
      </c>
    </row>
    <row r="179" s="10" customFormat="1" ht="16.5" customHeight="1">
      <c r="B179" s="232"/>
      <c r="C179" s="233"/>
      <c r="D179" s="233"/>
      <c r="E179" s="234" t="s">
        <v>22</v>
      </c>
      <c r="F179" s="251" t="s">
        <v>252</v>
      </c>
      <c r="G179" s="233"/>
      <c r="H179" s="233"/>
      <c r="I179" s="233"/>
      <c r="J179" s="233"/>
      <c r="K179" s="237">
        <v>4.6799999999999997</v>
      </c>
      <c r="L179" s="233"/>
      <c r="M179" s="233"/>
      <c r="N179" s="233"/>
      <c r="O179" s="233"/>
      <c r="P179" s="233"/>
      <c r="Q179" s="233"/>
      <c r="R179" s="238"/>
      <c r="T179" s="239"/>
      <c r="U179" s="233"/>
      <c r="V179" s="233"/>
      <c r="W179" s="233"/>
      <c r="X179" s="233"/>
      <c r="Y179" s="233"/>
      <c r="Z179" s="233"/>
      <c r="AA179" s="240"/>
      <c r="AT179" s="241" t="s">
        <v>169</v>
      </c>
      <c r="AU179" s="241" t="s">
        <v>115</v>
      </c>
      <c r="AV179" s="10" t="s">
        <v>115</v>
      </c>
      <c r="AW179" s="10" t="s">
        <v>36</v>
      </c>
      <c r="AX179" s="10" t="s">
        <v>79</v>
      </c>
      <c r="AY179" s="241" t="s">
        <v>160</v>
      </c>
    </row>
    <row r="180" s="13" customFormat="1" ht="16.5" customHeight="1">
      <c r="B180" s="261"/>
      <c r="C180" s="262"/>
      <c r="D180" s="262"/>
      <c r="E180" s="263" t="s">
        <v>22</v>
      </c>
      <c r="F180" s="264" t="s">
        <v>211</v>
      </c>
      <c r="G180" s="262"/>
      <c r="H180" s="262"/>
      <c r="I180" s="262"/>
      <c r="J180" s="262"/>
      <c r="K180" s="265">
        <v>120.258</v>
      </c>
      <c r="L180" s="262"/>
      <c r="M180" s="262"/>
      <c r="N180" s="262"/>
      <c r="O180" s="262"/>
      <c r="P180" s="262"/>
      <c r="Q180" s="262"/>
      <c r="R180" s="266"/>
      <c r="T180" s="267"/>
      <c r="U180" s="262"/>
      <c r="V180" s="262"/>
      <c r="W180" s="262"/>
      <c r="X180" s="262"/>
      <c r="Y180" s="262"/>
      <c r="Z180" s="262"/>
      <c r="AA180" s="268"/>
      <c r="AT180" s="269" t="s">
        <v>169</v>
      </c>
      <c r="AU180" s="269" t="s">
        <v>115</v>
      </c>
      <c r="AV180" s="13" t="s">
        <v>166</v>
      </c>
      <c r="AW180" s="13" t="s">
        <v>36</v>
      </c>
      <c r="AX180" s="13" t="s">
        <v>87</v>
      </c>
      <c r="AY180" s="269" t="s">
        <v>160</v>
      </c>
    </row>
    <row r="181" s="1" customFormat="1" ht="16.5" customHeight="1">
      <c r="B181" s="48"/>
      <c r="C181" s="270" t="s">
        <v>253</v>
      </c>
      <c r="D181" s="270" t="s">
        <v>241</v>
      </c>
      <c r="E181" s="271" t="s">
        <v>254</v>
      </c>
      <c r="F181" s="272" t="s">
        <v>255</v>
      </c>
      <c r="G181" s="272"/>
      <c r="H181" s="272"/>
      <c r="I181" s="272"/>
      <c r="J181" s="273" t="s">
        <v>227</v>
      </c>
      <c r="K181" s="274">
        <v>240.51599999999999</v>
      </c>
      <c r="L181" s="275">
        <v>0</v>
      </c>
      <c r="M181" s="276"/>
      <c r="N181" s="277">
        <f>ROUND(L181*K181,2)</f>
        <v>0</v>
      </c>
      <c r="O181" s="228"/>
      <c r="P181" s="228"/>
      <c r="Q181" s="228"/>
      <c r="R181" s="50"/>
      <c r="T181" s="229" t="s">
        <v>22</v>
      </c>
      <c r="U181" s="58" t="s">
        <v>44</v>
      </c>
      <c r="V181" s="49"/>
      <c r="W181" s="230">
        <f>V181*K181</f>
        <v>0</v>
      </c>
      <c r="X181" s="230">
        <v>1</v>
      </c>
      <c r="Y181" s="230">
        <f>X181*K181</f>
        <v>240.51599999999999</v>
      </c>
      <c r="Z181" s="230">
        <v>0</v>
      </c>
      <c r="AA181" s="231">
        <f>Z181*K181</f>
        <v>0</v>
      </c>
      <c r="AR181" s="24" t="s">
        <v>180</v>
      </c>
      <c r="AT181" s="24" t="s">
        <v>241</v>
      </c>
      <c r="AU181" s="24" t="s">
        <v>115</v>
      </c>
      <c r="AY181" s="24" t="s">
        <v>160</v>
      </c>
      <c r="BE181" s="144">
        <f>IF(U181="základní",N181,0)</f>
        <v>0</v>
      </c>
      <c r="BF181" s="144">
        <f>IF(U181="snížená",N181,0)</f>
        <v>0</v>
      </c>
      <c r="BG181" s="144">
        <f>IF(U181="zákl. přenesená",N181,0)</f>
        <v>0</v>
      </c>
      <c r="BH181" s="144">
        <f>IF(U181="sníž. přenesená",N181,0)</f>
        <v>0</v>
      </c>
      <c r="BI181" s="144">
        <f>IF(U181="nulová",N181,0)</f>
        <v>0</v>
      </c>
      <c r="BJ181" s="24" t="s">
        <v>87</v>
      </c>
      <c r="BK181" s="144">
        <f>ROUND(L181*K181,2)</f>
        <v>0</v>
      </c>
      <c r="BL181" s="24" t="s">
        <v>166</v>
      </c>
      <c r="BM181" s="24" t="s">
        <v>256</v>
      </c>
    </row>
    <row r="182" s="9" customFormat="1" ht="29.88" customHeight="1">
      <c r="B182" s="207"/>
      <c r="C182" s="208"/>
      <c r="D182" s="218" t="s">
        <v>127</v>
      </c>
      <c r="E182" s="218"/>
      <c r="F182" s="218"/>
      <c r="G182" s="218"/>
      <c r="H182" s="218"/>
      <c r="I182" s="218"/>
      <c r="J182" s="218"/>
      <c r="K182" s="218"/>
      <c r="L182" s="218"/>
      <c r="M182" s="218"/>
      <c r="N182" s="278">
        <f>BK182</f>
        <v>0</v>
      </c>
      <c r="O182" s="279"/>
      <c r="P182" s="279"/>
      <c r="Q182" s="279"/>
      <c r="R182" s="211"/>
      <c r="T182" s="212"/>
      <c r="U182" s="208"/>
      <c r="V182" s="208"/>
      <c r="W182" s="213">
        <f>SUM(W183:W186)</f>
        <v>0</v>
      </c>
      <c r="X182" s="208"/>
      <c r="Y182" s="213">
        <f>SUM(Y183:Y186)</f>
        <v>58.462608400000008</v>
      </c>
      <c r="Z182" s="208"/>
      <c r="AA182" s="214">
        <f>SUM(AA183:AA186)</f>
        <v>0</v>
      </c>
      <c r="AR182" s="215" t="s">
        <v>87</v>
      </c>
      <c r="AT182" s="216" t="s">
        <v>78</v>
      </c>
      <c r="AU182" s="216" t="s">
        <v>87</v>
      </c>
      <c r="AY182" s="215" t="s">
        <v>160</v>
      </c>
      <c r="BK182" s="217">
        <f>SUM(BK183:BK186)</f>
        <v>0</v>
      </c>
    </row>
    <row r="183" s="1" customFormat="1" ht="25.5" customHeight="1">
      <c r="B183" s="48"/>
      <c r="C183" s="221" t="s">
        <v>257</v>
      </c>
      <c r="D183" s="221" t="s">
        <v>162</v>
      </c>
      <c r="E183" s="222" t="s">
        <v>258</v>
      </c>
      <c r="F183" s="223" t="s">
        <v>259</v>
      </c>
      <c r="G183" s="223"/>
      <c r="H183" s="223"/>
      <c r="I183" s="223"/>
      <c r="J183" s="224" t="s">
        <v>197</v>
      </c>
      <c r="K183" s="225">
        <v>30.920000000000002</v>
      </c>
      <c r="L183" s="226">
        <v>0</v>
      </c>
      <c r="M183" s="227"/>
      <c r="N183" s="228">
        <f>ROUND(L183*K183,2)</f>
        <v>0</v>
      </c>
      <c r="O183" s="228"/>
      <c r="P183" s="228"/>
      <c r="Q183" s="228"/>
      <c r="R183" s="50"/>
      <c r="T183" s="229" t="s">
        <v>22</v>
      </c>
      <c r="U183" s="58" t="s">
        <v>44</v>
      </c>
      <c r="V183" s="49"/>
      <c r="W183" s="230">
        <f>V183*K183</f>
        <v>0</v>
      </c>
      <c r="X183" s="230">
        <v>1.8907700000000001</v>
      </c>
      <c r="Y183" s="230">
        <f>X183*K183</f>
        <v>58.462608400000008</v>
      </c>
      <c r="Z183" s="230">
        <v>0</v>
      </c>
      <c r="AA183" s="231">
        <f>Z183*K183</f>
        <v>0</v>
      </c>
      <c r="AR183" s="24" t="s">
        <v>166</v>
      </c>
      <c r="AT183" s="24" t="s">
        <v>162</v>
      </c>
      <c r="AU183" s="24" t="s">
        <v>115</v>
      </c>
      <c r="AY183" s="24" t="s">
        <v>160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24" t="s">
        <v>87</v>
      </c>
      <c r="BK183" s="144">
        <f>ROUND(L183*K183,2)</f>
        <v>0</v>
      </c>
      <c r="BL183" s="24" t="s">
        <v>166</v>
      </c>
      <c r="BM183" s="24" t="s">
        <v>260</v>
      </c>
    </row>
    <row r="184" s="10" customFormat="1" ht="16.5" customHeight="1">
      <c r="B184" s="232"/>
      <c r="C184" s="233"/>
      <c r="D184" s="233"/>
      <c r="E184" s="234" t="s">
        <v>22</v>
      </c>
      <c r="F184" s="235" t="s">
        <v>261</v>
      </c>
      <c r="G184" s="236"/>
      <c r="H184" s="236"/>
      <c r="I184" s="236"/>
      <c r="J184" s="233"/>
      <c r="K184" s="237">
        <v>29.359999999999999</v>
      </c>
      <c r="L184" s="233"/>
      <c r="M184" s="233"/>
      <c r="N184" s="233"/>
      <c r="O184" s="233"/>
      <c r="P184" s="233"/>
      <c r="Q184" s="233"/>
      <c r="R184" s="238"/>
      <c r="T184" s="239"/>
      <c r="U184" s="233"/>
      <c r="V184" s="233"/>
      <c r="W184" s="233"/>
      <c r="X184" s="233"/>
      <c r="Y184" s="233"/>
      <c r="Z184" s="233"/>
      <c r="AA184" s="240"/>
      <c r="AT184" s="241" t="s">
        <v>169</v>
      </c>
      <c r="AU184" s="241" t="s">
        <v>115</v>
      </c>
      <c r="AV184" s="10" t="s">
        <v>115</v>
      </c>
      <c r="AW184" s="10" t="s">
        <v>36</v>
      </c>
      <c r="AX184" s="10" t="s">
        <v>79</v>
      </c>
      <c r="AY184" s="241" t="s">
        <v>160</v>
      </c>
    </row>
    <row r="185" s="10" customFormat="1" ht="16.5" customHeight="1">
      <c r="B185" s="232"/>
      <c r="C185" s="233"/>
      <c r="D185" s="233"/>
      <c r="E185" s="234" t="s">
        <v>22</v>
      </c>
      <c r="F185" s="251" t="s">
        <v>262</v>
      </c>
      <c r="G185" s="233"/>
      <c r="H185" s="233"/>
      <c r="I185" s="233"/>
      <c r="J185" s="233"/>
      <c r="K185" s="237">
        <v>1.5600000000000001</v>
      </c>
      <c r="L185" s="233"/>
      <c r="M185" s="233"/>
      <c r="N185" s="233"/>
      <c r="O185" s="233"/>
      <c r="P185" s="233"/>
      <c r="Q185" s="233"/>
      <c r="R185" s="238"/>
      <c r="T185" s="239"/>
      <c r="U185" s="233"/>
      <c r="V185" s="233"/>
      <c r="W185" s="233"/>
      <c r="X185" s="233"/>
      <c r="Y185" s="233"/>
      <c r="Z185" s="233"/>
      <c r="AA185" s="240"/>
      <c r="AT185" s="241" t="s">
        <v>169</v>
      </c>
      <c r="AU185" s="241" t="s">
        <v>115</v>
      </c>
      <c r="AV185" s="10" t="s">
        <v>115</v>
      </c>
      <c r="AW185" s="10" t="s">
        <v>36</v>
      </c>
      <c r="AX185" s="10" t="s">
        <v>79</v>
      </c>
      <c r="AY185" s="241" t="s">
        <v>160</v>
      </c>
    </row>
    <row r="186" s="13" customFormat="1" ht="16.5" customHeight="1">
      <c r="B186" s="261"/>
      <c r="C186" s="262"/>
      <c r="D186" s="262"/>
      <c r="E186" s="263" t="s">
        <v>22</v>
      </c>
      <c r="F186" s="264" t="s">
        <v>211</v>
      </c>
      <c r="G186" s="262"/>
      <c r="H186" s="262"/>
      <c r="I186" s="262"/>
      <c r="J186" s="262"/>
      <c r="K186" s="265">
        <v>30.920000000000002</v>
      </c>
      <c r="L186" s="262"/>
      <c r="M186" s="262"/>
      <c r="N186" s="262"/>
      <c r="O186" s="262"/>
      <c r="P186" s="262"/>
      <c r="Q186" s="262"/>
      <c r="R186" s="266"/>
      <c r="T186" s="267"/>
      <c r="U186" s="262"/>
      <c r="V186" s="262"/>
      <c r="W186" s="262"/>
      <c r="X186" s="262"/>
      <c r="Y186" s="262"/>
      <c r="Z186" s="262"/>
      <c r="AA186" s="268"/>
      <c r="AT186" s="269" t="s">
        <v>169</v>
      </c>
      <c r="AU186" s="269" t="s">
        <v>115</v>
      </c>
      <c r="AV186" s="13" t="s">
        <v>166</v>
      </c>
      <c r="AW186" s="13" t="s">
        <v>36</v>
      </c>
      <c r="AX186" s="13" t="s">
        <v>87</v>
      </c>
      <c r="AY186" s="269" t="s">
        <v>160</v>
      </c>
    </row>
    <row r="187" s="9" customFormat="1" ht="29.88" customHeight="1">
      <c r="B187" s="207"/>
      <c r="C187" s="208"/>
      <c r="D187" s="218" t="s">
        <v>128</v>
      </c>
      <c r="E187" s="218"/>
      <c r="F187" s="218"/>
      <c r="G187" s="218"/>
      <c r="H187" s="218"/>
      <c r="I187" s="218"/>
      <c r="J187" s="218"/>
      <c r="K187" s="218"/>
      <c r="L187" s="218"/>
      <c r="M187" s="218"/>
      <c r="N187" s="219">
        <f>BK187</f>
        <v>0</v>
      </c>
      <c r="O187" s="220"/>
      <c r="P187" s="220"/>
      <c r="Q187" s="220"/>
      <c r="R187" s="211"/>
      <c r="T187" s="212"/>
      <c r="U187" s="208"/>
      <c r="V187" s="208"/>
      <c r="W187" s="213">
        <f>SUM(W188:W199)</f>
        <v>0</v>
      </c>
      <c r="X187" s="208"/>
      <c r="Y187" s="213">
        <f>SUM(Y188:Y199)</f>
        <v>15.462736</v>
      </c>
      <c r="Z187" s="208"/>
      <c r="AA187" s="214">
        <f>SUM(AA188:AA199)</f>
        <v>0</v>
      </c>
      <c r="AR187" s="215" t="s">
        <v>87</v>
      </c>
      <c r="AT187" s="216" t="s">
        <v>78</v>
      </c>
      <c r="AU187" s="216" t="s">
        <v>87</v>
      </c>
      <c r="AY187" s="215" t="s">
        <v>160</v>
      </c>
      <c r="BK187" s="217">
        <f>SUM(BK188:BK199)</f>
        <v>0</v>
      </c>
    </row>
    <row r="188" s="1" customFormat="1" ht="38.25" customHeight="1">
      <c r="B188" s="48"/>
      <c r="C188" s="221" t="s">
        <v>263</v>
      </c>
      <c r="D188" s="221" t="s">
        <v>162</v>
      </c>
      <c r="E188" s="222" t="s">
        <v>264</v>
      </c>
      <c r="F188" s="223" t="s">
        <v>265</v>
      </c>
      <c r="G188" s="223"/>
      <c r="H188" s="223"/>
      <c r="I188" s="223"/>
      <c r="J188" s="224" t="s">
        <v>165</v>
      </c>
      <c r="K188" s="225">
        <v>14.32</v>
      </c>
      <c r="L188" s="226">
        <v>0</v>
      </c>
      <c r="M188" s="227"/>
      <c r="N188" s="228">
        <f>ROUND(L188*K188,2)</f>
        <v>0</v>
      </c>
      <c r="O188" s="228"/>
      <c r="P188" s="228"/>
      <c r="Q188" s="228"/>
      <c r="R188" s="50"/>
      <c r="T188" s="229" t="s">
        <v>22</v>
      </c>
      <c r="U188" s="58" t="s">
        <v>44</v>
      </c>
      <c r="V188" s="49"/>
      <c r="W188" s="230">
        <f>V188*K188</f>
        <v>0</v>
      </c>
      <c r="X188" s="230">
        <v>0.28089999999999998</v>
      </c>
      <c r="Y188" s="230">
        <f>X188*K188</f>
        <v>4.0224880000000001</v>
      </c>
      <c r="Z188" s="230">
        <v>0</v>
      </c>
      <c r="AA188" s="231">
        <f>Z188*K188</f>
        <v>0</v>
      </c>
      <c r="AR188" s="24" t="s">
        <v>166</v>
      </c>
      <c r="AT188" s="24" t="s">
        <v>162</v>
      </c>
      <c r="AU188" s="24" t="s">
        <v>115</v>
      </c>
      <c r="AY188" s="24" t="s">
        <v>160</v>
      </c>
      <c r="BE188" s="144">
        <f>IF(U188="základní",N188,0)</f>
        <v>0</v>
      </c>
      <c r="BF188" s="144">
        <f>IF(U188="snížená",N188,0)</f>
        <v>0</v>
      </c>
      <c r="BG188" s="144">
        <f>IF(U188="zákl. přenesená",N188,0)</f>
        <v>0</v>
      </c>
      <c r="BH188" s="144">
        <f>IF(U188="sníž. přenesená",N188,0)</f>
        <v>0</v>
      </c>
      <c r="BI188" s="144">
        <f>IF(U188="nulová",N188,0)</f>
        <v>0</v>
      </c>
      <c r="BJ188" s="24" t="s">
        <v>87</v>
      </c>
      <c r="BK188" s="144">
        <f>ROUND(L188*K188,2)</f>
        <v>0</v>
      </c>
      <c r="BL188" s="24" t="s">
        <v>166</v>
      </c>
      <c r="BM188" s="24" t="s">
        <v>266</v>
      </c>
    </row>
    <row r="189" s="10" customFormat="1" ht="16.5" customHeight="1">
      <c r="B189" s="232"/>
      <c r="C189" s="233"/>
      <c r="D189" s="233"/>
      <c r="E189" s="234" t="s">
        <v>22</v>
      </c>
      <c r="F189" s="235" t="s">
        <v>267</v>
      </c>
      <c r="G189" s="236"/>
      <c r="H189" s="236"/>
      <c r="I189" s="236"/>
      <c r="J189" s="233"/>
      <c r="K189" s="237">
        <v>4.7999999999999998</v>
      </c>
      <c r="L189" s="233"/>
      <c r="M189" s="233"/>
      <c r="N189" s="233"/>
      <c r="O189" s="233"/>
      <c r="P189" s="233"/>
      <c r="Q189" s="233"/>
      <c r="R189" s="238"/>
      <c r="T189" s="239"/>
      <c r="U189" s="233"/>
      <c r="V189" s="233"/>
      <c r="W189" s="233"/>
      <c r="X189" s="233"/>
      <c r="Y189" s="233"/>
      <c r="Z189" s="233"/>
      <c r="AA189" s="240"/>
      <c r="AT189" s="241" t="s">
        <v>169</v>
      </c>
      <c r="AU189" s="241" t="s">
        <v>115</v>
      </c>
      <c r="AV189" s="10" t="s">
        <v>115</v>
      </c>
      <c r="AW189" s="10" t="s">
        <v>36</v>
      </c>
      <c r="AX189" s="10" t="s">
        <v>79</v>
      </c>
      <c r="AY189" s="241" t="s">
        <v>160</v>
      </c>
    </row>
    <row r="190" s="10" customFormat="1" ht="16.5" customHeight="1">
      <c r="B190" s="232"/>
      <c r="C190" s="233"/>
      <c r="D190" s="233"/>
      <c r="E190" s="234" t="s">
        <v>22</v>
      </c>
      <c r="F190" s="251" t="s">
        <v>268</v>
      </c>
      <c r="G190" s="233"/>
      <c r="H190" s="233"/>
      <c r="I190" s="233"/>
      <c r="J190" s="233"/>
      <c r="K190" s="237">
        <v>9.5199999999999996</v>
      </c>
      <c r="L190" s="233"/>
      <c r="M190" s="233"/>
      <c r="N190" s="233"/>
      <c r="O190" s="233"/>
      <c r="P190" s="233"/>
      <c r="Q190" s="233"/>
      <c r="R190" s="238"/>
      <c r="T190" s="239"/>
      <c r="U190" s="233"/>
      <c r="V190" s="233"/>
      <c r="W190" s="233"/>
      <c r="X190" s="233"/>
      <c r="Y190" s="233"/>
      <c r="Z190" s="233"/>
      <c r="AA190" s="240"/>
      <c r="AT190" s="241" t="s">
        <v>169</v>
      </c>
      <c r="AU190" s="241" t="s">
        <v>115</v>
      </c>
      <c r="AV190" s="10" t="s">
        <v>115</v>
      </c>
      <c r="AW190" s="10" t="s">
        <v>36</v>
      </c>
      <c r="AX190" s="10" t="s">
        <v>79</v>
      </c>
      <c r="AY190" s="241" t="s">
        <v>160</v>
      </c>
    </row>
    <row r="191" s="13" customFormat="1" ht="16.5" customHeight="1">
      <c r="B191" s="261"/>
      <c r="C191" s="262"/>
      <c r="D191" s="262"/>
      <c r="E191" s="263" t="s">
        <v>22</v>
      </c>
      <c r="F191" s="264" t="s">
        <v>211</v>
      </c>
      <c r="G191" s="262"/>
      <c r="H191" s="262"/>
      <c r="I191" s="262"/>
      <c r="J191" s="262"/>
      <c r="K191" s="265">
        <v>14.32</v>
      </c>
      <c r="L191" s="262"/>
      <c r="M191" s="262"/>
      <c r="N191" s="262"/>
      <c r="O191" s="262"/>
      <c r="P191" s="262"/>
      <c r="Q191" s="262"/>
      <c r="R191" s="266"/>
      <c r="T191" s="267"/>
      <c r="U191" s="262"/>
      <c r="V191" s="262"/>
      <c r="W191" s="262"/>
      <c r="X191" s="262"/>
      <c r="Y191" s="262"/>
      <c r="Z191" s="262"/>
      <c r="AA191" s="268"/>
      <c r="AT191" s="269" t="s">
        <v>169</v>
      </c>
      <c r="AU191" s="269" t="s">
        <v>115</v>
      </c>
      <c r="AV191" s="13" t="s">
        <v>166</v>
      </c>
      <c r="AW191" s="13" t="s">
        <v>36</v>
      </c>
      <c r="AX191" s="13" t="s">
        <v>87</v>
      </c>
      <c r="AY191" s="269" t="s">
        <v>160</v>
      </c>
    </row>
    <row r="192" s="1" customFormat="1" ht="38.25" customHeight="1">
      <c r="B192" s="48"/>
      <c r="C192" s="221" t="s">
        <v>269</v>
      </c>
      <c r="D192" s="221" t="s">
        <v>162</v>
      </c>
      <c r="E192" s="222" t="s">
        <v>270</v>
      </c>
      <c r="F192" s="223" t="s">
        <v>271</v>
      </c>
      <c r="G192" s="223"/>
      <c r="H192" s="223"/>
      <c r="I192" s="223"/>
      <c r="J192" s="224" t="s">
        <v>165</v>
      </c>
      <c r="K192" s="225">
        <v>17.899999999999999</v>
      </c>
      <c r="L192" s="226">
        <v>0</v>
      </c>
      <c r="M192" s="227"/>
      <c r="N192" s="228">
        <f>ROUND(L192*K192,2)</f>
        <v>0</v>
      </c>
      <c r="O192" s="228"/>
      <c r="P192" s="228"/>
      <c r="Q192" s="228"/>
      <c r="R192" s="50"/>
      <c r="T192" s="229" t="s">
        <v>22</v>
      </c>
      <c r="U192" s="58" t="s">
        <v>44</v>
      </c>
      <c r="V192" s="49"/>
      <c r="W192" s="230">
        <f>V192*K192</f>
        <v>0</v>
      </c>
      <c r="X192" s="230">
        <v>0.26375999999999999</v>
      </c>
      <c r="Y192" s="230">
        <f>X192*K192</f>
        <v>4.7213039999999999</v>
      </c>
      <c r="Z192" s="230">
        <v>0</v>
      </c>
      <c r="AA192" s="231">
        <f>Z192*K192</f>
        <v>0</v>
      </c>
      <c r="AR192" s="24" t="s">
        <v>166</v>
      </c>
      <c r="AT192" s="24" t="s">
        <v>162</v>
      </c>
      <c r="AU192" s="24" t="s">
        <v>115</v>
      </c>
      <c r="AY192" s="24" t="s">
        <v>160</v>
      </c>
      <c r="BE192" s="144">
        <f>IF(U192="základní",N192,0)</f>
        <v>0</v>
      </c>
      <c r="BF192" s="144">
        <f>IF(U192="snížená",N192,0)</f>
        <v>0</v>
      </c>
      <c r="BG192" s="144">
        <f>IF(U192="zákl. přenesená",N192,0)</f>
        <v>0</v>
      </c>
      <c r="BH192" s="144">
        <f>IF(U192="sníž. přenesená",N192,0)</f>
        <v>0</v>
      </c>
      <c r="BI192" s="144">
        <f>IF(U192="nulová",N192,0)</f>
        <v>0</v>
      </c>
      <c r="BJ192" s="24" t="s">
        <v>87</v>
      </c>
      <c r="BK192" s="144">
        <f>ROUND(L192*K192,2)</f>
        <v>0</v>
      </c>
      <c r="BL192" s="24" t="s">
        <v>166</v>
      </c>
      <c r="BM192" s="24" t="s">
        <v>272</v>
      </c>
    </row>
    <row r="193" s="10" customFormat="1" ht="16.5" customHeight="1">
      <c r="B193" s="232"/>
      <c r="C193" s="233"/>
      <c r="D193" s="233"/>
      <c r="E193" s="234" t="s">
        <v>22</v>
      </c>
      <c r="F193" s="235" t="s">
        <v>273</v>
      </c>
      <c r="G193" s="236"/>
      <c r="H193" s="236"/>
      <c r="I193" s="236"/>
      <c r="J193" s="233"/>
      <c r="K193" s="237">
        <v>6</v>
      </c>
      <c r="L193" s="233"/>
      <c r="M193" s="233"/>
      <c r="N193" s="233"/>
      <c r="O193" s="233"/>
      <c r="P193" s="233"/>
      <c r="Q193" s="233"/>
      <c r="R193" s="238"/>
      <c r="T193" s="239"/>
      <c r="U193" s="233"/>
      <c r="V193" s="233"/>
      <c r="W193" s="233"/>
      <c r="X193" s="233"/>
      <c r="Y193" s="233"/>
      <c r="Z193" s="233"/>
      <c r="AA193" s="240"/>
      <c r="AT193" s="241" t="s">
        <v>169</v>
      </c>
      <c r="AU193" s="241" t="s">
        <v>115</v>
      </c>
      <c r="AV193" s="10" t="s">
        <v>115</v>
      </c>
      <c r="AW193" s="10" t="s">
        <v>36</v>
      </c>
      <c r="AX193" s="10" t="s">
        <v>79</v>
      </c>
      <c r="AY193" s="241" t="s">
        <v>160</v>
      </c>
    </row>
    <row r="194" s="10" customFormat="1" ht="16.5" customHeight="1">
      <c r="B194" s="232"/>
      <c r="C194" s="233"/>
      <c r="D194" s="233"/>
      <c r="E194" s="234" t="s">
        <v>22</v>
      </c>
      <c r="F194" s="251" t="s">
        <v>274</v>
      </c>
      <c r="G194" s="233"/>
      <c r="H194" s="233"/>
      <c r="I194" s="233"/>
      <c r="J194" s="233"/>
      <c r="K194" s="237">
        <v>11.9</v>
      </c>
      <c r="L194" s="233"/>
      <c r="M194" s="233"/>
      <c r="N194" s="233"/>
      <c r="O194" s="233"/>
      <c r="P194" s="233"/>
      <c r="Q194" s="233"/>
      <c r="R194" s="238"/>
      <c r="T194" s="239"/>
      <c r="U194" s="233"/>
      <c r="V194" s="233"/>
      <c r="W194" s="233"/>
      <c r="X194" s="233"/>
      <c r="Y194" s="233"/>
      <c r="Z194" s="233"/>
      <c r="AA194" s="240"/>
      <c r="AT194" s="241" t="s">
        <v>169</v>
      </c>
      <c r="AU194" s="241" t="s">
        <v>115</v>
      </c>
      <c r="AV194" s="10" t="s">
        <v>115</v>
      </c>
      <c r="AW194" s="10" t="s">
        <v>36</v>
      </c>
      <c r="AX194" s="10" t="s">
        <v>79</v>
      </c>
      <c r="AY194" s="241" t="s">
        <v>160</v>
      </c>
    </row>
    <row r="195" s="13" customFormat="1" ht="16.5" customHeight="1">
      <c r="B195" s="261"/>
      <c r="C195" s="262"/>
      <c r="D195" s="262"/>
      <c r="E195" s="263" t="s">
        <v>22</v>
      </c>
      <c r="F195" s="264" t="s">
        <v>211</v>
      </c>
      <c r="G195" s="262"/>
      <c r="H195" s="262"/>
      <c r="I195" s="262"/>
      <c r="J195" s="262"/>
      <c r="K195" s="265">
        <v>17.899999999999999</v>
      </c>
      <c r="L195" s="262"/>
      <c r="M195" s="262"/>
      <c r="N195" s="262"/>
      <c r="O195" s="262"/>
      <c r="P195" s="262"/>
      <c r="Q195" s="262"/>
      <c r="R195" s="266"/>
      <c r="T195" s="267"/>
      <c r="U195" s="262"/>
      <c r="V195" s="262"/>
      <c r="W195" s="262"/>
      <c r="X195" s="262"/>
      <c r="Y195" s="262"/>
      <c r="Z195" s="262"/>
      <c r="AA195" s="268"/>
      <c r="AT195" s="269" t="s">
        <v>169</v>
      </c>
      <c r="AU195" s="269" t="s">
        <v>115</v>
      </c>
      <c r="AV195" s="13" t="s">
        <v>166</v>
      </c>
      <c r="AW195" s="13" t="s">
        <v>36</v>
      </c>
      <c r="AX195" s="13" t="s">
        <v>87</v>
      </c>
      <c r="AY195" s="269" t="s">
        <v>160</v>
      </c>
    </row>
    <row r="196" s="1" customFormat="1" ht="38.25" customHeight="1">
      <c r="B196" s="48"/>
      <c r="C196" s="221" t="s">
        <v>275</v>
      </c>
      <c r="D196" s="221" t="s">
        <v>162</v>
      </c>
      <c r="E196" s="222" t="s">
        <v>276</v>
      </c>
      <c r="F196" s="223" t="s">
        <v>277</v>
      </c>
      <c r="G196" s="223"/>
      <c r="H196" s="223"/>
      <c r="I196" s="223"/>
      <c r="J196" s="224" t="s">
        <v>165</v>
      </c>
      <c r="K196" s="225">
        <v>17.899999999999999</v>
      </c>
      <c r="L196" s="226">
        <v>0</v>
      </c>
      <c r="M196" s="227"/>
      <c r="N196" s="228">
        <f>ROUND(L196*K196,2)</f>
        <v>0</v>
      </c>
      <c r="O196" s="228"/>
      <c r="P196" s="228"/>
      <c r="Q196" s="228"/>
      <c r="R196" s="50"/>
      <c r="T196" s="229" t="s">
        <v>22</v>
      </c>
      <c r="U196" s="58" t="s">
        <v>44</v>
      </c>
      <c r="V196" s="49"/>
      <c r="W196" s="230">
        <f>V196*K196</f>
        <v>0</v>
      </c>
      <c r="X196" s="230">
        <v>0.37536000000000003</v>
      </c>
      <c r="Y196" s="230">
        <f>X196*K196</f>
        <v>6.7189439999999996</v>
      </c>
      <c r="Z196" s="230">
        <v>0</v>
      </c>
      <c r="AA196" s="231">
        <f>Z196*K196</f>
        <v>0</v>
      </c>
      <c r="AR196" s="24" t="s">
        <v>166</v>
      </c>
      <c r="AT196" s="24" t="s">
        <v>162</v>
      </c>
      <c r="AU196" s="24" t="s">
        <v>115</v>
      </c>
      <c r="AY196" s="24" t="s">
        <v>160</v>
      </c>
      <c r="BE196" s="144">
        <f>IF(U196="základní",N196,0)</f>
        <v>0</v>
      </c>
      <c r="BF196" s="144">
        <f>IF(U196="snížená",N196,0)</f>
        <v>0</v>
      </c>
      <c r="BG196" s="144">
        <f>IF(U196="zákl. přenesená",N196,0)</f>
        <v>0</v>
      </c>
      <c r="BH196" s="144">
        <f>IF(U196="sníž. přenesená",N196,0)</f>
        <v>0</v>
      </c>
      <c r="BI196" s="144">
        <f>IF(U196="nulová",N196,0)</f>
        <v>0</v>
      </c>
      <c r="BJ196" s="24" t="s">
        <v>87</v>
      </c>
      <c r="BK196" s="144">
        <f>ROUND(L196*K196,2)</f>
        <v>0</v>
      </c>
      <c r="BL196" s="24" t="s">
        <v>166</v>
      </c>
      <c r="BM196" s="24" t="s">
        <v>278</v>
      </c>
    </row>
    <row r="197" s="10" customFormat="1" ht="16.5" customHeight="1">
      <c r="B197" s="232"/>
      <c r="C197" s="233"/>
      <c r="D197" s="233"/>
      <c r="E197" s="234" t="s">
        <v>22</v>
      </c>
      <c r="F197" s="235" t="s">
        <v>273</v>
      </c>
      <c r="G197" s="236"/>
      <c r="H197" s="236"/>
      <c r="I197" s="236"/>
      <c r="J197" s="233"/>
      <c r="K197" s="237">
        <v>6</v>
      </c>
      <c r="L197" s="233"/>
      <c r="M197" s="233"/>
      <c r="N197" s="233"/>
      <c r="O197" s="233"/>
      <c r="P197" s="233"/>
      <c r="Q197" s="233"/>
      <c r="R197" s="238"/>
      <c r="T197" s="239"/>
      <c r="U197" s="233"/>
      <c r="V197" s="233"/>
      <c r="W197" s="233"/>
      <c r="X197" s="233"/>
      <c r="Y197" s="233"/>
      <c r="Z197" s="233"/>
      <c r="AA197" s="240"/>
      <c r="AT197" s="241" t="s">
        <v>169</v>
      </c>
      <c r="AU197" s="241" t="s">
        <v>115</v>
      </c>
      <c r="AV197" s="10" t="s">
        <v>115</v>
      </c>
      <c r="AW197" s="10" t="s">
        <v>36</v>
      </c>
      <c r="AX197" s="10" t="s">
        <v>79</v>
      </c>
      <c r="AY197" s="241" t="s">
        <v>160</v>
      </c>
    </row>
    <row r="198" s="10" customFormat="1" ht="16.5" customHeight="1">
      <c r="B198" s="232"/>
      <c r="C198" s="233"/>
      <c r="D198" s="233"/>
      <c r="E198" s="234" t="s">
        <v>22</v>
      </c>
      <c r="F198" s="251" t="s">
        <v>274</v>
      </c>
      <c r="G198" s="233"/>
      <c r="H198" s="233"/>
      <c r="I198" s="233"/>
      <c r="J198" s="233"/>
      <c r="K198" s="237">
        <v>11.9</v>
      </c>
      <c r="L198" s="233"/>
      <c r="M198" s="233"/>
      <c r="N198" s="233"/>
      <c r="O198" s="233"/>
      <c r="P198" s="233"/>
      <c r="Q198" s="233"/>
      <c r="R198" s="238"/>
      <c r="T198" s="239"/>
      <c r="U198" s="233"/>
      <c r="V198" s="233"/>
      <c r="W198" s="233"/>
      <c r="X198" s="233"/>
      <c r="Y198" s="233"/>
      <c r="Z198" s="233"/>
      <c r="AA198" s="240"/>
      <c r="AT198" s="241" t="s">
        <v>169</v>
      </c>
      <c r="AU198" s="241" t="s">
        <v>115</v>
      </c>
      <c r="AV198" s="10" t="s">
        <v>115</v>
      </c>
      <c r="AW198" s="10" t="s">
        <v>36</v>
      </c>
      <c r="AX198" s="10" t="s">
        <v>79</v>
      </c>
      <c r="AY198" s="241" t="s">
        <v>160</v>
      </c>
    </row>
    <row r="199" s="13" customFormat="1" ht="16.5" customHeight="1">
      <c r="B199" s="261"/>
      <c r="C199" s="262"/>
      <c r="D199" s="262"/>
      <c r="E199" s="263" t="s">
        <v>22</v>
      </c>
      <c r="F199" s="264" t="s">
        <v>211</v>
      </c>
      <c r="G199" s="262"/>
      <c r="H199" s="262"/>
      <c r="I199" s="262"/>
      <c r="J199" s="262"/>
      <c r="K199" s="265">
        <v>17.899999999999999</v>
      </c>
      <c r="L199" s="262"/>
      <c r="M199" s="262"/>
      <c r="N199" s="262"/>
      <c r="O199" s="262"/>
      <c r="P199" s="262"/>
      <c r="Q199" s="262"/>
      <c r="R199" s="266"/>
      <c r="T199" s="267"/>
      <c r="U199" s="262"/>
      <c r="V199" s="262"/>
      <c r="W199" s="262"/>
      <c r="X199" s="262"/>
      <c r="Y199" s="262"/>
      <c r="Z199" s="262"/>
      <c r="AA199" s="268"/>
      <c r="AT199" s="269" t="s">
        <v>169</v>
      </c>
      <c r="AU199" s="269" t="s">
        <v>115</v>
      </c>
      <c r="AV199" s="13" t="s">
        <v>166</v>
      </c>
      <c r="AW199" s="13" t="s">
        <v>36</v>
      </c>
      <c r="AX199" s="13" t="s">
        <v>87</v>
      </c>
      <c r="AY199" s="269" t="s">
        <v>160</v>
      </c>
    </row>
    <row r="200" s="9" customFormat="1" ht="29.88" customHeight="1">
      <c r="B200" s="207"/>
      <c r="C200" s="208"/>
      <c r="D200" s="218" t="s">
        <v>129</v>
      </c>
      <c r="E200" s="218"/>
      <c r="F200" s="218"/>
      <c r="G200" s="218"/>
      <c r="H200" s="218"/>
      <c r="I200" s="218"/>
      <c r="J200" s="218"/>
      <c r="K200" s="218"/>
      <c r="L200" s="218"/>
      <c r="M200" s="218"/>
      <c r="N200" s="219">
        <f>BK200</f>
        <v>0</v>
      </c>
      <c r="O200" s="220"/>
      <c r="P200" s="220"/>
      <c r="Q200" s="220"/>
      <c r="R200" s="211"/>
      <c r="T200" s="212"/>
      <c r="U200" s="208"/>
      <c r="V200" s="208"/>
      <c r="W200" s="213">
        <f>SUM(W201:W237)</f>
        <v>0</v>
      </c>
      <c r="X200" s="208"/>
      <c r="Y200" s="213">
        <f>SUM(Y201:Y237)</f>
        <v>6.6580699999999995</v>
      </c>
      <c r="Z200" s="208"/>
      <c r="AA200" s="214">
        <f>SUM(AA201:AA237)</f>
        <v>0</v>
      </c>
      <c r="AR200" s="215" t="s">
        <v>87</v>
      </c>
      <c r="AT200" s="216" t="s">
        <v>78</v>
      </c>
      <c r="AU200" s="216" t="s">
        <v>87</v>
      </c>
      <c r="AY200" s="215" t="s">
        <v>160</v>
      </c>
      <c r="BK200" s="217">
        <f>SUM(BK201:BK237)</f>
        <v>0</v>
      </c>
    </row>
    <row r="201" s="1" customFormat="1" ht="38.25" customHeight="1">
      <c r="B201" s="48"/>
      <c r="C201" s="221" t="s">
        <v>279</v>
      </c>
      <c r="D201" s="221" t="s">
        <v>162</v>
      </c>
      <c r="E201" s="222" t="s">
        <v>280</v>
      </c>
      <c r="F201" s="223" t="s">
        <v>281</v>
      </c>
      <c r="G201" s="223"/>
      <c r="H201" s="223"/>
      <c r="I201" s="223"/>
      <c r="J201" s="224" t="s">
        <v>188</v>
      </c>
      <c r="K201" s="225">
        <v>361</v>
      </c>
      <c r="L201" s="226">
        <v>0</v>
      </c>
      <c r="M201" s="227"/>
      <c r="N201" s="228">
        <f>ROUND(L201*K201,2)</f>
        <v>0</v>
      </c>
      <c r="O201" s="228"/>
      <c r="P201" s="228"/>
      <c r="Q201" s="228"/>
      <c r="R201" s="50"/>
      <c r="T201" s="229" t="s">
        <v>22</v>
      </c>
      <c r="U201" s="58" t="s">
        <v>44</v>
      </c>
      <c r="V201" s="49"/>
      <c r="W201" s="230">
        <f>V201*K201</f>
        <v>0</v>
      </c>
      <c r="X201" s="230">
        <v>0</v>
      </c>
      <c r="Y201" s="230">
        <f>X201*K201</f>
        <v>0</v>
      </c>
      <c r="Z201" s="230">
        <v>0</v>
      </c>
      <c r="AA201" s="231">
        <f>Z201*K201</f>
        <v>0</v>
      </c>
      <c r="AR201" s="24" t="s">
        <v>166</v>
      </c>
      <c r="AT201" s="24" t="s">
        <v>162</v>
      </c>
      <c r="AU201" s="24" t="s">
        <v>115</v>
      </c>
      <c r="AY201" s="24" t="s">
        <v>160</v>
      </c>
      <c r="BE201" s="144">
        <f>IF(U201="základní",N201,0)</f>
        <v>0</v>
      </c>
      <c r="BF201" s="144">
        <f>IF(U201="snížená",N201,0)</f>
        <v>0</v>
      </c>
      <c r="BG201" s="144">
        <f>IF(U201="zákl. přenesená",N201,0)</f>
        <v>0</v>
      </c>
      <c r="BH201" s="144">
        <f>IF(U201="sníž. přenesená",N201,0)</f>
        <v>0</v>
      </c>
      <c r="BI201" s="144">
        <f>IF(U201="nulová",N201,0)</f>
        <v>0</v>
      </c>
      <c r="BJ201" s="24" t="s">
        <v>87</v>
      </c>
      <c r="BK201" s="144">
        <f>ROUND(L201*K201,2)</f>
        <v>0</v>
      </c>
      <c r="BL201" s="24" t="s">
        <v>166</v>
      </c>
      <c r="BM201" s="24" t="s">
        <v>282</v>
      </c>
    </row>
    <row r="202" s="10" customFormat="1" ht="16.5" customHeight="1">
      <c r="B202" s="232"/>
      <c r="C202" s="233"/>
      <c r="D202" s="233"/>
      <c r="E202" s="234" t="s">
        <v>22</v>
      </c>
      <c r="F202" s="235" t="s">
        <v>283</v>
      </c>
      <c r="G202" s="236"/>
      <c r="H202" s="236"/>
      <c r="I202" s="236"/>
      <c r="J202" s="233"/>
      <c r="K202" s="237">
        <v>361</v>
      </c>
      <c r="L202" s="233"/>
      <c r="M202" s="233"/>
      <c r="N202" s="233"/>
      <c r="O202" s="233"/>
      <c r="P202" s="233"/>
      <c r="Q202" s="233"/>
      <c r="R202" s="238"/>
      <c r="T202" s="239"/>
      <c r="U202" s="233"/>
      <c r="V202" s="233"/>
      <c r="W202" s="233"/>
      <c r="X202" s="233"/>
      <c r="Y202" s="233"/>
      <c r="Z202" s="233"/>
      <c r="AA202" s="240"/>
      <c r="AT202" s="241" t="s">
        <v>169</v>
      </c>
      <c r="AU202" s="241" t="s">
        <v>115</v>
      </c>
      <c r="AV202" s="10" t="s">
        <v>115</v>
      </c>
      <c r="AW202" s="10" t="s">
        <v>36</v>
      </c>
      <c r="AX202" s="10" t="s">
        <v>87</v>
      </c>
      <c r="AY202" s="241" t="s">
        <v>160</v>
      </c>
    </row>
    <row r="203" s="1" customFormat="1" ht="25.5" customHeight="1">
      <c r="B203" s="48"/>
      <c r="C203" s="270" t="s">
        <v>284</v>
      </c>
      <c r="D203" s="270" t="s">
        <v>241</v>
      </c>
      <c r="E203" s="271" t="s">
        <v>285</v>
      </c>
      <c r="F203" s="272" t="s">
        <v>286</v>
      </c>
      <c r="G203" s="272"/>
      <c r="H203" s="272"/>
      <c r="I203" s="272"/>
      <c r="J203" s="273" t="s">
        <v>188</v>
      </c>
      <c r="K203" s="274">
        <v>384</v>
      </c>
      <c r="L203" s="275">
        <v>0</v>
      </c>
      <c r="M203" s="276"/>
      <c r="N203" s="277">
        <f>ROUND(L203*K203,2)</f>
        <v>0</v>
      </c>
      <c r="O203" s="228"/>
      <c r="P203" s="228"/>
      <c r="Q203" s="228"/>
      <c r="R203" s="50"/>
      <c r="T203" s="229" t="s">
        <v>22</v>
      </c>
      <c r="U203" s="58" t="s">
        <v>44</v>
      </c>
      <c r="V203" s="49"/>
      <c r="W203" s="230">
        <f>V203*K203</f>
        <v>0</v>
      </c>
      <c r="X203" s="230">
        <v>0.01306</v>
      </c>
      <c r="Y203" s="230">
        <f>X203*K203</f>
        <v>5.0150399999999999</v>
      </c>
      <c r="Z203" s="230">
        <v>0</v>
      </c>
      <c r="AA203" s="231">
        <f>Z203*K203</f>
        <v>0</v>
      </c>
      <c r="AR203" s="24" t="s">
        <v>180</v>
      </c>
      <c r="AT203" s="24" t="s">
        <v>241</v>
      </c>
      <c r="AU203" s="24" t="s">
        <v>115</v>
      </c>
      <c r="AY203" s="24" t="s">
        <v>160</v>
      </c>
      <c r="BE203" s="144">
        <f>IF(U203="základní",N203,0)</f>
        <v>0</v>
      </c>
      <c r="BF203" s="144">
        <f>IF(U203="snížená",N203,0)</f>
        <v>0</v>
      </c>
      <c r="BG203" s="144">
        <f>IF(U203="zákl. přenesená",N203,0)</f>
        <v>0</v>
      </c>
      <c r="BH203" s="144">
        <f>IF(U203="sníž. přenesená",N203,0)</f>
        <v>0</v>
      </c>
      <c r="BI203" s="144">
        <f>IF(U203="nulová",N203,0)</f>
        <v>0</v>
      </c>
      <c r="BJ203" s="24" t="s">
        <v>87</v>
      </c>
      <c r="BK203" s="144">
        <f>ROUND(L203*K203,2)</f>
        <v>0</v>
      </c>
      <c r="BL203" s="24" t="s">
        <v>166</v>
      </c>
      <c r="BM203" s="24" t="s">
        <v>287</v>
      </c>
    </row>
    <row r="204" s="10" customFormat="1" ht="16.5" customHeight="1">
      <c r="B204" s="232"/>
      <c r="C204" s="233"/>
      <c r="D204" s="233"/>
      <c r="E204" s="234" t="s">
        <v>22</v>
      </c>
      <c r="F204" s="235" t="s">
        <v>288</v>
      </c>
      <c r="G204" s="236"/>
      <c r="H204" s="236"/>
      <c r="I204" s="236"/>
      <c r="J204" s="233"/>
      <c r="K204" s="237">
        <v>384</v>
      </c>
      <c r="L204" s="233"/>
      <c r="M204" s="233"/>
      <c r="N204" s="233"/>
      <c r="O204" s="233"/>
      <c r="P204" s="233"/>
      <c r="Q204" s="233"/>
      <c r="R204" s="238"/>
      <c r="T204" s="239"/>
      <c r="U204" s="233"/>
      <c r="V204" s="233"/>
      <c r="W204" s="233"/>
      <c r="X204" s="233"/>
      <c r="Y204" s="233"/>
      <c r="Z204" s="233"/>
      <c r="AA204" s="240"/>
      <c r="AT204" s="241" t="s">
        <v>169</v>
      </c>
      <c r="AU204" s="241" t="s">
        <v>115</v>
      </c>
      <c r="AV204" s="10" t="s">
        <v>115</v>
      </c>
      <c r="AW204" s="10" t="s">
        <v>36</v>
      </c>
      <c r="AX204" s="10" t="s">
        <v>87</v>
      </c>
      <c r="AY204" s="241" t="s">
        <v>160</v>
      </c>
    </row>
    <row r="205" s="1" customFormat="1" ht="38.25" customHeight="1">
      <c r="B205" s="48"/>
      <c r="C205" s="221" t="s">
        <v>289</v>
      </c>
      <c r="D205" s="221" t="s">
        <v>162</v>
      </c>
      <c r="E205" s="222" t="s">
        <v>290</v>
      </c>
      <c r="F205" s="223" t="s">
        <v>291</v>
      </c>
      <c r="G205" s="223"/>
      <c r="H205" s="223"/>
      <c r="I205" s="223"/>
      <c r="J205" s="224" t="s">
        <v>188</v>
      </c>
      <c r="K205" s="225">
        <v>6</v>
      </c>
      <c r="L205" s="226">
        <v>0</v>
      </c>
      <c r="M205" s="227"/>
      <c r="N205" s="228">
        <f>ROUND(L205*K205,2)</f>
        <v>0</v>
      </c>
      <c r="O205" s="228"/>
      <c r="P205" s="228"/>
      <c r="Q205" s="228"/>
      <c r="R205" s="50"/>
      <c r="T205" s="229" t="s">
        <v>22</v>
      </c>
      <c r="U205" s="58" t="s">
        <v>44</v>
      </c>
      <c r="V205" s="49"/>
      <c r="W205" s="230">
        <f>V205*K205</f>
        <v>0</v>
      </c>
      <c r="X205" s="230">
        <v>0</v>
      </c>
      <c r="Y205" s="230">
        <f>X205*K205</f>
        <v>0</v>
      </c>
      <c r="Z205" s="230">
        <v>0</v>
      </c>
      <c r="AA205" s="231">
        <f>Z205*K205</f>
        <v>0</v>
      </c>
      <c r="AR205" s="24" t="s">
        <v>166</v>
      </c>
      <c r="AT205" s="24" t="s">
        <v>162</v>
      </c>
      <c r="AU205" s="24" t="s">
        <v>115</v>
      </c>
      <c r="AY205" s="24" t="s">
        <v>160</v>
      </c>
      <c r="BE205" s="144">
        <f>IF(U205="základní",N205,0)</f>
        <v>0</v>
      </c>
      <c r="BF205" s="144">
        <f>IF(U205="snížená",N205,0)</f>
        <v>0</v>
      </c>
      <c r="BG205" s="144">
        <f>IF(U205="zákl. přenesená",N205,0)</f>
        <v>0</v>
      </c>
      <c r="BH205" s="144">
        <f>IF(U205="sníž. přenesená",N205,0)</f>
        <v>0</v>
      </c>
      <c r="BI205" s="144">
        <f>IF(U205="nulová",N205,0)</f>
        <v>0</v>
      </c>
      <c r="BJ205" s="24" t="s">
        <v>87</v>
      </c>
      <c r="BK205" s="144">
        <f>ROUND(L205*K205,2)</f>
        <v>0</v>
      </c>
      <c r="BL205" s="24" t="s">
        <v>166</v>
      </c>
      <c r="BM205" s="24" t="s">
        <v>292</v>
      </c>
    </row>
    <row r="206" s="1" customFormat="1" ht="38.25" customHeight="1">
      <c r="B206" s="48"/>
      <c r="C206" s="270" t="s">
        <v>11</v>
      </c>
      <c r="D206" s="270" t="s">
        <v>241</v>
      </c>
      <c r="E206" s="271" t="s">
        <v>293</v>
      </c>
      <c r="F206" s="272" t="s">
        <v>294</v>
      </c>
      <c r="G206" s="272"/>
      <c r="H206" s="272"/>
      <c r="I206" s="272"/>
      <c r="J206" s="273" t="s">
        <v>188</v>
      </c>
      <c r="K206" s="274">
        <v>6</v>
      </c>
      <c r="L206" s="275">
        <v>0</v>
      </c>
      <c r="M206" s="276"/>
      <c r="N206" s="277">
        <f>ROUND(L206*K206,2)</f>
        <v>0</v>
      </c>
      <c r="O206" s="228"/>
      <c r="P206" s="228"/>
      <c r="Q206" s="228"/>
      <c r="R206" s="50"/>
      <c r="T206" s="229" t="s">
        <v>22</v>
      </c>
      <c r="U206" s="58" t="s">
        <v>44</v>
      </c>
      <c r="V206" s="49"/>
      <c r="W206" s="230">
        <f>V206*K206</f>
        <v>0</v>
      </c>
      <c r="X206" s="230">
        <v>0.015699999999999999</v>
      </c>
      <c r="Y206" s="230">
        <f>X206*K206</f>
        <v>0.094199999999999992</v>
      </c>
      <c r="Z206" s="230">
        <v>0</v>
      </c>
      <c r="AA206" s="231">
        <f>Z206*K206</f>
        <v>0</v>
      </c>
      <c r="AR206" s="24" t="s">
        <v>180</v>
      </c>
      <c r="AT206" s="24" t="s">
        <v>241</v>
      </c>
      <c r="AU206" s="24" t="s">
        <v>115</v>
      </c>
      <c r="AY206" s="24" t="s">
        <v>160</v>
      </c>
      <c r="BE206" s="144">
        <f>IF(U206="základní",N206,0)</f>
        <v>0</v>
      </c>
      <c r="BF206" s="144">
        <f>IF(U206="snížená",N206,0)</f>
        <v>0</v>
      </c>
      <c r="BG206" s="144">
        <f>IF(U206="zákl. přenesená",N206,0)</f>
        <v>0</v>
      </c>
      <c r="BH206" s="144">
        <f>IF(U206="sníž. přenesená",N206,0)</f>
        <v>0</v>
      </c>
      <c r="BI206" s="144">
        <f>IF(U206="nulová",N206,0)</f>
        <v>0</v>
      </c>
      <c r="BJ206" s="24" t="s">
        <v>87</v>
      </c>
      <c r="BK206" s="144">
        <f>ROUND(L206*K206,2)</f>
        <v>0</v>
      </c>
      <c r="BL206" s="24" t="s">
        <v>166</v>
      </c>
      <c r="BM206" s="24" t="s">
        <v>295</v>
      </c>
    </row>
    <row r="207" s="1" customFormat="1" ht="38.25" customHeight="1">
      <c r="B207" s="48"/>
      <c r="C207" s="221" t="s">
        <v>10</v>
      </c>
      <c r="D207" s="221" t="s">
        <v>162</v>
      </c>
      <c r="E207" s="222" t="s">
        <v>296</v>
      </c>
      <c r="F207" s="223" t="s">
        <v>297</v>
      </c>
      <c r="G207" s="223"/>
      <c r="H207" s="223"/>
      <c r="I207" s="223"/>
      <c r="J207" s="224" t="s">
        <v>298</v>
      </c>
      <c r="K207" s="225">
        <v>24</v>
      </c>
      <c r="L207" s="226">
        <v>0</v>
      </c>
      <c r="M207" s="227"/>
      <c r="N207" s="228">
        <f>ROUND(L207*K207,2)</f>
        <v>0</v>
      </c>
      <c r="O207" s="228"/>
      <c r="P207" s="228"/>
      <c r="Q207" s="228"/>
      <c r="R207" s="50"/>
      <c r="T207" s="229" t="s">
        <v>22</v>
      </c>
      <c r="U207" s="58" t="s">
        <v>44</v>
      </c>
      <c r="V207" s="49"/>
      <c r="W207" s="230">
        <f>V207*K207</f>
        <v>0</v>
      </c>
      <c r="X207" s="230">
        <v>0</v>
      </c>
      <c r="Y207" s="230">
        <f>X207*K207</f>
        <v>0</v>
      </c>
      <c r="Z207" s="230">
        <v>0</v>
      </c>
      <c r="AA207" s="231">
        <f>Z207*K207</f>
        <v>0</v>
      </c>
      <c r="AR207" s="24" t="s">
        <v>166</v>
      </c>
      <c r="AT207" s="24" t="s">
        <v>162</v>
      </c>
      <c r="AU207" s="24" t="s">
        <v>115</v>
      </c>
      <c r="AY207" s="24" t="s">
        <v>160</v>
      </c>
      <c r="BE207" s="144">
        <f>IF(U207="základní",N207,0)</f>
        <v>0</v>
      </c>
      <c r="BF207" s="144">
        <f>IF(U207="snížená",N207,0)</f>
        <v>0</v>
      </c>
      <c r="BG207" s="144">
        <f>IF(U207="zákl. přenesená",N207,0)</f>
        <v>0</v>
      </c>
      <c r="BH207" s="144">
        <f>IF(U207="sníž. přenesená",N207,0)</f>
        <v>0</v>
      </c>
      <c r="BI207" s="144">
        <f>IF(U207="nulová",N207,0)</f>
        <v>0</v>
      </c>
      <c r="BJ207" s="24" t="s">
        <v>87</v>
      </c>
      <c r="BK207" s="144">
        <f>ROUND(L207*K207,2)</f>
        <v>0</v>
      </c>
      <c r="BL207" s="24" t="s">
        <v>166</v>
      </c>
      <c r="BM207" s="24" t="s">
        <v>299</v>
      </c>
    </row>
    <row r="208" s="1" customFormat="1" ht="25.5" customHeight="1">
      <c r="B208" s="48"/>
      <c r="C208" s="270" t="s">
        <v>300</v>
      </c>
      <c r="D208" s="270" t="s">
        <v>241</v>
      </c>
      <c r="E208" s="271" t="s">
        <v>301</v>
      </c>
      <c r="F208" s="272" t="s">
        <v>302</v>
      </c>
      <c r="G208" s="272"/>
      <c r="H208" s="272"/>
      <c r="I208" s="272"/>
      <c r="J208" s="273" t="s">
        <v>298</v>
      </c>
      <c r="K208" s="274">
        <v>4</v>
      </c>
      <c r="L208" s="275">
        <v>0</v>
      </c>
      <c r="M208" s="276"/>
      <c r="N208" s="277">
        <f>ROUND(L208*K208,2)</f>
        <v>0</v>
      </c>
      <c r="O208" s="228"/>
      <c r="P208" s="228"/>
      <c r="Q208" s="228"/>
      <c r="R208" s="50"/>
      <c r="T208" s="229" t="s">
        <v>22</v>
      </c>
      <c r="U208" s="58" t="s">
        <v>44</v>
      </c>
      <c r="V208" s="49"/>
      <c r="W208" s="230">
        <f>V208*K208</f>
        <v>0</v>
      </c>
      <c r="X208" s="230">
        <v>0.015299999999999999</v>
      </c>
      <c r="Y208" s="230">
        <f>X208*K208</f>
        <v>0.061199999999999997</v>
      </c>
      <c r="Z208" s="230">
        <v>0</v>
      </c>
      <c r="AA208" s="231">
        <f>Z208*K208</f>
        <v>0</v>
      </c>
      <c r="AR208" s="24" t="s">
        <v>180</v>
      </c>
      <c r="AT208" s="24" t="s">
        <v>241</v>
      </c>
      <c r="AU208" s="24" t="s">
        <v>115</v>
      </c>
      <c r="AY208" s="24" t="s">
        <v>160</v>
      </c>
      <c r="BE208" s="144">
        <f>IF(U208="základní",N208,0)</f>
        <v>0</v>
      </c>
      <c r="BF208" s="144">
        <f>IF(U208="snížená",N208,0)</f>
        <v>0</v>
      </c>
      <c r="BG208" s="144">
        <f>IF(U208="zákl. přenesená",N208,0)</f>
        <v>0</v>
      </c>
      <c r="BH208" s="144">
        <f>IF(U208="sníž. přenesená",N208,0)</f>
        <v>0</v>
      </c>
      <c r="BI208" s="144">
        <f>IF(U208="nulová",N208,0)</f>
        <v>0</v>
      </c>
      <c r="BJ208" s="24" t="s">
        <v>87</v>
      </c>
      <c r="BK208" s="144">
        <f>ROUND(L208*K208,2)</f>
        <v>0</v>
      </c>
      <c r="BL208" s="24" t="s">
        <v>166</v>
      </c>
      <c r="BM208" s="24" t="s">
        <v>303</v>
      </c>
    </row>
    <row r="209" s="1" customFormat="1" ht="38.25" customHeight="1">
      <c r="B209" s="48"/>
      <c r="C209" s="270" t="s">
        <v>304</v>
      </c>
      <c r="D209" s="270" t="s">
        <v>241</v>
      </c>
      <c r="E209" s="271" t="s">
        <v>305</v>
      </c>
      <c r="F209" s="272" t="s">
        <v>306</v>
      </c>
      <c r="G209" s="272"/>
      <c r="H209" s="272"/>
      <c r="I209" s="272"/>
      <c r="J209" s="273" t="s">
        <v>298</v>
      </c>
      <c r="K209" s="274">
        <v>1</v>
      </c>
      <c r="L209" s="275">
        <v>0</v>
      </c>
      <c r="M209" s="276"/>
      <c r="N209" s="277">
        <f>ROUND(L209*K209,2)</f>
        <v>0</v>
      </c>
      <c r="O209" s="228"/>
      <c r="P209" s="228"/>
      <c r="Q209" s="228"/>
      <c r="R209" s="50"/>
      <c r="T209" s="229" t="s">
        <v>22</v>
      </c>
      <c r="U209" s="58" t="s">
        <v>44</v>
      </c>
      <c r="V209" s="49"/>
      <c r="W209" s="230">
        <f>V209*K209</f>
        <v>0</v>
      </c>
      <c r="X209" s="230">
        <v>0.029999999999999999</v>
      </c>
      <c r="Y209" s="230">
        <f>X209*K209</f>
        <v>0.029999999999999999</v>
      </c>
      <c r="Z209" s="230">
        <v>0</v>
      </c>
      <c r="AA209" s="231">
        <f>Z209*K209</f>
        <v>0</v>
      </c>
      <c r="AR209" s="24" t="s">
        <v>180</v>
      </c>
      <c r="AT209" s="24" t="s">
        <v>241</v>
      </c>
      <c r="AU209" s="24" t="s">
        <v>115</v>
      </c>
      <c r="AY209" s="24" t="s">
        <v>160</v>
      </c>
      <c r="BE209" s="144">
        <f>IF(U209="základní",N209,0)</f>
        <v>0</v>
      </c>
      <c r="BF209" s="144">
        <f>IF(U209="snížená",N209,0)</f>
        <v>0</v>
      </c>
      <c r="BG209" s="144">
        <f>IF(U209="zákl. přenesená",N209,0)</f>
        <v>0</v>
      </c>
      <c r="BH209" s="144">
        <f>IF(U209="sníž. přenesená",N209,0)</f>
        <v>0</v>
      </c>
      <c r="BI209" s="144">
        <f>IF(U209="nulová",N209,0)</f>
        <v>0</v>
      </c>
      <c r="BJ209" s="24" t="s">
        <v>87</v>
      </c>
      <c r="BK209" s="144">
        <f>ROUND(L209*K209,2)</f>
        <v>0</v>
      </c>
      <c r="BL209" s="24" t="s">
        <v>166</v>
      </c>
      <c r="BM209" s="24" t="s">
        <v>307</v>
      </c>
    </row>
    <row r="210" s="1" customFormat="1" ht="25.5" customHeight="1">
      <c r="B210" s="48"/>
      <c r="C210" s="270" t="s">
        <v>308</v>
      </c>
      <c r="D210" s="270" t="s">
        <v>241</v>
      </c>
      <c r="E210" s="271" t="s">
        <v>309</v>
      </c>
      <c r="F210" s="272" t="s">
        <v>310</v>
      </c>
      <c r="G210" s="272"/>
      <c r="H210" s="272"/>
      <c r="I210" s="272"/>
      <c r="J210" s="273" t="s">
        <v>298</v>
      </c>
      <c r="K210" s="274">
        <v>3</v>
      </c>
      <c r="L210" s="275">
        <v>0</v>
      </c>
      <c r="M210" s="276"/>
      <c r="N210" s="277">
        <f>ROUND(L210*K210,2)</f>
        <v>0</v>
      </c>
      <c r="O210" s="228"/>
      <c r="P210" s="228"/>
      <c r="Q210" s="228"/>
      <c r="R210" s="50"/>
      <c r="T210" s="229" t="s">
        <v>22</v>
      </c>
      <c r="U210" s="58" t="s">
        <v>44</v>
      </c>
      <c r="V210" s="49"/>
      <c r="W210" s="230">
        <f>V210*K210</f>
        <v>0</v>
      </c>
      <c r="X210" s="230">
        <v>0.0141</v>
      </c>
      <c r="Y210" s="230">
        <f>X210*K210</f>
        <v>0.042299999999999997</v>
      </c>
      <c r="Z210" s="230">
        <v>0</v>
      </c>
      <c r="AA210" s="231">
        <f>Z210*K210</f>
        <v>0</v>
      </c>
      <c r="AR210" s="24" t="s">
        <v>180</v>
      </c>
      <c r="AT210" s="24" t="s">
        <v>241</v>
      </c>
      <c r="AU210" s="24" t="s">
        <v>115</v>
      </c>
      <c r="AY210" s="24" t="s">
        <v>160</v>
      </c>
      <c r="BE210" s="144">
        <f>IF(U210="základní",N210,0)</f>
        <v>0</v>
      </c>
      <c r="BF210" s="144">
        <f>IF(U210="snížená",N210,0)</f>
        <v>0</v>
      </c>
      <c r="BG210" s="144">
        <f>IF(U210="zákl. přenesená",N210,0)</f>
        <v>0</v>
      </c>
      <c r="BH210" s="144">
        <f>IF(U210="sníž. přenesená",N210,0)</f>
        <v>0</v>
      </c>
      <c r="BI210" s="144">
        <f>IF(U210="nulová",N210,0)</f>
        <v>0</v>
      </c>
      <c r="BJ210" s="24" t="s">
        <v>87</v>
      </c>
      <c r="BK210" s="144">
        <f>ROUND(L210*K210,2)</f>
        <v>0</v>
      </c>
      <c r="BL210" s="24" t="s">
        <v>166</v>
      </c>
      <c r="BM210" s="24" t="s">
        <v>311</v>
      </c>
    </row>
    <row r="211" s="1" customFormat="1" ht="25.5" customHeight="1">
      <c r="B211" s="48"/>
      <c r="C211" s="270" t="s">
        <v>312</v>
      </c>
      <c r="D211" s="270" t="s">
        <v>241</v>
      </c>
      <c r="E211" s="271" t="s">
        <v>313</v>
      </c>
      <c r="F211" s="272" t="s">
        <v>314</v>
      </c>
      <c r="G211" s="272"/>
      <c r="H211" s="272"/>
      <c r="I211" s="272"/>
      <c r="J211" s="273" t="s">
        <v>298</v>
      </c>
      <c r="K211" s="274">
        <v>1</v>
      </c>
      <c r="L211" s="275">
        <v>0</v>
      </c>
      <c r="M211" s="276"/>
      <c r="N211" s="277">
        <f>ROUND(L211*K211,2)</f>
        <v>0</v>
      </c>
      <c r="O211" s="228"/>
      <c r="P211" s="228"/>
      <c r="Q211" s="228"/>
      <c r="R211" s="50"/>
      <c r="T211" s="229" t="s">
        <v>22</v>
      </c>
      <c r="U211" s="58" t="s">
        <v>44</v>
      </c>
      <c r="V211" s="49"/>
      <c r="W211" s="230">
        <f>V211*K211</f>
        <v>0</v>
      </c>
      <c r="X211" s="230">
        <v>0.0089999999999999993</v>
      </c>
      <c r="Y211" s="230">
        <f>X211*K211</f>
        <v>0.0089999999999999993</v>
      </c>
      <c r="Z211" s="230">
        <v>0</v>
      </c>
      <c r="AA211" s="231">
        <f>Z211*K211</f>
        <v>0</v>
      </c>
      <c r="AR211" s="24" t="s">
        <v>180</v>
      </c>
      <c r="AT211" s="24" t="s">
        <v>241</v>
      </c>
      <c r="AU211" s="24" t="s">
        <v>115</v>
      </c>
      <c r="AY211" s="24" t="s">
        <v>160</v>
      </c>
      <c r="BE211" s="144">
        <f>IF(U211="základní",N211,0)</f>
        <v>0</v>
      </c>
      <c r="BF211" s="144">
        <f>IF(U211="snížená",N211,0)</f>
        <v>0</v>
      </c>
      <c r="BG211" s="144">
        <f>IF(U211="zákl. přenesená",N211,0)</f>
        <v>0</v>
      </c>
      <c r="BH211" s="144">
        <f>IF(U211="sníž. přenesená",N211,0)</f>
        <v>0</v>
      </c>
      <c r="BI211" s="144">
        <f>IF(U211="nulová",N211,0)</f>
        <v>0</v>
      </c>
      <c r="BJ211" s="24" t="s">
        <v>87</v>
      </c>
      <c r="BK211" s="144">
        <f>ROUND(L211*K211,2)</f>
        <v>0</v>
      </c>
      <c r="BL211" s="24" t="s">
        <v>166</v>
      </c>
      <c r="BM211" s="24" t="s">
        <v>315</v>
      </c>
    </row>
    <row r="212" s="1" customFormat="1" ht="38.25" customHeight="1">
      <c r="B212" s="48"/>
      <c r="C212" s="270" t="s">
        <v>316</v>
      </c>
      <c r="D212" s="270" t="s">
        <v>241</v>
      </c>
      <c r="E212" s="271" t="s">
        <v>317</v>
      </c>
      <c r="F212" s="272" t="s">
        <v>318</v>
      </c>
      <c r="G212" s="272"/>
      <c r="H212" s="272"/>
      <c r="I212" s="272"/>
      <c r="J212" s="273" t="s">
        <v>298</v>
      </c>
      <c r="K212" s="274">
        <v>2</v>
      </c>
      <c r="L212" s="275">
        <v>0</v>
      </c>
      <c r="M212" s="276"/>
      <c r="N212" s="277">
        <f>ROUND(L212*K212,2)</f>
        <v>0</v>
      </c>
      <c r="O212" s="228"/>
      <c r="P212" s="228"/>
      <c r="Q212" s="228"/>
      <c r="R212" s="50"/>
      <c r="T212" s="229" t="s">
        <v>22</v>
      </c>
      <c r="U212" s="58" t="s">
        <v>44</v>
      </c>
      <c r="V212" s="49"/>
      <c r="W212" s="230">
        <f>V212*K212</f>
        <v>0</v>
      </c>
      <c r="X212" s="230">
        <v>0.0035000000000000001</v>
      </c>
      <c r="Y212" s="230">
        <f>X212*K212</f>
        <v>0.0070000000000000001</v>
      </c>
      <c r="Z212" s="230">
        <v>0</v>
      </c>
      <c r="AA212" s="231">
        <f>Z212*K212</f>
        <v>0</v>
      </c>
      <c r="AR212" s="24" t="s">
        <v>180</v>
      </c>
      <c r="AT212" s="24" t="s">
        <v>241</v>
      </c>
      <c r="AU212" s="24" t="s">
        <v>115</v>
      </c>
      <c r="AY212" s="24" t="s">
        <v>160</v>
      </c>
      <c r="BE212" s="144">
        <f>IF(U212="základní",N212,0)</f>
        <v>0</v>
      </c>
      <c r="BF212" s="144">
        <f>IF(U212="snížená",N212,0)</f>
        <v>0</v>
      </c>
      <c r="BG212" s="144">
        <f>IF(U212="zákl. přenesená",N212,0)</f>
        <v>0</v>
      </c>
      <c r="BH212" s="144">
        <f>IF(U212="sníž. přenesená",N212,0)</f>
        <v>0</v>
      </c>
      <c r="BI212" s="144">
        <f>IF(U212="nulová",N212,0)</f>
        <v>0</v>
      </c>
      <c r="BJ212" s="24" t="s">
        <v>87</v>
      </c>
      <c r="BK212" s="144">
        <f>ROUND(L212*K212,2)</f>
        <v>0</v>
      </c>
      <c r="BL212" s="24" t="s">
        <v>166</v>
      </c>
      <c r="BM212" s="24" t="s">
        <v>319</v>
      </c>
    </row>
    <row r="213" s="1" customFormat="1" ht="25.5" customHeight="1">
      <c r="B213" s="48"/>
      <c r="C213" s="270" t="s">
        <v>320</v>
      </c>
      <c r="D213" s="270" t="s">
        <v>241</v>
      </c>
      <c r="E213" s="271" t="s">
        <v>321</v>
      </c>
      <c r="F213" s="272" t="s">
        <v>322</v>
      </c>
      <c r="G213" s="272"/>
      <c r="H213" s="272"/>
      <c r="I213" s="272"/>
      <c r="J213" s="273" t="s">
        <v>298</v>
      </c>
      <c r="K213" s="274">
        <v>5</v>
      </c>
      <c r="L213" s="275">
        <v>0</v>
      </c>
      <c r="M213" s="276"/>
      <c r="N213" s="277">
        <f>ROUND(L213*K213,2)</f>
        <v>0</v>
      </c>
      <c r="O213" s="228"/>
      <c r="P213" s="228"/>
      <c r="Q213" s="228"/>
      <c r="R213" s="50"/>
      <c r="T213" s="229" t="s">
        <v>22</v>
      </c>
      <c r="U213" s="58" t="s">
        <v>44</v>
      </c>
      <c r="V213" s="49"/>
      <c r="W213" s="230">
        <f>V213*K213</f>
        <v>0</v>
      </c>
      <c r="X213" s="230">
        <v>0.0086999999999999994</v>
      </c>
      <c r="Y213" s="230">
        <f>X213*K213</f>
        <v>0.043499999999999997</v>
      </c>
      <c r="Z213" s="230">
        <v>0</v>
      </c>
      <c r="AA213" s="231">
        <f>Z213*K213</f>
        <v>0</v>
      </c>
      <c r="AR213" s="24" t="s">
        <v>180</v>
      </c>
      <c r="AT213" s="24" t="s">
        <v>241</v>
      </c>
      <c r="AU213" s="24" t="s">
        <v>115</v>
      </c>
      <c r="AY213" s="24" t="s">
        <v>160</v>
      </c>
      <c r="BE213" s="144">
        <f>IF(U213="základní",N213,0)</f>
        <v>0</v>
      </c>
      <c r="BF213" s="144">
        <f>IF(U213="snížená",N213,0)</f>
        <v>0</v>
      </c>
      <c r="BG213" s="144">
        <f>IF(U213="zákl. přenesená",N213,0)</f>
        <v>0</v>
      </c>
      <c r="BH213" s="144">
        <f>IF(U213="sníž. přenesená",N213,0)</f>
        <v>0</v>
      </c>
      <c r="BI213" s="144">
        <f>IF(U213="nulová",N213,0)</f>
        <v>0</v>
      </c>
      <c r="BJ213" s="24" t="s">
        <v>87</v>
      </c>
      <c r="BK213" s="144">
        <f>ROUND(L213*K213,2)</f>
        <v>0</v>
      </c>
      <c r="BL213" s="24" t="s">
        <v>166</v>
      </c>
      <c r="BM213" s="24" t="s">
        <v>323</v>
      </c>
    </row>
    <row r="214" s="1" customFormat="1" ht="25.5" customHeight="1">
      <c r="B214" s="48"/>
      <c r="C214" s="270" t="s">
        <v>324</v>
      </c>
      <c r="D214" s="270" t="s">
        <v>241</v>
      </c>
      <c r="E214" s="271" t="s">
        <v>325</v>
      </c>
      <c r="F214" s="272" t="s">
        <v>326</v>
      </c>
      <c r="G214" s="272"/>
      <c r="H214" s="272"/>
      <c r="I214" s="272"/>
      <c r="J214" s="273" t="s">
        <v>298</v>
      </c>
      <c r="K214" s="274">
        <v>4</v>
      </c>
      <c r="L214" s="275">
        <v>0</v>
      </c>
      <c r="M214" s="276"/>
      <c r="N214" s="277">
        <f>ROUND(L214*K214,2)</f>
        <v>0</v>
      </c>
      <c r="O214" s="228"/>
      <c r="P214" s="228"/>
      <c r="Q214" s="228"/>
      <c r="R214" s="50"/>
      <c r="T214" s="229" t="s">
        <v>22</v>
      </c>
      <c r="U214" s="58" t="s">
        <v>44</v>
      </c>
      <c r="V214" s="49"/>
      <c r="W214" s="230">
        <f>V214*K214</f>
        <v>0</v>
      </c>
      <c r="X214" s="230">
        <v>0.0047000000000000002</v>
      </c>
      <c r="Y214" s="230">
        <f>X214*K214</f>
        <v>0.018800000000000001</v>
      </c>
      <c r="Z214" s="230">
        <v>0</v>
      </c>
      <c r="AA214" s="231">
        <f>Z214*K214</f>
        <v>0</v>
      </c>
      <c r="AR214" s="24" t="s">
        <v>180</v>
      </c>
      <c r="AT214" s="24" t="s">
        <v>241</v>
      </c>
      <c r="AU214" s="24" t="s">
        <v>115</v>
      </c>
      <c r="AY214" s="24" t="s">
        <v>160</v>
      </c>
      <c r="BE214" s="144">
        <f>IF(U214="základní",N214,0)</f>
        <v>0</v>
      </c>
      <c r="BF214" s="144">
        <f>IF(U214="snížená",N214,0)</f>
        <v>0</v>
      </c>
      <c r="BG214" s="144">
        <f>IF(U214="zákl. přenesená",N214,0)</f>
        <v>0</v>
      </c>
      <c r="BH214" s="144">
        <f>IF(U214="sníž. přenesená",N214,0)</f>
        <v>0</v>
      </c>
      <c r="BI214" s="144">
        <f>IF(U214="nulová",N214,0)</f>
        <v>0</v>
      </c>
      <c r="BJ214" s="24" t="s">
        <v>87</v>
      </c>
      <c r="BK214" s="144">
        <f>ROUND(L214*K214,2)</f>
        <v>0</v>
      </c>
      <c r="BL214" s="24" t="s">
        <v>166</v>
      </c>
      <c r="BM214" s="24" t="s">
        <v>327</v>
      </c>
    </row>
    <row r="215" s="1" customFormat="1" ht="25.5" customHeight="1">
      <c r="B215" s="48"/>
      <c r="C215" s="270" t="s">
        <v>328</v>
      </c>
      <c r="D215" s="270" t="s">
        <v>241</v>
      </c>
      <c r="E215" s="271" t="s">
        <v>329</v>
      </c>
      <c r="F215" s="272" t="s">
        <v>330</v>
      </c>
      <c r="G215" s="272"/>
      <c r="H215" s="272"/>
      <c r="I215" s="272"/>
      <c r="J215" s="273" t="s">
        <v>298</v>
      </c>
      <c r="K215" s="274">
        <v>1</v>
      </c>
      <c r="L215" s="275">
        <v>0</v>
      </c>
      <c r="M215" s="276"/>
      <c r="N215" s="277">
        <f>ROUND(L215*K215,2)</f>
        <v>0</v>
      </c>
      <c r="O215" s="228"/>
      <c r="P215" s="228"/>
      <c r="Q215" s="228"/>
      <c r="R215" s="50"/>
      <c r="T215" s="229" t="s">
        <v>22</v>
      </c>
      <c r="U215" s="58" t="s">
        <v>44</v>
      </c>
      <c r="V215" s="49"/>
      <c r="W215" s="230">
        <f>V215*K215</f>
        <v>0</v>
      </c>
      <c r="X215" s="230">
        <v>0.0060000000000000001</v>
      </c>
      <c r="Y215" s="230">
        <f>X215*K215</f>
        <v>0.0060000000000000001</v>
      </c>
      <c r="Z215" s="230">
        <v>0</v>
      </c>
      <c r="AA215" s="231">
        <f>Z215*K215</f>
        <v>0</v>
      </c>
      <c r="AR215" s="24" t="s">
        <v>180</v>
      </c>
      <c r="AT215" s="24" t="s">
        <v>241</v>
      </c>
      <c r="AU215" s="24" t="s">
        <v>115</v>
      </c>
      <c r="AY215" s="24" t="s">
        <v>160</v>
      </c>
      <c r="BE215" s="144">
        <f>IF(U215="základní",N215,0)</f>
        <v>0</v>
      </c>
      <c r="BF215" s="144">
        <f>IF(U215="snížená",N215,0)</f>
        <v>0</v>
      </c>
      <c r="BG215" s="144">
        <f>IF(U215="zákl. přenesená",N215,0)</f>
        <v>0</v>
      </c>
      <c r="BH215" s="144">
        <f>IF(U215="sníž. přenesená",N215,0)</f>
        <v>0</v>
      </c>
      <c r="BI215" s="144">
        <f>IF(U215="nulová",N215,0)</f>
        <v>0</v>
      </c>
      <c r="BJ215" s="24" t="s">
        <v>87</v>
      </c>
      <c r="BK215" s="144">
        <f>ROUND(L215*K215,2)</f>
        <v>0</v>
      </c>
      <c r="BL215" s="24" t="s">
        <v>166</v>
      </c>
      <c r="BM215" s="24" t="s">
        <v>331</v>
      </c>
    </row>
    <row r="216" s="1" customFormat="1" ht="16.5" customHeight="1">
      <c r="B216" s="48"/>
      <c r="C216" s="270" t="s">
        <v>332</v>
      </c>
      <c r="D216" s="270" t="s">
        <v>241</v>
      </c>
      <c r="E216" s="271" t="s">
        <v>333</v>
      </c>
      <c r="F216" s="272" t="s">
        <v>334</v>
      </c>
      <c r="G216" s="272"/>
      <c r="H216" s="272"/>
      <c r="I216" s="272"/>
      <c r="J216" s="273" t="s">
        <v>298</v>
      </c>
      <c r="K216" s="274">
        <v>1</v>
      </c>
      <c r="L216" s="275">
        <v>0</v>
      </c>
      <c r="M216" s="276"/>
      <c r="N216" s="277">
        <f>ROUND(L216*K216,2)</f>
        <v>0</v>
      </c>
      <c r="O216" s="228"/>
      <c r="P216" s="228"/>
      <c r="Q216" s="228"/>
      <c r="R216" s="50"/>
      <c r="T216" s="229" t="s">
        <v>22</v>
      </c>
      <c r="U216" s="58" t="s">
        <v>44</v>
      </c>
      <c r="V216" s="49"/>
      <c r="W216" s="230">
        <f>V216*K216</f>
        <v>0</v>
      </c>
      <c r="X216" s="230">
        <v>0.0083000000000000001</v>
      </c>
      <c r="Y216" s="230">
        <f>X216*K216</f>
        <v>0.0083000000000000001</v>
      </c>
      <c r="Z216" s="230">
        <v>0</v>
      </c>
      <c r="AA216" s="231">
        <f>Z216*K216</f>
        <v>0</v>
      </c>
      <c r="AR216" s="24" t="s">
        <v>180</v>
      </c>
      <c r="AT216" s="24" t="s">
        <v>241</v>
      </c>
      <c r="AU216" s="24" t="s">
        <v>115</v>
      </c>
      <c r="AY216" s="24" t="s">
        <v>160</v>
      </c>
      <c r="BE216" s="144">
        <f>IF(U216="základní",N216,0)</f>
        <v>0</v>
      </c>
      <c r="BF216" s="144">
        <f>IF(U216="snížená",N216,0)</f>
        <v>0</v>
      </c>
      <c r="BG216" s="144">
        <f>IF(U216="zákl. přenesená",N216,0)</f>
        <v>0</v>
      </c>
      <c r="BH216" s="144">
        <f>IF(U216="sníž. přenesená",N216,0)</f>
        <v>0</v>
      </c>
      <c r="BI216" s="144">
        <f>IF(U216="nulová",N216,0)</f>
        <v>0</v>
      </c>
      <c r="BJ216" s="24" t="s">
        <v>87</v>
      </c>
      <c r="BK216" s="144">
        <f>ROUND(L216*K216,2)</f>
        <v>0</v>
      </c>
      <c r="BL216" s="24" t="s">
        <v>166</v>
      </c>
      <c r="BM216" s="24" t="s">
        <v>335</v>
      </c>
    </row>
    <row r="217" s="1" customFormat="1" ht="16.5" customHeight="1">
      <c r="B217" s="48"/>
      <c r="C217" s="270" t="s">
        <v>336</v>
      </c>
      <c r="D217" s="270" t="s">
        <v>241</v>
      </c>
      <c r="E217" s="271" t="s">
        <v>337</v>
      </c>
      <c r="F217" s="272" t="s">
        <v>338</v>
      </c>
      <c r="G217" s="272"/>
      <c r="H217" s="272"/>
      <c r="I217" s="272"/>
      <c r="J217" s="273" t="s">
        <v>298</v>
      </c>
      <c r="K217" s="274">
        <v>2</v>
      </c>
      <c r="L217" s="275">
        <v>0</v>
      </c>
      <c r="M217" s="276"/>
      <c r="N217" s="277">
        <f>ROUND(L217*K217,2)</f>
        <v>0</v>
      </c>
      <c r="O217" s="228"/>
      <c r="P217" s="228"/>
      <c r="Q217" s="228"/>
      <c r="R217" s="50"/>
      <c r="T217" s="229" t="s">
        <v>22</v>
      </c>
      <c r="U217" s="58" t="s">
        <v>44</v>
      </c>
      <c r="V217" s="49"/>
      <c r="W217" s="230">
        <f>V217*K217</f>
        <v>0</v>
      </c>
      <c r="X217" s="230">
        <v>0.0044000000000000003</v>
      </c>
      <c r="Y217" s="230">
        <f>X217*K217</f>
        <v>0.0088000000000000005</v>
      </c>
      <c r="Z217" s="230">
        <v>0</v>
      </c>
      <c r="AA217" s="231">
        <f>Z217*K217</f>
        <v>0</v>
      </c>
      <c r="AR217" s="24" t="s">
        <v>180</v>
      </c>
      <c r="AT217" s="24" t="s">
        <v>241</v>
      </c>
      <c r="AU217" s="24" t="s">
        <v>115</v>
      </c>
      <c r="AY217" s="24" t="s">
        <v>160</v>
      </c>
      <c r="BE217" s="144">
        <f>IF(U217="základní",N217,0)</f>
        <v>0</v>
      </c>
      <c r="BF217" s="144">
        <f>IF(U217="snížená",N217,0)</f>
        <v>0</v>
      </c>
      <c r="BG217" s="144">
        <f>IF(U217="zákl. přenesená",N217,0)</f>
        <v>0</v>
      </c>
      <c r="BH217" s="144">
        <f>IF(U217="sníž. přenesená",N217,0)</f>
        <v>0</v>
      </c>
      <c r="BI217" s="144">
        <f>IF(U217="nulová",N217,0)</f>
        <v>0</v>
      </c>
      <c r="BJ217" s="24" t="s">
        <v>87</v>
      </c>
      <c r="BK217" s="144">
        <f>ROUND(L217*K217,2)</f>
        <v>0</v>
      </c>
      <c r="BL217" s="24" t="s">
        <v>166</v>
      </c>
      <c r="BM217" s="24" t="s">
        <v>339</v>
      </c>
    </row>
    <row r="218" s="1" customFormat="1" ht="25.5" customHeight="1">
      <c r="B218" s="48"/>
      <c r="C218" s="221" t="s">
        <v>340</v>
      </c>
      <c r="D218" s="221" t="s">
        <v>162</v>
      </c>
      <c r="E218" s="222" t="s">
        <v>341</v>
      </c>
      <c r="F218" s="223" t="s">
        <v>342</v>
      </c>
      <c r="G218" s="223"/>
      <c r="H218" s="223"/>
      <c r="I218" s="223"/>
      <c r="J218" s="224" t="s">
        <v>298</v>
      </c>
      <c r="K218" s="225">
        <v>4</v>
      </c>
      <c r="L218" s="226">
        <v>0</v>
      </c>
      <c r="M218" s="227"/>
      <c r="N218" s="228">
        <f>ROUND(L218*K218,2)</f>
        <v>0</v>
      </c>
      <c r="O218" s="228"/>
      <c r="P218" s="228"/>
      <c r="Q218" s="228"/>
      <c r="R218" s="50"/>
      <c r="T218" s="229" t="s">
        <v>22</v>
      </c>
      <c r="U218" s="58" t="s">
        <v>44</v>
      </c>
      <c r="V218" s="49"/>
      <c r="W218" s="230">
        <f>V218*K218</f>
        <v>0</v>
      </c>
      <c r="X218" s="230">
        <v>0.00167</v>
      </c>
      <c r="Y218" s="230">
        <f>X218*K218</f>
        <v>0.0066800000000000002</v>
      </c>
      <c r="Z218" s="230">
        <v>0</v>
      </c>
      <c r="AA218" s="231">
        <f>Z218*K218</f>
        <v>0</v>
      </c>
      <c r="AR218" s="24" t="s">
        <v>166</v>
      </c>
      <c r="AT218" s="24" t="s">
        <v>162</v>
      </c>
      <c r="AU218" s="24" t="s">
        <v>115</v>
      </c>
      <c r="AY218" s="24" t="s">
        <v>160</v>
      </c>
      <c r="BE218" s="144">
        <f>IF(U218="základní",N218,0)</f>
        <v>0</v>
      </c>
      <c r="BF218" s="144">
        <f>IF(U218="snížená",N218,0)</f>
        <v>0</v>
      </c>
      <c r="BG218" s="144">
        <f>IF(U218="zákl. přenesená",N218,0)</f>
        <v>0</v>
      </c>
      <c r="BH218" s="144">
        <f>IF(U218="sníž. přenesená",N218,0)</f>
        <v>0</v>
      </c>
      <c r="BI218" s="144">
        <f>IF(U218="nulová",N218,0)</f>
        <v>0</v>
      </c>
      <c r="BJ218" s="24" t="s">
        <v>87</v>
      </c>
      <c r="BK218" s="144">
        <f>ROUND(L218*K218,2)</f>
        <v>0</v>
      </c>
      <c r="BL218" s="24" t="s">
        <v>166</v>
      </c>
      <c r="BM218" s="24" t="s">
        <v>343</v>
      </c>
    </row>
    <row r="219" s="1" customFormat="1" ht="25.5" customHeight="1">
      <c r="B219" s="48"/>
      <c r="C219" s="270" t="s">
        <v>344</v>
      </c>
      <c r="D219" s="270" t="s">
        <v>241</v>
      </c>
      <c r="E219" s="271" t="s">
        <v>345</v>
      </c>
      <c r="F219" s="272" t="s">
        <v>346</v>
      </c>
      <c r="G219" s="272"/>
      <c r="H219" s="272"/>
      <c r="I219" s="272"/>
      <c r="J219" s="273" t="s">
        <v>298</v>
      </c>
      <c r="K219" s="274">
        <v>2</v>
      </c>
      <c r="L219" s="275">
        <v>0</v>
      </c>
      <c r="M219" s="276"/>
      <c r="N219" s="277">
        <f>ROUND(L219*K219,2)</f>
        <v>0</v>
      </c>
      <c r="O219" s="228"/>
      <c r="P219" s="228"/>
      <c r="Q219" s="228"/>
      <c r="R219" s="50"/>
      <c r="T219" s="229" t="s">
        <v>22</v>
      </c>
      <c r="U219" s="58" t="s">
        <v>44</v>
      </c>
      <c r="V219" s="49"/>
      <c r="W219" s="230">
        <f>V219*K219</f>
        <v>0</v>
      </c>
      <c r="X219" s="230">
        <v>0.0094000000000000004</v>
      </c>
      <c r="Y219" s="230">
        <f>X219*K219</f>
        <v>0.018800000000000001</v>
      </c>
      <c r="Z219" s="230">
        <v>0</v>
      </c>
      <c r="AA219" s="231">
        <f>Z219*K219</f>
        <v>0</v>
      </c>
      <c r="AR219" s="24" t="s">
        <v>180</v>
      </c>
      <c r="AT219" s="24" t="s">
        <v>241</v>
      </c>
      <c r="AU219" s="24" t="s">
        <v>115</v>
      </c>
      <c r="AY219" s="24" t="s">
        <v>160</v>
      </c>
      <c r="BE219" s="144">
        <f>IF(U219="základní",N219,0)</f>
        <v>0</v>
      </c>
      <c r="BF219" s="144">
        <f>IF(U219="snížená",N219,0)</f>
        <v>0</v>
      </c>
      <c r="BG219" s="144">
        <f>IF(U219="zákl. přenesená",N219,0)</f>
        <v>0</v>
      </c>
      <c r="BH219" s="144">
        <f>IF(U219="sníž. přenesená",N219,0)</f>
        <v>0</v>
      </c>
      <c r="BI219" s="144">
        <f>IF(U219="nulová",N219,0)</f>
        <v>0</v>
      </c>
      <c r="BJ219" s="24" t="s">
        <v>87</v>
      </c>
      <c r="BK219" s="144">
        <f>ROUND(L219*K219,2)</f>
        <v>0</v>
      </c>
      <c r="BL219" s="24" t="s">
        <v>166</v>
      </c>
      <c r="BM219" s="24" t="s">
        <v>347</v>
      </c>
    </row>
    <row r="220" s="1" customFormat="1" ht="16.5" customHeight="1">
      <c r="B220" s="48"/>
      <c r="C220" s="270" t="s">
        <v>348</v>
      </c>
      <c r="D220" s="270" t="s">
        <v>241</v>
      </c>
      <c r="E220" s="271" t="s">
        <v>349</v>
      </c>
      <c r="F220" s="272" t="s">
        <v>350</v>
      </c>
      <c r="G220" s="272"/>
      <c r="H220" s="272"/>
      <c r="I220" s="272"/>
      <c r="J220" s="273" t="s">
        <v>298</v>
      </c>
      <c r="K220" s="274">
        <v>2</v>
      </c>
      <c r="L220" s="275">
        <v>0</v>
      </c>
      <c r="M220" s="276"/>
      <c r="N220" s="277">
        <f>ROUND(L220*K220,2)</f>
        <v>0</v>
      </c>
      <c r="O220" s="228"/>
      <c r="P220" s="228"/>
      <c r="Q220" s="228"/>
      <c r="R220" s="50"/>
      <c r="T220" s="229" t="s">
        <v>22</v>
      </c>
      <c r="U220" s="58" t="s">
        <v>44</v>
      </c>
      <c r="V220" s="49"/>
      <c r="W220" s="230">
        <f>V220*K220</f>
        <v>0</v>
      </c>
      <c r="X220" s="230">
        <v>0.0041999999999999997</v>
      </c>
      <c r="Y220" s="230">
        <f>X220*K220</f>
        <v>0.0083999999999999995</v>
      </c>
      <c r="Z220" s="230">
        <v>0</v>
      </c>
      <c r="AA220" s="231">
        <f>Z220*K220</f>
        <v>0</v>
      </c>
      <c r="AR220" s="24" t="s">
        <v>180</v>
      </c>
      <c r="AT220" s="24" t="s">
        <v>241</v>
      </c>
      <c r="AU220" s="24" t="s">
        <v>115</v>
      </c>
      <c r="AY220" s="24" t="s">
        <v>160</v>
      </c>
      <c r="BE220" s="144">
        <f>IF(U220="základní",N220,0)</f>
        <v>0</v>
      </c>
      <c r="BF220" s="144">
        <f>IF(U220="snížená",N220,0)</f>
        <v>0</v>
      </c>
      <c r="BG220" s="144">
        <f>IF(U220="zákl. přenesená",N220,0)</f>
        <v>0</v>
      </c>
      <c r="BH220" s="144">
        <f>IF(U220="sníž. přenesená",N220,0)</f>
        <v>0</v>
      </c>
      <c r="BI220" s="144">
        <f>IF(U220="nulová",N220,0)</f>
        <v>0</v>
      </c>
      <c r="BJ220" s="24" t="s">
        <v>87</v>
      </c>
      <c r="BK220" s="144">
        <f>ROUND(L220*K220,2)</f>
        <v>0</v>
      </c>
      <c r="BL220" s="24" t="s">
        <v>166</v>
      </c>
      <c r="BM220" s="24" t="s">
        <v>351</v>
      </c>
    </row>
    <row r="221" s="1" customFormat="1" ht="25.5" customHeight="1">
      <c r="B221" s="48"/>
      <c r="C221" s="221" t="s">
        <v>352</v>
      </c>
      <c r="D221" s="221" t="s">
        <v>162</v>
      </c>
      <c r="E221" s="222" t="s">
        <v>353</v>
      </c>
      <c r="F221" s="223" t="s">
        <v>354</v>
      </c>
      <c r="G221" s="223"/>
      <c r="H221" s="223"/>
      <c r="I221" s="223"/>
      <c r="J221" s="224" t="s">
        <v>298</v>
      </c>
      <c r="K221" s="225">
        <v>8</v>
      </c>
      <c r="L221" s="226">
        <v>0</v>
      </c>
      <c r="M221" s="227"/>
      <c r="N221" s="228">
        <f>ROUND(L221*K221,2)</f>
        <v>0</v>
      </c>
      <c r="O221" s="228"/>
      <c r="P221" s="228"/>
      <c r="Q221" s="228"/>
      <c r="R221" s="50"/>
      <c r="T221" s="229" t="s">
        <v>22</v>
      </c>
      <c r="U221" s="58" t="s">
        <v>44</v>
      </c>
      <c r="V221" s="49"/>
      <c r="W221" s="230">
        <f>V221*K221</f>
        <v>0</v>
      </c>
      <c r="X221" s="230">
        <v>0.00085999999999999998</v>
      </c>
      <c r="Y221" s="230">
        <f>X221*K221</f>
        <v>0.0068799999999999998</v>
      </c>
      <c r="Z221" s="230">
        <v>0</v>
      </c>
      <c r="AA221" s="231">
        <f>Z221*K221</f>
        <v>0</v>
      </c>
      <c r="AR221" s="24" t="s">
        <v>166</v>
      </c>
      <c r="AT221" s="24" t="s">
        <v>162</v>
      </c>
      <c r="AU221" s="24" t="s">
        <v>115</v>
      </c>
      <c r="AY221" s="24" t="s">
        <v>160</v>
      </c>
      <c r="BE221" s="144">
        <f>IF(U221="základní",N221,0)</f>
        <v>0</v>
      </c>
      <c r="BF221" s="144">
        <f>IF(U221="snížená",N221,0)</f>
        <v>0</v>
      </c>
      <c r="BG221" s="144">
        <f>IF(U221="zákl. přenesená",N221,0)</f>
        <v>0</v>
      </c>
      <c r="BH221" s="144">
        <f>IF(U221="sníž. přenesená",N221,0)</f>
        <v>0</v>
      </c>
      <c r="BI221" s="144">
        <f>IF(U221="nulová",N221,0)</f>
        <v>0</v>
      </c>
      <c r="BJ221" s="24" t="s">
        <v>87</v>
      </c>
      <c r="BK221" s="144">
        <f>ROUND(L221*K221,2)</f>
        <v>0</v>
      </c>
      <c r="BL221" s="24" t="s">
        <v>166</v>
      </c>
      <c r="BM221" s="24" t="s">
        <v>355</v>
      </c>
    </row>
    <row r="222" s="1" customFormat="1" ht="16.5" customHeight="1">
      <c r="B222" s="48"/>
      <c r="C222" s="270" t="s">
        <v>356</v>
      </c>
      <c r="D222" s="270" t="s">
        <v>241</v>
      </c>
      <c r="E222" s="271" t="s">
        <v>357</v>
      </c>
      <c r="F222" s="272" t="s">
        <v>358</v>
      </c>
      <c r="G222" s="272"/>
      <c r="H222" s="272"/>
      <c r="I222" s="272"/>
      <c r="J222" s="273" t="s">
        <v>298</v>
      </c>
      <c r="K222" s="274">
        <v>8</v>
      </c>
      <c r="L222" s="275">
        <v>0</v>
      </c>
      <c r="M222" s="276"/>
      <c r="N222" s="277">
        <f>ROUND(L222*K222,2)</f>
        <v>0</v>
      </c>
      <c r="O222" s="228"/>
      <c r="P222" s="228"/>
      <c r="Q222" s="228"/>
      <c r="R222" s="50"/>
      <c r="T222" s="229" t="s">
        <v>22</v>
      </c>
      <c r="U222" s="58" t="s">
        <v>44</v>
      </c>
      <c r="V222" s="49"/>
      <c r="W222" s="230">
        <f>V222*K222</f>
        <v>0</v>
      </c>
      <c r="X222" s="230">
        <v>0.040000000000000001</v>
      </c>
      <c r="Y222" s="230">
        <f>X222*K222</f>
        <v>0.32000000000000001</v>
      </c>
      <c r="Z222" s="230">
        <v>0</v>
      </c>
      <c r="AA222" s="231">
        <f>Z222*K222</f>
        <v>0</v>
      </c>
      <c r="AR222" s="24" t="s">
        <v>180</v>
      </c>
      <c r="AT222" s="24" t="s">
        <v>241</v>
      </c>
      <c r="AU222" s="24" t="s">
        <v>115</v>
      </c>
      <c r="AY222" s="24" t="s">
        <v>160</v>
      </c>
      <c r="BE222" s="144">
        <f>IF(U222="základní",N222,0)</f>
        <v>0</v>
      </c>
      <c r="BF222" s="144">
        <f>IF(U222="snížená",N222,0)</f>
        <v>0</v>
      </c>
      <c r="BG222" s="144">
        <f>IF(U222="zákl. přenesená",N222,0)</f>
        <v>0</v>
      </c>
      <c r="BH222" s="144">
        <f>IF(U222="sníž. přenesená",N222,0)</f>
        <v>0</v>
      </c>
      <c r="BI222" s="144">
        <f>IF(U222="nulová",N222,0)</f>
        <v>0</v>
      </c>
      <c r="BJ222" s="24" t="s">
        <v>87</v>
      </c>
      <c r="BK222" s="144">
        <f>ROUND(L222*K222,2)</f>
        <v>0</v>
      </c>
      <c r="BL222" s="24" t="s">
        <v>166</v>
      </c>
      <c r="BM222" s="24" t="s">
        <v>359</v>
      </c>
    </row>
    <row r="223" s="1" customFormat="1" ht="16.5" customHeight="1">
      <c r="B223" s="48"/>
      <c r="C223" s="270" t="s">
        <v>360</v>
      </c>
      <c r="D223" s="270" t="s">
        <v>241</v>
      </c>
      <c r="E223" s="271" t="s">
        <v>361</v>
      </c>
      <c r="F223" s="272" t="s">
        <v>362</v>
      </c>
      <c r="G223" s="272"/>
      <c r="H223" s="272"/>
      <c r="I223" s="272"/>
      <c r="J223" s="273" t="s">
        <v>298</v>
      </c>
      <c r="K223" s="274">
        <v>8</v>
      </c>
      <c r="L223" s="275">
        <v>0</v>
      </c>
      <c r="M223" s="276"/>
      <c r="N223" s="277">
        <f>ROUND(L223*K223,2)</f>
        <v>0</v>
      </c>
      <c r="O223" s="228"/>
      <c r="P223" s="228"/>
      <c r="Q223" s="228"/>
      <c r="R223" s="50"/>
      <c r="T223" s="229" t="s">
        <v>22</v>
      </c>
      <c r="U223" s="58" t="s">
        <v>44</v>
      </c>
      <c r="V223" s="49"/>
      <c r="W223" s="230">
        <f>V223*K223</f>
        <v>0</v>
      </c>
      <c r="X223" s="230">
        <v>0.040000000000000001</v>
      </c>
      <c r="Y223" s="230">
        <f>X223*K223</f>
        <v>0.32000000000000001</v>
      </c>
      <c r="Z223" s="230">
        <v>0</v>
      </c>
      <c r="AA223" s="231">
        <f>Z223*K223</f>
        <v>0</v>
      </c>
      <c r="AR223" s="24" t="s">
        <v>180</v>
      </c>
      <c r="AT223" s="24" t="s">
        <v>241</v>
      </c>
      <c r="AU223" s="24" t="s">
        <v>115</v>
      </c>
      <c r="AY223" s="24" t="s">
        <v>160</v>
      </c>
      <c r="BE223" s="144">
        <f>IF(U223="základní",N223,0)</f>
        <v>0</v>
      </c>
      <c r="BF223" s="144">
        <f>IF(U223="snížená",N223,0)</f>
        <v>0</v>
      </c>
      <c r="BG223" s="144">
        <f>IF(U223="zákl. přenesená",N223,0)</f>
        <v>0</v>
      </c>
      <c r="BH223" s="144">
        <f>IF(U223="sníž. přenesená",N223,0)</f>
        <v>0</v>
      </c>
      <c r="BI223" s="144">
        <f>IF(U223="nulová",N223,0)</f>
        <v>0</v>
      </c>
      <c r="BJ223" s="24" t="s">
        <v>87</v>
      </c>
      <c r="BK223" s="144">
        <f>ROUND(L223*K223,2)</f>
        <v>0</v>
      </c>
      <c r="BL223" s="24" t="s">
        <v>166</v>
      </c>
      <c r="BM223" s="24" t="s">
        <v>363</v>
      </c>
    </row>
    <row r="224" s="1" customFormat="1" ht="16.5" customHeight="1">
      <c r="B224" s="48"/>
      <c r="C224" s="270" t="s">
        <v>364</v>
      </c>
      <c r="D224" s="270" t="s">
        <v>241</v>
      </c>
      <c r="E224" s="271" t="s">
        <v>365</v>
      </c>
      <c r="F224" s="272" t="s">
        <v>366</v>
      </c>
      <c r="G224" s="272"/>
      <c r="H224" s="272"/>
      <c r="I224" s="272"/>
      <c r="J224" s="273" t="s">
        <v>298</v>
      </c>
      <c r="K224" s="274">
        <v>8</v>
      </c>
      <c r="L224" s="275">
        <v>0</v>
      </c>
      <c r="M224" s="276"/>
      <c r="N224" s="277">
        <f>ROUND(L224*K224,2)</f>
        <v>0</v>
      </c>
      <c r="O224" s="228"/>
      <c r="P224" s="228"/>
      <c r="Q224" s="228"/>
      <c r="R224" s="50"/>
      <c r="T224" s="229" t="s">
        <v>22</v>
      </c>
      <c r="U224" s="58" t="s">
        <v>44</v>
      </c>
      <c r="V224" s="49"/>
      <c r="W224" s="230">
        <f>V224*K224</f>
        <v>0</v>
      </c>
      <c r="X224" s="230">
        <v>0.040000000000000001</v>
      </c>
      <c r="Y224" s="230">
        <f>X224*K224</f>
        <v>0.32000000000000001</v>
      </c>
      <c r="Z224" s="230">
        <v>0</v>
      </c>
      <c r="AA224" s="231">
        <f>Z224*K224</f>
        <v>0</v>
      </c>
      <c r="AR224" s="24" t="s">
        <v>180</v>
      </c>
      <c r="AT224" s="24" t="s">
        <v>241</v>
      </c>
      <c r="AU224" s="24" t="s">
        <v>115</v>
      </c>
      <c r="AY224" s="24" t="s">
        <v>160</v>
      </c>
      <c r="BE224" s="144">
        <f>IF(U224="základní",N224,0)</f>
        <v>0</v>
      </c>
      <c r="BF224" s="144">
        <f>IF(U224="snížená",N224,0)</f>
        <v>0</v>
      </c>
      <c r="BG224" s="144">
        <f>IF(U224="zákl. přenesená",N224,0)</f>
        <v>0</v>
      </c>
      <c r="BH224" s="144">
        <f>IF(U224="sníž. přenesená",N224,0)</f>
        <v>0</v>
      </c>
      <c r="BI224" s="144">
        <f>IF(U224="nulová",N224,0)</f>
        <v>0</v>
      </c>
      <c r="BJ224" s="24" t="s">
        <v>87</v>
      </c>
      <c r="BK224" s="144">
        <f>ROUND(L224*K224,2)</f>
        <v>0</v>
      </c>
      <c r="BL224" s="24" t="s">
        <v>166</v>
      </c>
      <c r="BM224" s="24" t="s">
        <v>367</v>
      </c>
    </row>
    <row r="225" s="1" customFormat="1" ht="25.5" customHeight="1">
      <c r="B225" s="48"/>
      <c r="C225" s="270" t="s">
        <v>368</v>
      </c>
      <c r="D225" s="270" t="s">
        <v>241</v>
      </c>
      <c r="E225" s="271" t="s">
        <v>369</v>
      </c>
      <c r="F225" s="272" t="s">
        <v>370</v>
      </c>
      <c r="G225" s="272"/>
      <c r="H225" s="272"/>
      <c r="I225" s="272"/>
      <c r="J225" s="273" t="s">
        <v>298</v>
      </c>
      <c r="K225" s="274">
        <v>8</v>
      </c>
      <c r="L225" s="275">
        <v>0</v>
      </c>
      <c r="M225" s="276"/>
      <c r="N225" s="277">
        <f>ROUND(L225*K225,2)</f>
        <v>0</v>
      </c>
      <c r="O225" s="228"/>
      <c r="P225" s="228"/>
      <c r="Q225" s="228"/>
      <c r="R225" s="50"/>
      <c r="T225" s="229" t="s">
        <v>22</v>
      </c>
      <c r="U225" s="58" t="s">
        <v>44</v>
      </c>
      <c r="V225" s="49"/>
      <c r="W225" s="230">
        <f>V225*K225</f>
        <v>0</v>
      </c>
      <c r="X225" s="230">
        <v>0.0035000000000000001</v>
      </c>
      <c r="Y225" s="230">
        <f>X225*K225</f>
        <v>0.028000000000000001</v>
      </c>
      <c r="Z225" s="230">
        <v>0</v>
      </c>
      <c r="AA225" s="231">
        <f>Z225*K225</f>
        <v>0</v>
      </c>
      <c r="AR225" s="24" t="s">
        <v>180</v>
      </c>
      <c r="AT225" s="24" t="s">
        <v>241</v>
      </c>
      <c r="AU225" s="24" t="s">
        <v>115</v>
      </c>
      <c r="AY225" s="24" t="s">
        <v>160</v>
      </c>
      <c r="BE225" s="144">
        <f>IF(U225="základní",N225,0)</f>
        <v>0</v>
      </c>
      <c r="BF225" s="144">
        <f>IF(U225="snížená",N225,0)</f>
        <v>0</v>
      </c>
      <c r="BG225" s="144">
        <f>IF(U225="zákl. přenesená",N225,0)</f>
        <v>0</v>
      </c>
      <c r="BH225" s="144">
        <f>IF(U225="sníž. přenesená",N225,0)</f>
        <v>0</v>
      </c>
      <c r="BI225" s="144">
        <f>IF(U225="nulová",N225,0)</f>
        <v>0</v>
      </c>
      <c r="BJ225" s="24" t="s">
        <v>87</v>
      </c>
      <c r="BK225" s="144">
        <f>ROUND(L225*K225,2)</f>
        <v>0</v>
      </c>
      <c r="BL225" s="24" t="s">
        <v>166</v>
      </c>
      <c r="BM225" s="24" t="s">
        <v>371</v>
      </c>
    </row>
    <row r="226" s="1" customFormat="1" ht="16.5" customHeight="1">
      <c r="B226" s="48"/>
      <c r="C226" s="221" t="s">
        <v>372</v>
      </c>
      <c r="D226" s="221" t="s">
        <v>162</v>
      </c>
      <c r="E226" s="222" t="s">
        <v>373</v>
      </c>
      <c r="F226" s="223" t="s">
        <v>374</v>
      </c>
      <c r="G226" s="223"/>
      <c r="H226" s="223"/>
      <c r="I226" s="223"/>
      <c r="J226" s="224" t="s">
        <v>298</v>
      </c>
      <c r="K226" s="225">
        <v>2</v>
      </c>
      <c r="L226" s="226">
        <v>0</v>
      </c>
      <c r="M226" s="227"/>
      <c r="N226" s="228">
        <f>ROUND(L226*K226,2)</f>
        <v>0</v>
      </c>
      <c r="O226" s="228"/>
      <c r="P226" s="228"/>
      <c r="Q226" s="228"/>
      <c r="R226" s="50"/>
      <c r="T226" s="229" t="s">
        <v>22</v>
      </c>
      <c r="U226" s="58" t="s">
        <v>44</v>
      </c>
      <c r="V226" s="49"/>
      <c r="W226" s="230">
        <f>V226*K226</f>
        <v>0</v>
      </c>
      <c r="X226" s="230">
        <v>0.00034000000000000002</v>
      </c>
      <c r="Y226" s="230">
        <f>X226*K226</f>
        <v>0.00068000000000000005</v>
      </c>
      <c r="Z226" s="230">
        <v>0</v>
      </c>
      <c r="AA226" s="231">
        <f>Z226*K226</f>
        <v>0</v>
      </c>
      <c r="AR226" s="24" t="s">
        <v>166</v>
      </c>
      <c r="AT226" s="24" t="s">
        <v>162</v>
      </c>
      <c r="AU226" s="24" t="s">
        <v>115</v>
      </c>
      <c r="AY226" s="24" t="s">
        <v>160</v>
      </c>
      <c r="BE226" s="144">
        <f>IF(U226="základní",N226,0)</f>
        <v>0</v>
      </c>
      <c r="BF226" s="144">
        <f>IF(U226="snížená",N226,0)</f>
        <v>0</v>
      </c>
      <c r="BG226" s="144">
        <f>IF(U226="zákl. přenesená",N226,0)</f>
        <v>0</v>
      </c>
      <c r="BH226" s="144">
        <f>IF(U226="sníž. přenesená",N226,0)</f>
        <v>0</v>
      </c>
      <c r="BI226" s="144">
        <f>IF(U226="nulová",N226,0)</f>
        <v>0</v>
      </c>
      <c r="BJ226" s="24" t="s">
        <v>87</v>
      </c>
      <c r="BK226" s="144">
        <f>ROUND(L226*K226,2)</f>
        <v>0</v>
      </c>
      <c r="BL226" s="24" t="s">
        <v>166</v>
      </c>
      <c r="BM226" s="24" t="s">
        <v>375</v>
      </c>
    </row>
    <row r="227" s="1" customFormat="1" ht="38.25" customHeight="1">
      <c r="B227" s="48"/>
      <c r="C227" s="270" t="s">
        <v>376</v>
      </c>
      <c r="D227" s="270" t="s">
        <v>241</v>
      </c>
      <c r="E227" s="271" t="s">
        <v>377</v>
      </c>
      <c r="F227" s="272" t="s">
        <v>378</v>
      </c>
      <c r="G227" s="272"/>
      <c r="H227" s="272"/>
      <c r="I227" s="272"/>
      <c r="J227" s="273" t="s">
        <v>298</v>
      </c>
      <c r="K227" s="274">
        <v>2</v>
      </c>
      <c r="L227" s="275">
        <v>0</v>
      </c>
      <c r="M227" s="276"/>
      <c r="N227" s="277">
        <f>ROUND(L227*K227,2)</f>
        <v>0</v>
      </c>
      <c r="O227" s="228"/>
      <c r="P227" s="228"/>
      <c r="Q227" s="228"/>
      <c r="R227" s="50"/>
      <c r="T227" s="229" t="s">
        <v>22</v>
      </c>
      <c r="U227" s="58" t="s">
        <v>44</v>
      </c>
      <c r="V227" s="49"/>
      <c r="W227" s="230">
        <f>V227*K227</f>
        <v>0</v>
      </c>
      <c r="X227" s="230">
        <v>0.048000000000000001</v>
      </c>
      <c r="Y227" s="230">
        <f>X227*K227</f>
        <v>0.096000000000000002</v>
      </c>
      <c r="Z227" s="230">
        <v>0</v>
      </c>
      <c r="AA227" s="231">
        <f>Z227*K227</f>
        <v>0</v>
      </c>
      <c r="AR227" s="24" t="s">
        <v>180</v>
      </c>
      <c r="AT227" s="24" t="s">
        <v>241</v>
      </c>
      <c r="AU227" s="24" t="s">
        <v>115</v>
      </c>
      <c r="AY227" s="24" t="s">
        <v>160</v>
      </c>
      <c r="BE227" s="144">
        <f>IF(U227="základní",N227,0)</f>
        <v>0</v>
      </c>
      <c r="BF227" s="144">
        <f>IF(U227="snížená",N227,0)</f>
        <v>0</v>
      </c>
      <c r="BG227" s="144">
        <f>IF(U227="zákl. přenesená",N227,0)</f>
        <v>0</v>
      </c>
      <c r="BH227" s="144">
        <f>IF(U227="sníž. přenesená",N227,0)</f>
        <v>0</v>
      </c>
      <c r="BI227" s="144">
        <f>IF(U227="nulová",N227,0)</f>
        <v>0</v>
      </c>
      <c r="BJ227" s="24" t="s">
        <v>87</v>
      </c>
      <c r="BK227" s="144">
        <f>ROUND(L227*K227,2)</f>
        <v>0</v>
      </c>
      <c r="BL227" s="24" t="s">
        <v>166</v>
      </c>
      <c r="BM227" s="24" t="s">
        <v>379</v>
      </c>
    </row>
    <row r="228" s="1" customFormat="1" ht="16.5" customHeight="1">
      <c r="B228" s="48"/>
      <c r="C228" s="221" t="s">
        <v>380</v>
      </c>
      <c r="D228" s="221" t="s">
        <v>162</v>
      </c>
      <c r="E228" s="222" t="s">
        <v>381</v>
      </c>
      <c r="F228" s="223" t="s">
        <v>382</v>
      </c>
      <c r="G228" s="223"/>
      <c r="H228" s="223"/>
      <c r="I228" s="223"/>
      <c r="J228" s="224" t="s">
        <v>298</v>
      </c>
      <c r="K228" s="225">
        <v>1</v>
      </c>
      <c r="L228" s="226">
        <v>0</v>
      </c>
      <c r="M228" s="227"/>
      <c r="N228" s="228">
        <f>ROUND(L228*K228,2)</f>
        <v>0</v>
      </c>
      <c r="O228" s="228"/>
      <c r="P228" s="228"/>
      <c r="Q228" s="228"/>
      <c r="R228" s="50"/>
      <c r="T228" s="229" t="s">
        <v>22</v>
      </c>
      <c r="U228" s="58" t="s">
        <v>44</v>
      </c>
      <c r="V228" s="49"/>
      <c r="W228" s="230">
        <f>V228*K228</f>
        <v>0</v>
      </c>
      <c r="X228" s="230">
        <v>0.00034000000000000002</v>
      </c>
      <c r="Y228" s="230">
        <f>X228*K228</f>
        <v>0.00034000000000000002</v>
      </c>
      <c r="Z228" s="230">
        <v>0</v>
      </c>
      <c r="AA228" s="231">
        <f>Z228*K228</f>
        <v>0</v>
      </c>
      <c r="AR228" s="24" t="s">
        <v>166</v>
      </c>
      <c r="AT228" s="24" t="s">
        <v>162</v>
      </c>
      <c r="AU228" s="24" t="s">
        <v>115</v>
      </c>
      <c r="AY228" s="24" t="s">
        <v>160</v>
      </c>
      <c r="BE228" s="144">
        <f>IF(U228="základní",N228,0)</f>
        <v>0</v>
      </c>
      <c r="BF228" s="144">
        <f>IF(U228="snížená",N228,0)</f>
        <v>0</v>
      </c>
      <c r="BG228" s="144">
        <f>IF(U228="zákl. přenesená",N228,0)</f>
        <v>0</v>
      </c>
      <c r="BH228" s="144">
        <f>IF(U228="sníž. přenesená",N228,0)</f>
        <v>0</v>
      </c>
      <c r="BI228" s="144">
        <f>IF(U228="nulová",N228,0)</f>
        <v>0</v>
      </c>
      <c r="BJ228" s="24" t="s">
        <v>87</v>
      </c>
      <c r="BK228" s="144">
        <f>ROUND(L228*K228,2)</f>
        <v>0</v>
      </c>
      <c r="BL228" s="24" t="s">
        <v>166</v>
      </c>
      <c r="BM228" s="24" t="s">
        <v>383</v>
      </c>
    </row>
    <row r="229" s="1" customFormat="1" ht="25.5" customHeight="1">
      <c r="B229" s="48"/>
      <c r="C229" s="270" t="s">
        <v>384</v>
      </c>
      <c r="D229" s="270" t="s">
        <v>241</v>
      </c>
      <c r="E229" s="271" t="s">
        <v>385</v>
      </c>
      <c r="F229" s="272" t="s">
        <v>386</v>
      </c>
      <c r="G229" s="272"/>
      <c r="H229" s="272"/>
      <c r="I229" s="272"/>
      <c r="J229" s="273" t="s">
        <v>298</v>
      </c>
      <c r="K229" s="274">
        <v>1</v>
      </c>
      <c r="L229" s="275">
        <v>0</v>
      </c>
      <c r="M229" s="276"/>
      <c r="N229" s="277">
        <f>ROUND(L229*K229,2)</f>
        <v>0</v>
      </c>
      <c r="O229" s="228"/>
      <c r="P229" s="228"/>
      <c r="Q229" s="228"/>
      <c r="R229" s="50"/>
      <c r="T229" s="229" t="s">
        <v>22</v>
      </c>
      <c r="U229" s="58" t="s">
        <v>44</v>
      </c>
      <c r="V229" s="49"/>
      <c r="W229" s="230">
        <f>V229*K229</f>
        <v>0</v>
      </c>
      <c r="X229" s="230">
        <v>0.033000000000000002</v>
      </c>
      <c r="Y229" s="230">
        <f>X229*K229</f>
        <v>0.033000000000000002</v>
      </c>
      <c r="Z229" s="230">
        <v>0</v>
      </c>
      <c r="AA229" s="231">
        <f>Z229*K229</f>
        <v>0</v>
      </c>
      <c r="AR229" s="24" t="s">
        <v>180</v>
      </c>
      <c r="AT229" s="24" t="s">
        <v>241</v>
      </c>
      <c r="AU229" s="24" t="s">
        <v>115</v>
      </c>
      <c r="AY229" s="24" t="s">
        <v>160</v>
      </c>
      <c r="BE229" s="144">
        <f>IF(U229="základní",N229,0)</f>
        <v>0</v>
      </c>
      <c r="BF229" s="144">
        <f>IF(U229="snížená",N229,0)</f>
        <v>0</v>
      </c>
      <c r="BG229" s="144">
        <f>IF(U229="zákl. přenesená",N229,0)</f>
        <v>0</v>
      </c>
      <c r="BH229" s="144">
        <f>IF(U229="sníž. přenesená",N229,0)</f>
        <v>0</v>
      </c>
      <c r="BI229" s="144">
        <f>IF(U229="nulová",N229,0)</f>
        <v>0</v>
      </c>
      <c r="BJ229" s="24" t="s">
        <v>87</v>
      </c>
      <c r="BK229" s="144">
        <f>ROUND(L229*K229,2)</f>
        <v>0</v>
      </c>
      <c r="BL229" s="24" t="s">
        <v>166</v>
      </c>
      <c r="BM229" s="24" t="s">
        <v>387</v>
      </c>
    </row>
    <row r="230" s="1" customFormat="1" ht="25.5" customHeight="1">
      <c r="B230" s="48"/>
      <c r="C230" s="221" t="s">
        <v>388</v>
      </c>
      <c r="D230" s="221" t="s">
        <v>162</v>
      </c>
      <c r="E230" s="222" t="s">
        <v>389</v>
      </c>
      <c r="F230" s="223" t="s">
        <v>390</v>
      </c>
      <c r="G230" s="223"/>
      <c r="H230" s="223"/>
      <c r="I230" s="223"/>
      <c r="J230" s="224" t="s">
        <v>298</v>
      </c>
      <c r="K230" s="225">
        <v>1</v>
      </c>
      <c r="L230" s="226">
        <v>0</v>
      </c>
      <c r="M230" s="227"/>
      <c r="N230" s="228">
        <f>ROUND(L230*K230,2)</f>
        <v>0</v>
      </c>
      <c r="O230" s="228"/>
      <c r="P230" s="228"/>
      <c r="Q230" s="228"/>
      <c r="R230" s="50"/>
      <c r="T230" s="229" t="s">
        <v>22</v>
      </c>
      <c r="U230" s="58" t="s">
        <v>44</v>
      </c>
      <c r="V230" s="49"/>
      <c r="W230" s="230">
        <f>V230*K230</f>
        <v>0</v>
      </c>
      <c r="X230" s="230">
        <v>0.00165</v>
      </c>
      <c r="Y230" s="230">
        <f>X230*K230</f>
        <v>0.00165</v>
      </c>
      <c r="Z230" s="230">
        <v>0</v>
      </c>
      <c r="AA230" s="231">
        <f>Z230*K230</f>
        <v>0</v>
      </c>
      <c r="AR230" s="24" t="s">
        <v>166</v>
      </c>
      <c r="AT230" s="24" t="s">
        <v>162</v>
      </c>
      <c r="AU230" s="24" t="s">
        <v>115</v>
      </c>
      <c r="AY230" s="24" t="s">
        <v>160</v>
      </c>
      <c r="BE230" s="144">
        <f>IF(U230="základní",N230,0)</f>
        <v>0</v>
      </c>
      <c r="BF230" s="144">
        <f>IF(U230="snížená",N230,0)</f>
        <v>0</v>
      </c>
      <c r="BG230" s="144">
        <f>IF(U230="zákl. přenesená",N230,0)</f>
        <v>0</v>
      </c>
      <c r="BH230" s="144">
        <f>IF(U230="sníž. přenesená",N230,0)</f>
        <v>0</v>
      </c>
      <c r="BI230" s="144">
        <f>IF(U230="nulová",N230,0)</f>
        <v>0</v>
      </c>
      <c r="BJ230" s="24" t="s">
        <v>87</v>
      </c>
      <c r="BK230" s="144">
        <f>ROUND(L230*K230,2)</f>
        <v>0</v>
      </c>
      <c r="BL230" s="24" t="s">
        <v>166</v>
      </c>
      <c r="BM230" s="24" t="s">
        <v>391</v>
      </c>
    </row>
    <row r="231" s="1" customFormat="1" ht="16.5" customHeight="1">
      <c r="B231" s="48"/>
      <c r="C231" s="270" t="s">
        <v>392</v>
      </c>
      <c r="D231" s="270" t="s">
        <v>241</v>
      </c>
      <c r="E231" s="271" t="s">
        <v>393</v>
      </c>
      <c r="F231" s="272" t="s">
        <v>394</v>
      </c>
      <c r="G231" s="272"/>
      <c r="H231" s="272"/>
      <c r="I231" s="272"/>
      <c r="J231" s="273" t="s">
        <v>298</v>
      </c>
      <c r="K231" s="274">
        <v>1</v>
      </c>
      <c r="L231" s="275">
        <v>0</v>
      </c>
      <c r="M231" s="276"/>
      <c r="N231" s="277">
        <f>ROUND(L231*K231,2)</f>
        <v>0</v>
      </c>
      <c r="O231" s="228"/>
      <c r="P231" s="228"/>
      <c r="Q231" s="228"/>
      <c r="R231" s="50"/>
      <c r="T231" s="229" t="s">
        <v>22</v>
      </c>
      <c r="U231" s="58" t="s">
        <v>44</v>
      </c>
      <c r="V231" s="49"/>
      <c r="W231" s="230">
        <f>V231*K231</f>
        <v>0</v>
      </c>
      <c r="X231" s="230">
        <v>0.050000000000000003</v>
      </c>
      <c r="Y231" s="230">
        <f>X231*K231</f>
        <v>0.050000000000000003</v>
      </c>
      <c r="Z231" s="230">
        <v>0</v>
      </c>
      <c r="AA231" s="231">
        <f>Z231*K231</f>
        <v>0</v>
      </c>
      <c r="AR231" s="24" t="s">
        <v>180</v>
      </c>
      <c r="AT231" s="24" t="s">
        <v>241</v>
      </c>
      <c r="AU231" s="24" t="s">
        <v>115</v>
      </c>
      <c r="AY231" s="24" t="s">
        <v>160</v>
      </c>
      <c r="BE231" s="144">
        <f>IF(U231="základní",N231,0)</f>
        <v>0</v>
      </c>
      <c r="BF231" s="144">
        <f>IF(U231="snížená",N231,0)</f>
        <v>0</v>
      </c>
      <c r="BG231" s="144">
        <f>IF(U231="zákl. přenesená",N231,0)</f>
        <v>0</v>
      </c>
      <c r="BH231" s="144">
        <f>IF(U231="sníž. přenesená",N231,0)</f>
        <v>0</v>
      </c>
      <c r="BI231" s="144">
        <f>IF(U231="nulová",N231,0)</f>
        <v>0</v>
      </c>
      <c r="BJ231" s="24" t="s">
        <v>87</v>
      </c>
      <c r="BK231" s="144">
        <f>ROUND(L231*K231,2)</f>
        <v>0</v>
      </c>
      <c r="BL231" s="24" t="s">
        <v>166</v>
      </c>
      <c r="BM231" s="24" t="s">
        <v>395</v>
      </c>
    </row>
    <row r="232" s="1" customFormat="1" ht="16.5" customHeight="1">
      <c r="B232" s="48"/>
      <c r="C232" s="270" t="s">
        <v>396</v>
      </c>
      <c r="D232" s="270" t="s">
        <v>241</v>
      </c>
      <c r="E232" s="271" t="s">
        <v>397</v>
      </c>
      <c r="F232" s="272" t="s">
        <v>362</v>
      </c>
      <c r="G232" s="272"/>
      <c r="H232" s="272"/>
      <c r="I232" s="272"/>
      <c r="J232" s="273" t="s">
        <v>298</v>
      </c>
      <c r="K232" s="274">
        <v>1</v>
      </c>
      <c r="L232" s="275">
        <v>0</v>
      </c>
      <c r="M232" s="276"/>
      <c r="N232" s="277">
        <f>ROUND(L232*K232,2)</f>
        <v>0</v>
      </c>
      <c r="O232" s="228"/>
      <c r="P232" s="228"/>
      <c r="Q232" s="228"/>
      <c r="R232" s="50"/>
      <c r="T232" s="229" t="s">
        <v>22</v>
      </c>
      <c r="U232" s="58" t="s">
        <v>44</v>
      </c>
      <c r="V232" s="49"/>
      <c r="W232" s="230">
        <f>V232*K232</f>
        <v>0</v>
      </c>
      <c r="X232" s="230">
        <v>0.050000000000000003</v>
      </c>
      <c r="Y232" s="230">
        <f>X232*K232</f>
        <v>0.050000000000000003</v>
      </c>
      <c r="Z232" s="230">
        <v>0</v>
      </c>
      <c r="AA232" s="231">
        <f>Z232*K232</f>
        <v>0</v>
      </c>
      <c r="AR232" s="24" t="s">
        <v>180</v>
      </c>
      <c r="AT232" s="24" t="s">
        <v>241</v>
      </c>
      <c r="AU232" s="24" t="s">
        <v>115</v>
      </c>
      <c r="AY232" s="24" t="s">
        <v>160</v>
      </c>
      <c r="BE232" s="144">
        <f>IF(U232="základní",N232,0)</f>
        <v>0</v>
      </c>
      <c r="BF232" s="144">
        <f>IF(U232="snížená",N232,0)</f>
        <v>0</v>
      </c>
      <c r="BG232" s="144">
        <f>IF(U232="zákl. přenesená",N232,0)</f>
        <v>0</v>
      </c>
      <c r="BH232" s="144">
        <f>IF(U232="sníž. přenesená",N232,0)</f>
        <v>0</v>
      </c>
      <c r="BI232" s="144">
        <f>IF(U232="nulová",N232,0)</f>
        <v>0</v>
      </c>
      <c r="BJ232" s="24" t="s">
        <v>87</v>
      </c>
      <c r="BK232" s="144">
        <f>ROUND(L232*K232,2)</f>
        <v>0</v>
      </c>
      <c r="BL232" s="24" t="s">
        <v>166</v>
      </c>
      <c r="BM232" s="24" t="s">
        <v>398</v>
      </c>
    </row>
    <row r="233" s="1" customFormat="1" ht="16.5" customHeight="1">
      <c r="B233" s="48"/>
      <c r="C233" s="270" t="s">
        <v>399</v>
      </c>
      <c r="D233" s="270" t="s">
        <v>241</v>
      </c>
      <c r="E233" s="271" t="s">
        <v>400</v>
      </c>
      <c r="F233" s="272" t="s">
        <v>366</v>
      </c>
      <c r="G233" s="272"/>
      <c r="H233" s="272"/>
      <c r="I233" s="272"/>
      <c r="J233" s="273" t="s">
        <v>298</v>
      </c>
      <c r="K233" s="274">
        <v>1</v>
      </c>
      <c r="L233" s="275">
        <v>0</v>
      </c>
      <c r="M233" s="276"/>
      <c r="N233" s="277">
        <f>ROUND(L233*K233,2)</f>
        <v>0</v>
      </c>
      <c r="O233" s="228"/>
      <c r="P233" s="228"/>
      <c r="Q233" s="228"/>
      <c r="R233" s="50"/>
      <c r="T233" s="229" t="s">
        <v>22</v>
      </c>
      <c r="U233" s="58" t="s">
        <v>44</v>
      </c>
      <c r="V233" s="49"/>
      <c r="W233" s="230">
        <f>V233*K233</f>
        <v>0</v>
      </c>
      <c r="X233" s="230">
        <v>0.050000000000000003</v>
      </c>
      <c r="Y233" s="230">
        <f>X233*K233</f>
        <v>0.050000000000000003</v>
      </c>
      <c r="Z233" s="230">
        <v>0</v>
      </c>
      <c r="AA233" s="231">
        <f>Z233*K233</f>
        <v>0</v>
      </c>
      <c r="AR233" s="24" t="s">
        <v>180</v>
      </c>
      <c r="AT233" s="24" t="s">
        <v>241</v>
      </c>
      <c r="AU233" s="24" t="s">
        <v>115</v>
      </c>
      <c r="AY233" s="24" t="s">
        <v>160</v>
      </c>
      <c r="BE233" s="144">
        <f>IF(U233="základní",N233,0)</f>
        <v>0</v>
      </c>
      <c r="BF233" s="144">
        <f>IF(U233="snížená",N233,0)</f>
        <v>0</v>
      </c>
      <c r="BG233" s="144">
        <f>IF(U233="zákl. přenesená",N233,0)</f>
        <v>0</v>
      </c>
      <c r="BH233" s="144">
        <f>IF(U233="sníž. přenesená",N233,0)</f>
        <v>0</v>
      </c>
      <c r="BI233" s="144">
        <f>IF(U233="nulová",N233,0)</f>
        <v>0</v>
      </c>
      <c r="BJ233" s="24" t="s">
        <v>87</v>
      </c>
      <c r="BK233" s="144">
        <f>ROUND(L233*K233,2)</f>
        <v>0</v>
      </c>
      <c r="BL233" s="24" t="s">
        <v>166</v>
      </c>
      <c r="BM233" s="24" t="s">
        <v>401</v>
      </c>
    </row>
    <row r="234" s="1" customFormat="1" ht="25.5" customHeight="1">
      <c r="B234" s="48"/>
      <c r="C234" s="270" t="s">
        <v>402</v>
      </c>
      <c r="D234" s="270" t="s">
        <v>241</v>
      </c>
      <c r="E234" s="271" t="s">
        <v>403</v>
      </c>
      <c r="F234" s="272" t="s">
        <v>404</v>
      </c>
      <c r="G234" s="272"/>
      <c r="H234" s="272"/>
      <c r="I234" s="272"/>
      <c r="J234" s="273" t="s">
        <v>298</v>
      </c>
      <c r="K234" s="274">
        <v>1</v>
      </c>
      <c r="L234" s="275">
        <v>0</v>
      </c>
      <c r="M234" s="276"/>
      <c r="N234" s="277">
        <f>ROUND(L234*K234,2)</f>
        <v>0</v>
      </c>
      <c r="O234" s="228"/>
      <c r="P234" s="228"/>
      <c r="Q234" s="228"/>
      <c r="R234" s="50"/>
      <c r="T234" s="229" t="s">
        <v>22</v>
      </c>
      <c r="U234" s="58" t="s">
        <v>44</v>
      </c>
      <c r="V234" s="49"/>
      <c r="W234" s="230">
        <f>V234*K234</f>
        <v>0</v>
      </c>
      <c r="X234" s="230">
        <v>0.0035000000000000001</v>
      </c>
      <c r="Y234" s="230">
        <f>X234*K234</f>
        <v>0.0035000000000000001</v>
      </c>
      <c r="Z234" s="230">
        <v>0</v>
      </c>
      <c r="AA234" s="231">
        <f>Z234*K234</f>
        <v>0</v>
      </c>
      <c r="AR234" s="24" t="s">
        <v>180</v>
      </c>
      <c r="AT234" s="24" t="s">
        <v>241</v>
      </c>
      <c r="AU234" s="24" t="s">
        <v>115</v>
      </c>
      <c r="AY234" s="24" t="s">
        <v>160</v>
      </c>
      <c r="BE234" s="144">
        <f>IF(U234="základní",N234,0)</f>
        <v>0</v>
      </c>
      <c r="BF234" s="144">
        <f>IF(U234="snížená",N234,0)</f>
        <v>0</v>
      </c>
      <c r="BG234" s="144">
        <f>IF(U234="zákl. přenesená",N234,0)</f>
        <v>0</v>
      </c>
      <c r="BH234" s="144">
        <f>IF(U234="sníž. přenesená",N234,0)</f>
        <v>0</v>
      </c>
      <c r="BI234" s="144">
        <f>IF(U234="nulová",N234,0)</f>
        <v>0</v>
      </c>
      <c r="BJ234" s="24" t="s">
        <v>87</v>
      </c>
      <c r="BK234" s="144">
        <f>ROUND(L234*K234,2)</f>
        <v>0</v>
      </c>
      <c r="BL234" s="24" t="s">
        <v>166</v>
      </c>
      <c r="BM234" s="24" t="s">
        <v>405</v>
      </c>
    </row>
    <row r="235" s="1" customFormat="1" ht="16.5" customHeight="1">
      <c r="B235" s="48"/>
      <c r="C235" s="221" t="s">
        <v>406</v>
      </c>
      <c r="D235" s="221" t="s">
        <v>162</v>
      </c>
      <c r="E235" s="222" t="s">
        <v>407</v>
      </c>
      <c r="F235" s="223" t="s">
        <v>408</v>
      </c>
      <c r="G235" s="223"/>
      <c r="H235" s="223"/>
      <c r="I235" s="223"/>
      <c r="J235" s="224" t="s">
        <v>188</v>
      </c>
      <c r="K235" s="225">
        <v>361</v>
      </c>
      <c r="L235" s="226">
        <v>0</v>
      </c>
      <c r="M235" s="227"/>
      <c r="N235" s="228">
        <f>ROUND(L235*K235,2)</f>
        <v>0</v>
      </c>
      <c r="O235" s="228"/>
      <c r="P235" s="228"/>
      <c r="Q235" s="228"/>
      <c r="R235" s="50"/>
      <c r="T235" s="229" t="s">
        <v>22</v>
      </c>
      <c r="U235" s="58" t="s">
        <v>44</v>
      </c>
      <c r="V235" s="49"/>
      <c r="W235" s="230">
        <f>V235*K235</f>
        <v>0</v>
      </c>
      <c r="X235" s="230">
        <v>0</v>
      </c>
      <c r="Y235" s="230">
        <f>X235*K235</f>
        <v>0</v>
      </c>
      <c r="Z235" s="230">
        <v>0</v>
      </c>
      <c r="AA235" s="231">
        <f>Z235*K235</f>
        <v>0</v>
      </c>
      <c r="AR235" s="24" t="s">
        <v>166</v>
      </c>
      <c r="AT235" s="24" t="s">
        <v>162</v>
      </c>
      <c r="AU235" s="24" t="s">
        <v>115</v>
      </c>
      <c r="AY235" s="24" t="s">
        <v>160</v>
      </c>
      <c r="BE235" s="144">
        <f>IF(U235="základní",N235,0)</f>
        <v>0</v>
      </c>
      <c r="BF235" s="144">
        <f>IF(U235="snížená",N235,0)</f>
        <v>0</v>
      </c>
      <c r="BG235" s="144">
        <f>IF(U235="zákl. přenesená",N235,0)</f>
        <v>0</v>
      </c>
      <c r="BH235" s="144">
        <f>IF(U235="sníž. přenesená",N235,0)</f>
        <v>0</v>
      </c>
      <c r="BI235" s="144">
        <f>IF(U235="nulová",N235,0)</f>
        <v>0</v>
      </c>
      <c r="BJ235" s="24" t="s">
        <v>87</v>
      </c>
      <c r="BK235" s="144">
        <f>ROUND(L235*K235,2)</f>
        <v>0</v>
      </c>
      <c r="BL235" s="24" t="s">
        <v>166</v>
      </c>
      <c r="BM235" s="24" t="s">
        <v>409</v>
      </c>
    </row>
    <row r="236" s="1" customFormat="1" ht="25.5" customHeight="1">
      <c r="B236" s="48"/>
      <c r="C236" s="221" t="s">
        <v>410</v>
      </c>
      <c r="D236" s="221" t="s">
        <v>162</v>
      </c>
      <c r="E236" s="222" t="s">
        <v>411</v>
      </c>
      <c r="F236" s="223" t="s">
        <v>412</v>
      </c>
      <c r="G236" s="223"/>
      <c r="H236" s="223"/>
      <c r="I236" s="223"/>
      <c r="J236" s="224" t="s">
        <v>188</v>
      </c>
      <c r="K236" s="225">
        <v>6</v>
      </c>
      <c r="L236" s="226">
        <v>0</v>
      </c>
      <c r="M236" s="227"/>
      <c r="N236" s="228">
        <f>ROUND(L236*K236,2)</f>
        <v>0</v>
      </c>
      <c r="O236" s="228"/>
      <c r="P236" s="228"/>
      <c r="Q236" s="228"/>
      <c r="R236" s="50"/>
      <c r="T236" s="229" t="s">
        <v>22</v>
      </c>
      <c r="U236" s="58" t="s">
        <v>44</v>
      </c>
      <c r="V236" s="49"/>
      <c r="W236" s="230">
        <f>V236*K236</f>
        <v>0</v>
      </c>
      <c r="X236" s="230">
        <v>0</v>
      </c>
      <c r="Y236" s="230">
        <f>X236*K236</f>
        <v>0</v>
      </c>
      <c r="Z236" s="230">
        <v>0</v>
      </c>
      <c r="AA236" s="231">
        <f>Z236*K236</f>
        <v>0</v>
      </c>
      <c r="AR236" s="24" t="s">
        <v>166</v>
      </c>
      <c r="AT236" s="24" t="s">
        <v>162</v>
      </c>
      <c r="AU236" s="24" t="s">
        <v>115</v>
      </c>
      <c r="AY236" s="24" t="s">
        <v>160</v>
      </c>
      <c r="BE236" s="144">
        <f>IF(U236="základní",N236,0)</f>
        <v>0</v>
      </c>
      <c r="BF236" s="144">
        <f>IF(U236="snížená",N236,0)</f>
        <v>0</v>
      </c>
      <c r="BG236" s="144">
        <f>IF(U236="zákl. přenesená",N236,0)</f>
        <v>0</v>
      </c>
      <c r="BH236" s="144">
        <f>IF(U236="sníž. přenesená",N236,0)</f>
        <v>0</v>
      </c>
      <c r="BI236" s="144">
        <f>IF(U236="nulová",N236,0)</f>
        <v>0</v>
      </c>
      <c r="BJ236" s="24" t="s">
        <v>87</v>
      </c>
      <c r="BK236" s="144">
        <f>ROUND(L236*K236,2)</f>
        <v>0</v>
      </c>
      <c r="BL236" s="24" t="s">
        <v>166</v>
      </c>
      <c r="BM236" s="24" t="s">
        <v>413</v>
      </c>
    </row>
    <row r="237" s="1" customFormat="1" ht="25.5" customHeight="1">
      <c r="B237" s="48"/>
      <c r="C237" s="221" t="s">
        <v>414</v>
      </c>
      <c r="D237" s="221" t="s">
        <v>162</v>
      </c>
      <c r="E237" s="222" t="s">
        <v>415</v>
      </c>
      <c r="F237" s="223" t="s">
        <v>416</v>
      </c>
      <c r="G237" s="223"/>
      <c r="H237" s="223"/>
      <c r="I237" s="223"/>
      <c r="J237" s="224" t="s">
        <v>188</v>
      </c>
      <c r="K237" s="225">
        <v>367</v>
      </c>
      <c r="L237" s="226">
        <v>0</v>
      </c>
      <c r="M237" s="227"/>
      <c r="N237" s="228">
        <f>ROUND(L237*K237,2)</f>
        <v>0</v>
      </c>
      <c r="O237" s="228"/>
      <c r="P237" s="228"/>
      <c r="Q237" s="228"/>
      <c r="R237" s="50"/>
      <c r="T237" s="229" t="s">
        <v>22</v>
      </c>
      <c r="U237" s="58" t="s">
        <v>44</v>
      </c>
      <c r="V237" s="49"/>
      <c r="W237" s="230">
        <f>V237*K237</f>
        <v>0</v>
      </c>
      <c r="X237" s="230">
        <v>0</v>
      </c>
      <c r="Y237" s="230">
        <f>X237*K237</f>
        <v>0</v>
      </c>
      <c r="Z237" s="230">
        <v>0</v>
      </c>
      <c r="AA237" s="231">
        <f>Z237*K237</f>
        <v>0</v>
      </c>
      <c r="AR237" s="24" t="s">
        <v>166</v>
      </c>
      <c r="AT237" s="24" t="s">
        <v>162</v>
      </c>
      <c r="AU237" s="24" t="s">
        <v>115</v>
      </c>
      <c r="AY237" s="24" t="s">
        <v>160</v>
      </c>
      <c r="BE237" s="144">
        <f>IF(U237="základní",N237,0)</f>
        <v>0</v>
      </c>
      <c r="BF237" s="144">
        <f>IF(U237="snížená",N237,0)</f>
        <v>0</v>
      </c>
      <c r="BG237" s="144">
        <f>IF(U237="zákl. přenesená",N237,0)</f>
        <v>0</v>
      </c>
      <c r="BH237" s="144">
        <f>IF(U237="sníž. přenesená",N237,0)</f>
        <v>0</v>
      </c>
      <c r="BI237" s="144">
        <f>IF(U237="nulová",N237,0)</f>
        <v>0</v>
      </c>
      <c r="BJ237" s="24" t="s">
        <v>87</v>
      </c>
      <c r="BK237" s="144">
        <f>ROUND(L237*K237,2)</f>
        <v>0</v>
      </c>
      <c r="BL237" s="24" t="s">
        <v>166</v>
      </c>
      <c r="BM237" s="24" t="s">
        <v>417</v>
      </c>
    </row>
    <row r="238" s="9" customFormat="1" ht="29.88" customHeight="1">
      <c r="B238" s="207"/>
      <c r="C238" s="208"/>
      <c r="D238" s="218" t="s">
        <v>130</v>
      </c>
      <c r="E238" s="218"/>
      <c r="F238" s="218"/>
      <c r="G238" s="218"/>
      <c r="H238" s="218"/>
      <c r="I238" s="218"/>
      <c r="J238" s="218"/>
      <c r="K238" s="218"/>
      <c r="L238" s="218"/>
      <c r="M238" s="218"/>
      <c r="N238" s="278">
        <f>BK238</f>
        <v>0</v>
      </c>
      <c r="O238" s="279"/>
      <c r="P238" s="279"/>
      <c r="Q238" s="279"/>
      <c r="R238" s="211"/>
      <c r="T238" s="212"/>
      <c r="U238" s="208"/>
      <c r="V238" s="208"/>
      <c r="W238" s="213">
        <f>SUM(W239:W242)</f>
        <v>0</v>
      </c>
      <c r="X238" s="208"/>
      <c r="Y238" s="213">
        <f>SUM(Y239:Y242)</f>
        <v>0</v>
      </c>
      <c r="Z238" s="208"/>
      <c r="AA238" s="214">
        <f>SUM(AA239:AA242)</f>
        <v>0</v>
      </c>
      <c r="AR238" s="215" t="s">
        <v>87</v>
      </c>
      <c r="AT238" s="216" t="s">
        <v>78</v>
      </c>
      <c r="AU238" s="216" t="s">
        <v>87</v>
      </c>
      <c r="AY238" s="215" t="s">
        <v>160</v>
      </c>
      <c r="BK238" s="217">
        <f>SUM(BK239:BK242)</f>
        <v>0</v>
      </c>
    </row>
    <row r="239" s="1" customFormat="1" ht="25.5" customHeight="1">
      <c r="B239" s="48"/>
      <c r="C239" s="221" t="s">
        <v>418</v>
      </c>
      <c r="D239" s="221" t="s">
        <v>162</v>
      </c>
      <c r="E239" s="222" t="s">
        <v>419</v>
      </c>
      <c r="F239" s="223" t="s">
        <v>420</v>
      </c>
      <c r="G239" s="223"/>
      <c r="H239" s="223"/>
      <c r="I239" s="223"/>
      <c r="J239" s="224" t="s">
        <v>188</v>
      </c>
      <c r="K239" s="225">
        <v>39.799999999999997</v>
      </c>
      <c r="L239" s="226">
        <v>0</v>
      </c>
      <c r="M239" s="227"/>
      <c r="N239" s="228">
        <f>ROUND(L239*K239,2)</f>
        <v>0</v>
      </c>
      <c r="O239" s="228"/>
      <c r="P239" s="228"/>
      <c r="Q239" s="228"/>
      <c r="R239" s="50"/>
      <c r="T239" s="229" t="s">
        <v>22</v>
      </c>
      <c r="U239" s="58" t="s">
        <v>44</v>
      </c>
      <c r="V239" s="49"/>
      <c r="W239" s="230">
        <f>V239*K239</f>
        <v>0</v>
      </c>
      <c r="X239" s="230">
        <v>0</v>
      </c>
      <c r="Y239" s="230">
        <f>X239*K239</f>
        <v>0</v>
      </c>
      <c r="Z239" s="230">
        <v>0</v>
      </c>
      <c r="AA239" s="231">
        <f>Z239*K239</f>
        <v>0</v>
      </c>
      <c r="AR239" s="24" t="s">
        <v>166</v>
      </c>
      <c r="AT239" s="24" t="s">
        <v>162</v>
      </c>
      <c r="AU239" s="24" t="s">
        <v>115</v>
      </c>
      <c r="AY239" s="24" t="s">
        <v>160</v>
      </c>
      <c r="BE239" s="144">
        <f>IF(U239="základní",N239,0)</f>
        <v>0</v>
      </c>
      <c r="BF239" s="144">
        <f>IF(U239="snížená",N239,0)</f>
        <v>0</v>
      </c>
      <c r="BG239" s="144">
        <f>IF(U239="zákl. přenesená",N239,0)</f>
        <v>0</v>
      </c>
      <c r="BH239" s="144">
        <f>IF(U239="sníž. přenesená",N239,0)</f>
        <v>0</v>
      </c>
      <c r="BI239" s="144">
        <f>IF(U239="nulová",N239,0)</f>
        <v>0</v>
      </c>
      <c r="BJ239" s="24" t="s">
        <v>87</v>
      </c>
      <c r="BK239" s="144">
        <f>ROUND(L239*K239,2)</f>
        <v>0</v>
      </c>
      <c r="BL239" s="24" t="s">
        <v>166</v>
      </c>
      <c r="BM239" s="24" t="s">
        <v>421</v>
      </c>
    </row>
    <row r="240" s="10" customFormat="1" ht="16.5" customHeight="1">
      <c r="B240" s="232"/>
      <c r="C240" s="233"/>
      <c r="D240" s="233"/>
      <c r="E240" s="234" t="s">
        <v>22</v>
      </c>
      <c r="F240" s="235" t="s">
        <v>422</v>
      </c>
      <c r="G240" s="236"/>
      <c r="H240" s="236"/>
      <c r="I240" s="236"/>
      <c r="J240" s="233"/>
      <c r="K240" s="237">
        <v>14</v>
      </c>
      <c r="L240" s="233"/>
      <c r="M240" s="233"/>
      <c r="N240" s="233"/>
      <c r="O240" s="233"/>
      <c r="P240" s="233"/>
      <c r="Q240" s="233"/>
      <c r="R240" s="238"/>
      <c r="T240" s="239"/>
      <c r="U240" s="233"/>
      <c r="V240" s="233"/>
      <c r="W240" s="233"/>
      <c r="X240" s="233"/>
      <c r="Y240" s="233"/>
      <c r="Z240" s="233"/>
      <c r="AA240" s="240"/>
      <c r="AT240" s="241" t="s">
        <v>169</v>
      </c>
      <c r="AU240" s="241" t="s">
        <v>115</v>
      </c>
      <c r="AV240" s="10" t="s">
        <v>115</v>
      </c>
      <c r="AW240" s="10" t="s">
        <v>36</v>
      </c>
      <c r="AX240" s="10" t="s">
        <v>79</v>
      </c>
      <c r="AY240" s="241" t="s">
        <v>160</v>
      </c>
    </row>
    <row r="241" s="10" customFormat="1" ht="25.5" customHeight="1">
      <c r="B241" s="232"/>
      <c r="C241" s="233"/>
      <c r="D241" s="233"/>
      <c r="E241" s="234" t="s">
        <v>22</v>
      </c>
      <c r="F241" s="251" t="s">
        <v>423</v>
      </c>
      <c r="G241" s="233"/>
      <c r="H241" s="233"/>
      <c r="I241" s="233"/>
      <c r="J241" s="233"/>
      <c r="K241" s="237">
        <v>25.800000000000001</v>
      </c>
      <c r="L241" s="233"/>
      <c r="M241" s="233"/>
      <c r="N241" s="233"/>
      <c r="O241" s="233"/>
      <c r="P241" s="233"/>
      <c r="Q241" s="233"/>
      <c r="R241" s="238"/>
      <c r="T241" s="239"/>
      <c r="U241" s="233"/>
      <c r="V241" s="233"/>
      <c r="W241" s="233"/>
      <c r="X241" s="233"/>
      <c r="Y241" s="233"/>
      <c r="Z241" s="233"/>
      <c r="AA241" s="240"/>
      <c r="AT241" s="241" t="s">
        <v>169</v>
      </c>
      <c r="AU241" s="241" t="s">
        <v>115</v>
      </c>
      <c r="AV241" s="10" t="s">
        <v>115</v>
      </c>
      <c r="AW241" s="10" t="s">
        <v>36</v>
      </c>
      <c r="AX241" s="10" t="s">
        <v>79</v>
      </c>
      <c r="AY241" s="241" t="s">
        <v>160</v>
      </c>
    </row>
    <row r="242" s="13" customFormat="1" ht="16.5" customHeight="1">
      <c r="B242" s="261"/>
      <c r="C242" s="262"/>
      <c r="D242" s="262"/>
      <c r="E242" s="263" t="s">
        <v>22</v>
      </c>
      <c r="F242" s="264" t="s">
        <v>211</v>
      </c>
      <c r="G242" s="262"/>
      <c r="H242" s="262"/>
      <c r="I242" s="262"/>
      <c r="J242" s="262"/>
      <c r="K242" s="265">
        <v>39.799999999999997</v>
      </c>
      <c r="L242" s="262"/>
      <c r="M242" s="262"/>
      <c r="N242" s="262"/>
      <c r="O242" s="262"/>
      <c r="P242" s="262"/>
      <c r="Q242" s="262"/>
      <c r="R242" s="266"/>
      <c r="T242" s="267"/>
      <c r="U242" s="262"/>
      <c r="V242" s="262"/>
      <c r="W242" s="262"/>
      <c r="X242" s="262"/>
      <c r="Y242" s="262"/>
      <c r="Z242" s="262"/>
      <c r="AA242" s="268"/>
      <c r="AT242" s="269" t="s">
        <v>169</v>
      </c>
      <c r="AU242" s="269" t="s">
        <v>115</v>
      </c>
      <c r="AV242" s="13" t="s">
        <v>166</v>
      </c>
      <c r="AW242" s="13" t="s">
        <v>36</v>
      </c>
      <c r="AX242" s="13" t="s">
        <v>87</v>
      </c>
      <c r="AY242" s="269" t="s">
        <v>160</v>
      </c>
    </row>
    <row r="243" s="9" customFormat="1" ht="29.88" customHeight="1">
      <c r="B243" s="207"/>
      <c r="C243" s="208"/>
      <c r="D243" s="218" t="s">
        <v>131</v>
      </c>
      <c r="E243" s="218"/>
      <c r="F243" s="218"/>
      <c r="G243" s="218"/>
      <c r="H243" s="218"/>
      <c r="I243" s="218"/>
      <c r="J243" s="218"/>
      <c r="K243" s="218"/>
      <c r="L243" s="218"/>
      <c r="M243" s="218"/>
      <c r="N243" s="219">
        <f>BK243</f>
        <v>0</v>
      </c>
      <c r="O243" s="220"/>
      <c r="P243" s="220"/>
      <c r="Q243" s="220"/>
      <c r="R243" s="211"/>
      <c r="T243" s="212"/>
      <c r="U243" s="208"/>
      <c r="V243" s="208"/>
      <c r="W243" s="213">
        <f>SUM(W244:W252)</f>
        <v>0</v>
      </c>
      <c r="X243" s="208"/>
      <c r="Y243" s="213">
        <f>SUM(Y244:Y252)</f>
        <v>0</v>
      </c>
      <c r="Z243" s="208"/>
      <c r="AA243" s="214">
        <f>SUM(AA244:AA252)</f>
        <v>0</v>
      </c>
      <c r="AR243" s="215" t="s">
        <v>87</v>
      </c>
      <c r="AT243" s="216" t="s">
        <v>78</v>
      </c>
      <c r="AU243" s="216" t="s">
        <v>87</v>
      </c>
      <c r="AY243" s="215" t="s">
        <v>160</v>
      </c>
      <c r="BK243" s="217">
        <f>SUM(BK244:BK252)</f>
        <v>0</v>
      </c>
    </row>
    <row r="244" s="1" customFormat="1" ht="38.25" customHeight="1">
      <c r="B244" s="48"/>
      <c r="C244" s="221" t="s">
        <v>424</v>
      </c>
      <c r="D244" s="221" t="s">
        <v>162</v>
      </c>
      <c r="E244" s="222" t="s">
        <v>425</v>
      </c>
      <c r="F244" s="223" t="s">
        <v>426</v>
      </c>
      <c r="G244" s="223"/>
      <c r="H244" s="223"/>
      <c r="I244" s="223"/>
      <c r="J244" s="224" t="s">
        <v>227</v>
      </c>
      <c r="K244" s="225">
        <v>181.14500000000001</v>
      </c>
      <c r="L244" s="226">
        <v>0</v>
      </c>
      <c r="M244" s="227"/>
      <c r="N244" s="228">
        <f>ROUND(L244*K244,2)</f>
        <v>0</v>
      </c>
      <c r="O244" s="228"/>
      <c r="P244" s="228"/>
      <c r="Q244" s="228"/>
      <c r="R244" s="50"/>
      <c r="T244" s="229" t="s">
        <v>22</v>
      </c>
      <c r="U244" s="58" t="s">
        <v>44</v>
      </c>
      <c r="V244" s="49"/>
      <c r="W244" s="230">
        <f>V244*K244</f>
        <v>0</v>
      </c>
      <c r="X244" s="230">
        <v>0</v>
      </c>
      <c r="Y244" s="230">
        <f>X244*K244</f>
        <v>0</v>
      </c>
      <c r="Z244" s="230">
        <v>0</v>
      </c>
      <c r="AA244" s="231">
        <f>Z244*K244</f>
        <v>0</v>
      </c>
      <c r="AR244" s="24" t="s">
        <v>166</v>
      </c>
      <c r="AT244" s="24" t="s">
        <v>162</v>
      </c>
      <c r="AU244" s="24" t="s">
        <v>115</v>
      </c>
      <c r="AY244" s="24" t="s">
        <v>160</v>
      </c>
      <c r="BE244" s="144">
        <f>IF(U244="základní",N244,0)</f>
        <v>0</v>
      </c>
      <c r="BF244" s="144">
        <f>IF(U244="snížená",N244,0)</f>
        <v>0</v>
      </c>
      <c r="BG244" s="144">
        <f>IF(U244="zákl. přenesená",N244,0)</f>
        <v>0</v>
      </c>
      <c r="BH244" s="144">
        <f>IF(U244="sníž. přenesená",N244,0)</f>
        <v>0</v>
      </c>
      <c r="BI244" s="144">
        <f>IF(U244="nulová",N244,0)</f>
        <v>0</v>
      </c>
      <c r="BJ244" s="24" t="s">
        <v>87</v>
      </c>
      <c r="BK244" s="144">
        <f>ROUND(L244*K244,2)</f>
        <v>0</v>
      </c>
      <c r="BL244" s="24" t="s">
        <v>166</v>
      </c>
      <c r="BM244" s="24" t="s">
        <v>427</v>
      </c>
    </row>
    <row r="245" s="10" customFormat="1" ht="25.5" customHeight="1">
      <c r="B245" s="232"/>
      <c r="C245" s="233"/>
      <c r="D245" s="233"/>
      <c r="E245" s="234" t="s">
        <v>22</v>
      </c>
      <c r="F245" s="235" t="s">
        <v>428</v>
      </c>
      <c r="G245" s="236"/>
      <c r="H245" s="236"/>
      <c r="I245" s="236"/>
      <c r="J245" s="233"/>
      <c r="K245" s="237">
        <v>7.8040000000000003</v>
      </c>
      <c r="L245" s="233"/>
      <c r="M245" s="233"/>
      <c r="N245" s="233"/>
      <c r="O245" s="233"/>
      <c r="P245" s="233"/>
      <c r="Q245" s="233"/>
      <c r="R245" s="238"/>
      <c r="T245" s="239"/>
      <c r="U245" s="233"/>
      <c r="V245" s="233"/>
      <c r="W245" s="233"/>
      <c r="X245" s="233"/>
      <c r="Y245" s="233"/>
      <c r="Z245" s="233"/>
      <c r="AA245" s="240"/>
      <c r="AT245" s="241" t="s">
        <v>169</v>
      </c>
      <c r="AU245" s="241" t="s">
        <v>115</v>
      </c>
      <c r="AV245" s="10" t="s">
        <v>115</v>
      </c>
      <c r="AW245" s="10" t="s">
        <v>36</v>
      </c>
      <c r="AX245" s="10" t="s">
        <v>79</v>
      </c>
      <c r="AY245" s="241" t="s">
        <v>160</v>
      </c>
    </row>
    <row r="246" s="10" customFormat="1" ht="16.5" customHeight="1">
      <c r="B246" s="232"/>
      <c r="C246" s="233"/>
      <c r="D246" s="233"/>
      <c r="E246" s="234" t="s">
        <v>22</v>
      </c>
      <c r="F246" s="251" t="s">
        <v>429</v>
      </c>
      <c r="G246" s="233"/>
      <c r="H246" s="233"/>
      <c r="I246" s="233"/>
      <c r="J246" s="233"/>
      <c r="K246" s="237">
        <v>173.34100000000001</v>
      </c>
      <c r="L246" s="233"/>
      <c r="M246" s="233"/>
      <c r="N246" s="233"/>
      <c r="O246" s="233"/>
      <c r="P246" s="233"/>
      <c r="Q246" s="233"/>
      <c r="R246" s="238"/>
      <c r="T246" s="239"/>
      <c r="U246" s="233"/>
      <c r="V246" s="233"/>
      <c r="W246" s="233"/>
      <c r="X246" s="233"/>
      <c r="Y246" s="233"/>
      <c r="Z246" s="233"/>
      <c r="AA246" s="240"/>
      <c r="AT246" s="241" t="s">
        <v>169</v>
      </c>
      <c r="AU246" s="241" t="s">
        <v>115</v>
      </c>
      <c r="AV246" s="10" t="s">
        <v>115</v>
      </c>
      <c r="AW246" s="10" t="s">
        <v>36</v>
      </c>
      <c r="AX246" s="10" t="s">
        <v>79</v>
      </c>
      <c r="AY246" s="241" t="s">
        <v>160</v>
      </c>
    </row>
    <row r="247" s="13" customFormat="1" ht="16.5" customHeight="1">
      <c r="B247" s="261"/>
      <c r="C247" s="262"/>
      <c r="D247" s="262"/>
      <c r="E247" s="263" t="s">
        <v>22</v>
      </c>
      <c r="F247" s="264" t="s">
        <v>211</v>
      </c>
      <c r="G247" s="262"/>
      <c r="H247" s="262"/>
      <c r="I247" s="262"/>
      <c r="J247" s="262"/>
      <c r="K247" s="265">
        <v>181.14500000000001</v>
      </c>
      <c r="L247" s="262"/>
      <c r="M247" s="262"/>
      <c r="N247" s="262"/>
      <c r="O247" s="262"/>
      <c r="P247" s="262"/>
      <c r="Q247" s="262"/>
      <c r="R247" s="266"/>
      <c r="T247" s="267"/>
      <c r="U247" s="262"/>
      <c r="V247" s="262"/>
      <c r="W247" s="262"/>
      <c r="X247" s="262"/>
      <c r="Y247" s="262"/>
      <c r="Z247" s="262"/>
      <c r="AA247" s="268"/>
      <c r="AT247" s="269" t="s">
        <v>169</v>
      </c>
      <c r="AU247" s="269" t="s">
        <v>115</v>
      </c>
      <c r="AV247" s="13" t="s">
        <v>166</v>
      </c>
      <c r="AW247" s="13" t="s">
        <v>36</v>
      </c>
      <c r="AX247" s="13" t="s">
        <v>87</v>
      </c>
      <c r="AY247" s="269" t="s">
        <v>160</v>
      </c>
    </row>
    <row r="248" s="1" customFormat="1" ht="25.5" customHeight="1">
      <c r="B248" s="48"/>
      <c r="C248" s="221" t="s">
        <v>430</v>
      </c>
      <c r="D248" s="221" t="s">
        <v>162</v>
      </c>
      <c r="E248" s="222" t="s">
        <v>431</v>
      </c>
      <c r="F248" s="223" t="s">
        <v>432</v>
      </c>
      <c r="G248" s="223"/>
      <c r="H248" s="223"/>
      <c r="I248" s="223"/>
      <c r="J248" s="224" t="s">
        <v>227</v>
      </c>
      <c r="K248" s="225">
        <v>1811.4500000000001</v>
      </c>
      <c r="L248" s="226">
        <v>0</v>
      </c>
      <c r="M248" s="227"/>
      <c r="N248" s="228">
        <f>ROUND(L248*K248,2)</f>
        <v>0</v>
      </c>
      <c r="O248" s="228"/>
      <c r="P248" s="228"/>
      <c r="Q248" s="228"/>
      <c r="R248" s="50"/>
      <c r="T248" s="229" t="s">
        <v>22</v>
      </c>
      <c r="U248" s="58" t="s">
        <v>44</v>
      </c>
      <c r="V248" s="49"/>
      <c r="W248" s="230">
        <f>V248*K248</f>
        <v>0</v>
      </c>
      <c r="X248" s="230">
        <v>0</v>
      </c>
      <c r="Y248" s="230">
        <f>X248*K248</f>
        <v>0</v>
      </c>
      <c r="Z248" s="230">
        <v>0</v>
      </c>
      <c r="AA248" s="231">
        <f>Z248*K248</f>
        <v>0</v>
      </c>
      <c r="AR248" s="24" t="s">
        <v>166</v>
      </c>
      <c r="AT248" s="24" t="s">
        <v>162</v>
      </c>
      <c r="AU248" s="24" t="s">
        <v>115</v>
      </c>
      <c r="AY248" s="24" t="s">
        <v>160</v>
      </c>
      <c r="BE248" s="144">
        <f>IF(U248="základní",N248,0)</f>
        <v>0</v>
      </c>
      <c r="BF248" s="144">
        <f>IF(U248="snížená",N248,0)</f>
        <v>0</v>
      </c>
      <c r="BG248" s="144">
        <f>IF(U248="zákl. přenesená",N248,0)</f>
        <v>0</v>
      </c>
      <c r="BH248" s="144">
        <f>IF(U248="sníž. přenesená",N248,0)</f>
        <v>0</v>
      </c>
      <c r="BI248" s="144">
        <f>IF(U248="nulová",N248,0)</f>
        <v>0</v>
      </c>
      <c r="BJ248" s="24" t="s">
        <v>87</v>
      </c>
      <c r="BK248" s="144">
        <f>ROUND(L248*K248,2)</f>
        <v>0</v>
      </c>
      <c r="BL248" s="24" t="s">
        <v>166</v>
      </c>
      <c r="BM248" s="24" t="s">
        <v>433</v>
      </c>
    </row>
    <row r="249" s="1" customFormat="1" ht="38.25" customHeight="1">
      <c r="B249" s="48"/>
      <c r="C249" s="221" t="s">
        <v>434</v>
      </c>
      <c r="D249" s="221" t="s">
        <v>162</v>
      </c>
      <c r="E249" s="222" t="s">
        <v>435</v>
      </c>
      <c r="F249" s="223" t="s">
        <v>436</v>
      </c>
      <c r="G249" s="223"/>
      <c r="H249" s="223"/>
      <c r="I249" s="223"/>
      <c r="J249" s="224" t="s">
        <v>227</v>
      </c>
      <c r="K249" s="225">
        <v>4.6539999999999999</v>
      </c>
      <c r="L249" s="226">
        <v>0</v>
      </c>
      <c r="M249" s="227"/>
      <c r="N249" s="228">
        <f>ROUND(L249*K249,2)</f>
        <v>0</v>
      </c>
      <c r="O249" s="228"/>
      <c r="P249" s="228"/>
      <c r="Q249" s="228"/>
      <c r="R249" s="50"/>
      <c r="T249" s="229" t="s">
        <v>22</v>
      </c>
      <c r="U249" s="58" t="s">
        <v>44</v>
      </c>
      <c r="V249" s="49"/>
      <c r="W249" s="230">
        <f>V249*K249</f>
        <v>0</v>
      </c>
      <c r="X249" s="230">
        <v>0</v>
      </c>
      <c r="Y249" s="230">
        <f>X249*K249</f>
        <v>0</v>
      </c>
      <c r="Z249" s="230">
        <v>0</v>
      </c>
      <c r="AA249" s="231">
        <f>Z249*K249</f>
        <v>0</v>
      </c>
      <c r="AR249" s="24" t="s">
        <v>166</v>
      </c>
      <c r="AT249" s="24" t="s">
        <v>162</v>
      </c>
      <c r="AU249" s="24" t="s">
        <v>115</v>
      </c>
      <c r="AY249" s="24" t="s">
        <v>160</v>
      </c>
      <c r="BE249" s="144">
        <f>IF(U249="základní",N249,0)</f>
        <v>0</v>
      </c>
      <c r="BF249" s="144">
        <f>IF(U249="snížená",N249,0)</f>
        <v>0</v>
      </c>
      <c r="BG249" s="144">
        <f>IF(U249="zákl. přenesená",N249,0)</f>
        <v>0</v>
      </c>
      <c r="BH249" s="144">
        <f>IF(U249="sníž. přenesená",N249,0)</f>
        <v>0</v>
      </c>
      <c r="BI249" s="144">
        <f>IF(U249="nulová",N249,0)</f>
        <v>0</v>
      </c>
      <c r="BJ249" s="24" t="s">
        <v>87</v>
      </c>
      <c r="BK249" s="144">
        <f>ROUND(L249*K249,2)</f>
        <v>0</v>
      </c>
      <c r="BL249" s="24" t="s">
        <v>166</v>
      </c>
      <c r="BM249" s="24" t="s">
        <v>437</v>
      </c>
    </row>
    <row r="250" s="1" customFormat="1" ht="38.25" customHeight="1">
      <c r="B250" s="48"/>
      <c r="C250" s="221" t="s">
        <v>438</v>
      </c>
      <c r="D250" s="221" t="s">
        <v>162</v>
      </c>
      <c r="E250" s="222" t="s">
        <v>439</v>
      </c>
      <c r="F250" s="223" t="s">
        <v>440</v>
      </c>
      <c r="G250" s="223"/>
      <c r="H250" s="223"/>
      <c r="I250" s="223"/>
      <c r="J250" s="224" t="s">
        <v>227</v>
      </c>
      <c r="K250" s="225">
        <v>3.1499999999999999</v>
      </c>
      <c r="L250" s="226">
        <v>0</v>
      </c>
      <c r="M250" s="227"/>
      <c r="N250" s="228">
        <f>ROUND(L250*K250,2)</f>
        <v>0</v>
      </c>
      <c r="O250" s="228"/>
      <c r="P250" s="228"/>
      <c r="Q250" s="228"/>
      <c r="R250" s="50"/>
      <c r="T250" s="229" t="s">
        <v>22</v>
      </c>
      <c r="U250" s="58" t="s">
        <v>44</v>
      </c>
      <c r="V250" s="49"/>
      <c r="W250" s="230">
        <f>V250*K250</f>
        <v>0</v>
      </c>
      <c r="X250" s="230">
        <v>0</v>
      </c>
      <c r="Y250" s="230">
        <f>X250*K250</f>
        <v>0</v>
      </c>
      <c r="Z250" s="230">
        <v>0</v>
      </c>
      <c r="AA250" s="231">
        <f>Z250*K250</f>
        <v>0</v>
      </c>
      <c r="AR250" s="24" t="s">
        <v>166</v>
      </c>
      <c r="AT250" s="24" t="s">
        <v>162</v>
      </c>
      <c r="AU250" s="24" t="s">
        <v>115</v>
      </c>
      <c r="AY250" s="24" t="s">
        <v>160</v>
      </c>
      <c r="BE250" s="144">
        <f>IF(U250="základní",N250,0)</f>
        <v>0</v>
      </c>
      <c r="BF250" s="144">
        <f>IF(U250="snížená",N250,0)</f>
        <v>0</v>
      </c>
      <c r="BG250" s="144">
        <f>IF(U250="zákl. přenesená",N250,0)</f>
        <v>0</v>
      </c>
      <c r="BH250" s="144">
        <f>IF(U250="sníž. přenesená",N250,0)</f>
        <v>0</v>
      </c>
      <c r="BI250" s="144">
        <f>IF(U250="nulová",N250,0)</f>
        <v>0</v>
      </c>
      <c r="BJ250" s="24" t="s">
        <v>87</v>
      </c>
      <c r="BK250" s="144">
        <f>ROUND(L250*K250,2)</f>
        <v>0</v>
      </c>
      <c r="BL250" s="24" t="s">
        <v>166</v>
      </c>
      <c r="BM250" s="24" t="s">
        <v>441</v>
      </c>
    </row>
    <row r="251" s="1" customFormat="1" ht="38.25" customHeight="1">
      <c r="B251" s="48"/>
      <c r="C251" s="221" t="s">
        <v>442</v>
      </c>
      <c r="D251" s="221" t="s">
        <v>162</v>
      </c>
      <c r="E251" s="222" t="s">
        <v>443</v>
      </c>
      <c r="F251" s="223" t="s">
        <v>444</v>
      </c>
      <c r="G251" s="223"/>
      <c r="H251" s="223"/>
      <c r="I251" s="223"/>
      <c r="J251" s="224" t="s">
        <v>227</v>
      </c>
      <c r="K251" s="225">
        <v>173.34100000000001</v>
      </c>
      <c r="L251" s="226">
        <v>0</v>
      </c>
      <c r="M251" s="227"/>
      <c r="N251" s="228">
        <f>ROUND(L251*K251,2)</f>
        <v>0</v>
      </c>
      <c r="O251" s="228"/>
      <c r="P251" s="228"/>
      <c r="Q251" s="228"/>
      <c r="R251" s="50"/>
      <c r="T251" s="229" t="s">
        <v>22</v>
      </c>
      <c r="U251" s="58" t="s">
        <v>44</v>
      </c>
      <c r="V251" s="49"/>
      <c r="W251" s="230">
        <f>V251*K251</f>
        <v>0</v>
      </c>
      <c r="X251" s="230">
        <v>0</v>
      </c>
      <c r="Y251" s="230">
        <f>X251*K251</f>
        <v>0</v>
      </c>
      <c r="Z251" s="230">
        <v>0</v>
      </c>
      <c r="AA251" s="231">
        <f>Z251*K251</f>
        <v>0</v>
      </c>
      <c r="AR251" s="24" t="s">
        <v>166</v>
      </c>
      <c r="AT251" s="24" t="s">
        <v>162</v>
      </c>
      <c r="AU251" s="24" t="s">
        <v>115</v>
      </c>
      <c r="AY251" s="24" t="s">
        <v>160</v>
      </c>
      <c r="BE251" s="144">
        <f>IF(U251="základní",N251,0)</f>
        <v>0</v>
      </c>
      <c r="BF251" s="144">
        <f>IF(U251="snížená",N251,0)</f>
        <v>0</v>
      </c>
      <c r="BG251" s="144">
        <f>IF(U251="zákl. přenesená",N251,0)</f>
        <v>0</v>
      </c>
      <c r="BH251" s="144">
        <f>IF(U251="sníž. přenesená",N251,0)</f>
        <v>0</v>
      </c>
      <c r="BI251" s="144">
        <f>IF(U251="nulová",N251,0)</f>
        <v>0</v>
      </c>
      <c r="BJ251" s="24" t="s">
        <v>87</v>
      </c>
      <c r="BK251" s="144">
        <f>ROUND(L251*K251,2)</f>
        <v>0</v>
      </c>
      <c r="BL251" s="24" t="s">
        <v>166</v>
      </c>
      <c r="BM251" s="24" t="s">
        <v>445</v>
      </c>
    </row>
    <row r="252" s="10" customFormat="1" ht="16.5" customHeight="1">
      <c r="B252" s="232"/>
      <c r="C252" s="233"/>
      <c r="D252" s="233"/>
      <c r="E252" s="234" t="s">
        <v>22</v>
      </c>
      <c r="F252" s="235" t="s">
        <v>429</v>
      </c>
      <c r="G252" s="236"/>
      <c r="H252" s="236"/>
      <c r="I252" s="236"/>
      <c r="J252" s="233"/>
      <c r="K252" s="237">
        <v>173.34100000000001</v>
      </c>
      <c r="L252" s="233"/>
      <c r="M252" s="233"/>
      <c r="N252" s="233"/>
      <c r="O252" s="233"/>
      <c r="P252" s="233"/>
      <c r="Q252" s="233"/>
      <c r="R252" s="238"/>
      <c r="T252" s="239"/>
      <c r="U252" s="233"/>
      <c r="V252" s="233"/>
      <c r="W252" s="233"/>
      <c r="X252" s="233"/>
      <c r="Y252" s="233"/>
      <c r="Z252" s="233"/>
      <c r="AA252" s="240"/>
      <c r="AT252" s="241" t="s">
        <v>169</v>
      </c>
      <c r="AU252" s="241" t="s">
        <v>115</v>
      </c>
      <c r="AV252" s="10" t="s">
        <v>115</v>
      </c>
      <c r="AW252" s="10" t="s">
        <v>36</v>
      </c>
      <c r="AX252" s="10" t="s">
        <v>87</v>
      </c>
      <c r="AY252" s="241" t="s">
        <v>160</v>
      </c>
    </row>
    <row r="253" s="9" customFormat="1" ht="29.88" customHeight="1">
      <c r="B253" s="207"/>
      <c r="C253" s="208"/>
      <c r="D253" s="218" t="s">
        <v>132</v>
      </c>
      <c r="E253" s="218"/>
      <c r="F253" s="218"/>
      <c r="G253" s="218"/>
      <c r="H253" s="218"/>
      <c r="I253" s="218"/>
      <c r="J253" s="218"/>
      <c r="K253" s="218"/>
      <c r="L253" s="218"/>
      <c r="M253" s="218"/>
      <c r="N253" s="219">
        <f>BK253</f>
        <v>0</v>
      </c>
      <c r="O253" s="220"/>
      <c r="P253" s="220"/>
      <c r="Q253" s="220"/>
      <c r="R253" s="211"/>
      <c r="T253" s="212"/>
      <c r="U253" s="208"/>
      <c r="V253" s="208"/>
      <c r="W253" s="213">
        <f>W254</f>
        <v>0</v>
      </c>
      <c r="X253" s="208"/>
      <c r="Y253" s="213">
        <f>Y254</f>
        <v>0</v>
      </c>
      <c r="Z253" s="208"/>
      <c r="AA253" s="214">
        <f>AA254</f>
        <v>0</v>
      </c>
      <c r="AR253" s="215" t="s">
        <v>87</v>
      </c>
      <c r="AT253" s="216" t="s">
        <v>78</v>
      </c>
      <c r="AU253" s="216" t="s">
        <v>87</v>
      </c>
      <c r="AY253" s="215" t="s">
        <v>160</v>
      </c>
      <c r="BK253" s="217">
        <f>BK254</f>
        <v>0</v>
      </c>
    </row>
    <row r="254" s="1" customFormat="1" ht="25.5" customHeight="1">
      <c r="B254" s="48"/>
      <c r="C254" s="221" t="s">
        <v>446</v>
      </c>
      <c r="D254" s="221" t="s">
        <v>162</v>
      </c>
      <c r="E254" s="222" t="s">
        <v>447</v>
      </c>
      <c r="F254" s="223" t="s">
        <v>448</v>
      </c>
      <c r="G254" s="223"/>
      <c r="H254" s="223"/>
      <c r="I254" s="223"/>
      <c r="J254" s="224" t="s">
        <v>227</v>
      </c>
      <c r="K254" s="225">
        <v>511.42000000000002</v>
      </c>
      <c r="L254" s="226">
        <v>0</v>
      </c>
      <c r="M254" s="227"/>
      <c r="N254" s="228">
        <f>ROUND(L254*K254,2)</f>
        <v>0</v>
      </c>
      <c r="O254" s="228"/>
      <c r="P254" s="228"/>
      <c r="Q254" s="228"/>
      <c r="R254" s="50"/>
      <c r="T254" s="229" t="s">
        <v>22</v>
      </c>
      <c r="U254" s="58" t="s">
        <v>44</v>
      </c>
      <c r="V254" s="49"/>
      <c r="W254" s="230">
        <f>V254*K254</f>
        <v>0</v>
      </c>
      <c r="X254" s="230">
        <v>0</v>
      </c>
      <c r="Y254" s="230">
        <f>X254*K254</f>
        <v>0</v>
      </c>
      <c r="Z254" s="230">
        <v>0</v>
      </c>
      <c r="AA254" s="231">
        <f>Z254*K254</f>
        <v>0</v>
      </c>
      <c r="AR254" s="24" t="s">
        <v>166</v>
      </c>
      <c r="AT254" s="24" t="s">
        <v>162</v>
      </c>
      <c r="AU254" s="24" t="s">
        <v>115</v>
      </c>
      <c r="AY254" s="24" t="s">
        <v>160</v>
      </c>
      <c r="BE254" s="144">
        <f>IF(U254="základní",N254,0)</f>
        <v>0</v>
      </c>
      <c r="BF254" s="144">
        <f>IF(U254="snížená",N254,0)</f>
        <v>0</v>
      </c>
      <c r="BG254" s="144">
        <f>IF(U254="zákl. přenesená",N254,0)</f>
        <v>0</v>
      </c>
      <c r="BH254" s="144">
        <f>IF(U254="sníž. přenesená",N254,0)</f>
        <v>0</v>
      </c>
      <c r="BI254" s="144">
        <f>IF(U254="nulová",N254,0)</f>
        <v>0</v>
      </c>
      <c r="BJ254" s="24" t="s">
        <v>87</v>
      </c>
      <c r="BK254" s="144">
        <f>ROUND(L254*K254,2)</f>
        <v>0</v>
      </c>
      <c r="BL254" s="24" t="s">
        <v>166</v>
      </c>
      <c r="BM254" s="24" t="s">
        <v>449</v>
      </c>
    </row>
    <row r="255" s="9" customFormat="1" ht="37.44" customHeight="1">
      <c r="B255" s="207"/>
      <c r="C255" s="208"/>
      <c r="D255" s="209" t="s">
        <v>133</v>
      </c>
      <c r="E255" s="209"/>
      <c r="F255" s="209"/>
      <c r="G255" s="209"/>
      <c r="H255" s="209"/>
      <c r="I255" s="209"/>
      <c r="J255" s="209"/>
      <c r="K255" s="209"/>
      <c r="L255" s="209"/>
      <c r="M255" s="209"/>
      <c r="N255" s="280">
        <f>BK255</f>
        <v>0</v>
      </c>
      <c r="O255" s="281"/>
      <c r="P255" s="281"/>
      <c r="Q255" s="281"/>
      <c r="R255" s="211"/>
      <c r="T255" s="212"/>
      <c r="U255" s="208"/>
      <c r="V255" s="208"/>
      <c r="W255" s="213">
        <f>SUM(W256:W257)</f>
        <v>0</v>
      </c>
      <c r="X255" s="208"/>
      <c r="Y255" s="213">
        <f>SUM(Y256:Y257)</f>
        <v>0</v>
      </c>
      <c r="Z255" s="208"/>
      <c r="AA255" s="214">
        <f>SUM(AA256:AA257)</f>
        <v>0</v>
      </c>
      <c r="AR255" s="215" t="s">
        <v>166</v>
      </c>
      <c r="AT255" s="216" t="s">
        <v>78</v>
      </c>
      <c r="AU255" s="216" t="s">
        <v>79</v>
      </c>
      <c r="AY255" s="215" t="s">
        <v>160</v>
      </c>
      <c r="BK255" s="217">
        <f>SUM(BK256:BK257)</f>
        <v>0</v>
      </c>
    </row>
    <row r="256" s="1" customFormat="1" ht="25.5" customHeight="1">
      <c r="B256" s="48"/>
      <c r="C256" s="221" t="s">
        <v>450</v>
      </c>
      <c r="D256" s="221" t="s">
        <v>162</v>
      </c>
      <c r="E256" s="222" t="s">
        <v>451</v>
      </c>
      <c r="F256" s="223" t="s">
        <v>452</v>
      </c>
      <c r="G256" s="223"/>
      <c r="H256" s="223"/>
      <c r="I256" s="223"/>
      <c r="J256" s="224" t="s">
        <v>453</v>
      </c>
      <c r="K256" s="225">
        <v>3</v>
      </c>
      <c r="L256" s="226">
        <v>0</v>
      </c>
      <c r="M256" s="227"/>
      <c r="N256" s="228">
        <f>ROUND(L256*K256,2)</f>
        <v>0</v>
      </c>
      <c r="O256" s="228"/>
      <c r="P256" s="228"/>
      <c r="Q256" s="228"/>
      <c r="R256" s="50"/>
      <c r="T256" s="229" t="s">
        <v>22</v>
      </c>
      <c r="U256" s="58" t="s">
        <v>44</v>
      </c>
      <c r="V256" s="49"/>
      <c r="W256" s="230">
        <f>V256*K256</f>
        <v>0</v>
      </c>
      <c r="X256" s="230">
        <v>0</v>
      </c>
      <c r="Y256" s="230">
        <f>X256*K256</f>
        <v>0</v>
      </c>
      <c r="Z256" s="230">
        <v>0</v>
      </c>
      <c r="AA256" s="231">
        <f>Z256*K256</f>
        <v>0</v>
      </c>
      <c r="AR256" s="24" t="s">
        <v>454</v>
      </c>
      <c r="AT256" s="24" t="s">
        <v>162</v>
      </c>
      <c r="AU256" s="24" t="s">
        <v>87</v>
      </c>
      <c r="AY256" s="24" t="s">
        <v>160</v>
      </c>
      <c r="BE256" s="144">
        <f>IF(U256="základní",N256,0)</f>
        <v>0</v>
      </c>
      <c r="BF256" s="144">
        <f>IF(U256="snížená",N256,0)</f>
        <v>0</v>
      </c>
      <c r="BG256" s="144">
        <f>IF(U256="zákl. přenesená",N256,0)</f>
        <v>0</v>
      </c>
      <c r="BH256" s="144">
        <f>IF(U256="sníž. přenesená",N256,0)</f>
        <v>0</v>
      </c>
      <c r="BI256" s="144">
        <f>IF(U256="nulová",N256,0)</f>
        <v>0</v>
      </c>
      <c r="BJ256" s="24" t="s">
        <v>87</v>
      </c>
      <c r="BK256" s="144">
        <f>ROUND(L256*K256,2)</f>
        <v>0</v>
      </c>
      <c r="BL256" s="24" t="s">
        <v>454</v>
      </c>
      <c r="BM256" s="24" t="s">
        <v>455</v>
      </c>
    </row>
    <row r="257" s="10" customFormat="1" ht="16.5" customHeight="1">
      <c r="B257" s="232"/>
      <c r="C257" s="233"/>
      <c r="D257" s="233"/>
      <c r="E257" s="234" t="s">
        <v>22</v>
      </c>
      <c r="F257" s="235" t="s">
        <v>456</v>
      </c>
      <c r="G257" s="236"/>
      <c r="H257" s="236"/>
      <c r="I257" s="236"/>
      <c r="J257" s="233"/>
      <c r="K257" s="237">
        <v>3</v>
      </c>
      <c r="L257" s="233"/>
      <c r="M257" s="233"/>
      <c r="N257" s="233"/>
      <c r="O257" s="233"/>
      <c r="P257" s="233"/>
      <c r="Q257" s="233"/>
      <c r="R257" s="238"/>
      <c r="T257" s="239"/>
      <c r="U257" s="233"/>
      <c r="V257" s="233"/>
      <c r="W257" s="233"/>
      <c r="X257" s="233"/>
      <c r="Y257" s="233"/>
      <c r="Z257" s="233"/>
      <c r="AA257" s="240"/>
      <c r="AT257" s="241" t="s">
        <v>169</v>
      </c>
      <c r="AU257" s="241" t="s">
        <v>87</v>
      </c>
      <c r="AV257" s="10" t="s">
        <v>115</v>
      </c>
      <c r="AW257" s="10" t="s">
        <v>36</v>
      </c>
      <c r="AX257" s="10" t="s">
        <v>87</v>
      </c>
      <c r="AY257" s="241" t="s">
        <v>160</v>
      </c>
    </row>
    <row r="258" s="9" customFormat="1" ht="37.44" customHeight="1">
      <c r="B258" s="207"/>
      <c r="C258" s="208"/>
      <c r="D258" s="209" t="s">
        <v>134</v>
      </c>
      <c r="E258" s="209"/>
      <c r="F258" s="209"/>
      <c r="G258" s="209"/>
      <c r="H258" s="209"/>
      <c r="I258" s="209"/>
      <c r="J258" s="209"/>
      <c r="K258" s="209"/>
      <c r="L258" s="209"/>
      <c r="M258" s="209"/>
      <c r="N258" s="210">
        <f>BK258</f>
        <v>0</v>
      </c>
      <c r="O258" s="180"/>
      <c r="P258" s="180"/>
      <c r="Q258" s="180"/>
      <c r="R258" s="211"/>
      <c r="T258" s="212"/>
      <c r="U258" s="208"/>
      <c r="V258" s="208"/>
      <c r="W258" s="213">
        <f>W259+W262</f>
        <v>0</v>
      </c>
      <c r="X258" s="208"/>
      <c r="Y258" s="213">
        <f>Y259+Y262</f>
        <v>0</v>
      </c>
      <c r="Z258" s="208"/>
      <c r="AA258" s="214">
        <f>AA259+AA262</f>
        <v>0</v>
      </c>
      <c r="AR258" s="215" t="s">
        <v>457</v>
      </c>
      <c r="AT258" s="216" t="s">
        <v>78</v>
      </c>
      <c r="AU258" s="216" t="s">
        <v>79</v>
      </c>
      <c r="AY258" s="215" t="s">
        <v>160</v>
      </c>
      <c r="BK258" s="217">
        <f>BK259+BK262</f>
        <v>0</v>
      </c>
    </row>
    <row r="259" s="9" customFormat="1" ht="19.92" customHeight="1">
      <c r="B259" s="207"/>
      <c r="C259" s="208"/>
      <c r="D259" s="218" t="s">
        <v>135</v>
      </c>
      <c r="E259" s="218"/>
      <c r="F259" s="218"/>
      <c r="G259" s="218"/>
      <c r="H259" s="218"/>
      <c r="I259" s="218"/>
      <c r="J259" s="218"/>
      <c r="K259" s="218"/>
      <c r="L259" s="218"/>
      <c r="M259" s="218"/>
      <c r="N259" s="219">
        <f>BK259</f>
        <v>0</v>
      </c>
      <c r="O259" s="220"/>
      <c r="P259" s="220"/>
      <c r="Q259" s="220"/>
      <c r="R259" s="211"/>
      <c r="T259" s="212"/>
      <c r="U259" s="208"/>
      <c r="V259" s="208"/>
      <c r="W259" s="213">
        <f>SUM(W260:W261)</f>
        <v>0</v>
      </c>
      <c r="X259" s="208"/>
      <c r="Y259" s="213">
        <f>SUM(Y260:Y261)</f>
        <v>0</v>
      </c>
      <c r="Z259" s="208"/>
      <c r="AA259" s="214">
        <f>SUM(AA260:AA261)</f>
        <v>0</v>
      </c>
      <c r="AR259" s="215" t="s">
        <v>457</v>
      </c>
      <c r="AT259" s="216" t="s">
        <v>78</v>
      </c>
      <c r="AU259" s="216" t="s">
        <v>87</v>
      </c>
      <c r="AY259" s="215" t="s">
        <v>160</v>
      </c>
      <c r="BK259" s="217">
        <f>SUM(BK260:BK261)</f>
        <v>0</v>
      </c>
    </row>
    <row r="260" s="1" customFormat="1" ht="16.5" customHeight="1">
      <c r="B260" s="48"/>
      <c r="C260" s="221" t="s">
        <v>458</v>
      </c>
      <c r="D260" s="221" t="s">
        <v>162</v>
      </c>
      <c r="E260" s="222" t="s">
        <v>459</v>
      </c>
      <c r="F260" s="223" t="s">
        <v>460</v>
      </c>
      <c r="G260" s="223"/>
      <c r="H260" s="223"/>
      <c r="I260" s="223"/>
      <c r="J260" s="224" t="s">
        <v>461</v>
      </c>
      <c r="K260" s="225">
        <v>1</v>
      </c>
      <c r="L260" s="226">
        <v>0</v>
      </c>
      <c r="M260" s="227"/>
      <c r="N260" s="228">
        <f>ROUND(L260*K260,2)</f>
        <v>0</v>
      </c>
      <c r="O260" s="228"/>
      <c r="P260" s="228"/>
      <c r="Q260" s="228"/>
      <c r="R260" s="50"/>
      <c r="T260" s="229" t="s">
        <v>22</v>
      </c>
      <c r="U260" s="58" t="s">
        <v>44</v>
      </c>
      <c r="V260" s="49"/>
      <c r="W260" s="230">
        <f>V260*K260</f>
        <v>0</v>
      </c>
      <c r="X260" s="230">
        <v>0</v>
      </c>
      <c r="Y260" s="230">
        <f>X260*K260</f>
        <v>0</v>
      </c>
      <c r="Z260" s="230">
        <v>0</v>
      </c>
      <c r="AA260" s="231">
        <f>Z260*K260</f>
        <v>0</v>
      </c>
      <c r="AR260" s="24" t="s">
        <v>462</v>
      </c>
      <c r="AT260" s="24" t="s">
        <v>162</v>
      </c>
      <c r="AU260" s="24" t="s">
        <v>115</v>
      </c>
      <c r="AY260" s="24" t="s">
        <v>160</v>
      </c>
      <c r="BE260" s="144">
        <f>IF(U260="základní",N260,0)</f>
        <v>0</v>
      </c>
      <c r="BF260" s="144">
        <f>IF(U260="snížená",N260,0)</f>
        <v>0</v>
      </c>
      <c r="BG260" s="144">
        <f>IF(U260="zákl. přenesená",N260,0)</f>
        <v>0</v>
      </c>
      <c r="BH260" s="144">
        <f>IF(U260="sníž. přenesená",N260,0)</f>
        <v>0</v>
      </c>
      <c r="BI260" s="144">
        <f>IF(U260="nulová",N260,0)</f>
        <v>0</v>
      </c>
      <c r="BJ260" s="24" t="s">
        <v>87</v>
      </c>
      <c r="BK260" s="144">
        <f>ROUND(L260*K260,2)</f>
        <v>0</v>
      </c>
      <c r="BL260" s="24" t="s">
        <v>462</v>
      </c>
      <c r="BM260" s="24" t="s">
        <v>463</v>
      </c>
    </row>
    <row r="261" s="1" customFormat="1" ht="16.5" customHeight="1">
      <c r="B261" s="48"/>
      <c r="C261" s="221" t="s">
        <v>464</v>
      </c>
      <c r="D261" s="221" t="s">
        <v>162</v>
      </c>
      <c r="E261" s="222" t="s">
        <v>465</v>
      </c>
      <c r="F261" s="223" t="s">
        <v>466</v>
      </c>
      <c r="G261" s="223"/>
      <c r="H261" s="223"/>
      <c r="I261" s="223"/>
      <c r="J261" s="224" t="s">
        <v>461</v>
      </c>
      <c r="K261" s="225">
        <v>1</v>
      </c>
      <c r="L261" s="226">
        <v>0</v>
      </c>
      <c r="M261" s="227"/>
      <c r="N261" s="228">
        <f>ROUND(L261*K261,2)</f>
        <v>0</v>
      </c>
      <c r="O261" s="228"/>
      <c r="P261" s="228"/>
      <c r="Q261" s="228"/>
      <c r="R261" s="50"/>
      <c r="T261" s="229" t="s">
        <v>22</v>
      </c>
      <c r="U261" s="58" t="s">
        <v>44</v>
      </c>
      <c r="V261" s="49"/>
      <c r="W261" s="230">
        <f>V261*K261</f>
        <v>0</v>
      </c>
      <c r="X261" s="230">
        <v>0</v>
      </c>
      <c r="Y261" s="230">
        <f>X261*K261</f>
        <v>0</v>
      </c>
      <c r="Z261" s="230">
        <v>0</v>
      </c>
      <c r="AA261" s="231">
        <f>Z261*K261</f>
        <v>0</v>
      </c>
      <c r="AR261" s="24" t="s">
        <v>462</v>
      </c>
      <c r="AT261" s="24" t="s">
        <v>162</v>
      </c>
      <c r="AU261" s="24" t="s">
        <v>115</v>
      </c>
      <c r="AY261" s="24" t="s">
        <v>160</v>
      </c>
      <c r="BE261" s="144">
        <f>IF(U261="základní",N261,0)</f>
        <v>0</v>
      </c>
      <c r="BF261" s="144">
        <f>IF(U261="snížená",N261,0)</f>
        <v>0</v>
      </c>
      <c r="BG261" s="144">
        <f>IF(U261="zákl. přenesená",N261,0)</f>
        <v>0</v>
      </c>
      <c r="BH261" s="144">
        <f>IF(U261="sníž. přenesená",N261,0)</f>
        <v>0</v>
      </c>
      <c r="BI261" s="144">
        <f>IF(U261="nulová",N261,0)</f>
        <v>0</v>
      </c>
      <c r="BJ261" s="24" t="s">
        <v>87</v>
      </c>
      <c r="BK261" s="144">
        <f>ROUND(L261*K261,2)</f>
        <v>0</v>
      </c>
      <c r="BL261" s="24" t="s">
        <v>462</v>
      </c>
      <c r="BM261" s="24" t="s">
        <v>467</v>
      </c>
    </row>
    <row r="262" s="9" customFormat="1" ht="29.88" customHeight="1">
      <c r="B262" s="207"/>
      <c r="C262" s="208"/>
      <c r="D262" s="218" t="s">
        <v>136</v>
      </c>
      <c r="E262" s="218"/>
      <c r="F262" s="218"/>
      <c r="G262" s="218"/>
      <c r="H262" s="218"/>
      <c r="I262" s="218"/>
      <c r="J262" s="218"/>
      <c r="K262" s="218"/>
      <c r="L262" s="218"/>
      <c r="M262" s="218"/>
      <c r="N262" s="278">
        <f>BK262</f>
        <v>0</v>
      </c>
      <c r="O262" s="279"/>
      <c r="P262" s="279"/>
      <c r="Q262" s="279"/>
      <c r="R262" s="211"/>
      <c r="T262" s="212"/>
      <c r="U262" s="208"/>
      <c r="V262" s="208"/>
      <c r="W262" s="213">
        <f>W263</f>
        <v>0</v>
      </c>
      <c r="X262" s="208"/>
      <c r="Y262" s="213">
        <f>Y263</f>
        <v>0</v>
      </c>
      <c r="Z262" s="208"/>
      <c r="AA262" s="214">
        <f>AA263</f>
        <v>0</v>
      </c>
      <c r="AR262" s="215" t="s">
        <v>457</v>
      </c>
      <c r="AT262" s="216" t="s">
        <v>78</v>
      </c>
      <c r="AU262" s="216" t="s">
        <v>87</v>
      </c>
      <c r="AY262" s="215" t="s">
        <v>160</v>
      </c>
      <c r="BK262" s="217">
        <f>BK263</f>
        <v>0</v>
      </c>
    </row>
    <row r="263" s="1" customFormat="1" ht="16.5" customHeight="1">
      <c r="B263" s="48"/>
      <c r="C263" s="221" t="s">
        <v>468</v>
      </c>
      <c r="D263" s="221" t="s">
        <v>162</v>
      </c>
      <c r="E263" s="222" t="s">
        <v>469</v>
      </c>
      <c r="F263" s="223" t="s">
        <v>470</v>
      </c>
      <c r="G263" s="223"/>
      <c r="H263" s="223"/>
      <c r="I263" s="223"/>
      <c r="J263" s="224" t="s">
        <v>471</v>
      </c>
      <c r="K263" s="225">
        <v>2</v>
      </c>
      <c r="L263" s="226">
        <v>0</v>
      </c>
      <c r="M263" s="227"/>
      <c r="N263" s="228">
        <f>ROUND(L263*K263,2)</f>
        <v>0</v>
      </c>
      <c r="O263" s="228"/>
      <c r="P263" s="228"/>
      <c r="Q263" s="228"/>
      <c r="R263" s="50"/>
      <c r="T263" s="229" t="s">
        <v>22</v>
      </c>
      <c r="U263" s="58" t="s">
        <v>44</v>
      </c>
      <c r="V263" s="49"/>
      <c r="W263" s="230">
        <f>V263*K263</f>
        <v>0</v>
      </c>
      <c r="X263" s="230">
        <v>0</v>
      </c>
      <c r="Y263" s="230">
        <f>X263*K263</f>
        <v>0</v>
      </c>
      <c r="Z263" s="230">
        <v>0</v>
      </c>
      <c r="AA263" s="231">
        <f>Z263*K263</f>
        <v>0</v>
      </c>
      <c r="AR263" s="24" t="s">
        <v>462</v>
      </c>
      <c r="AT263" s="24" t="s">
        <v>162</v>
      </c>
      <c r="AU263" s="24" t="s">
        <v>115</v>
      </c>
      <c r="AY263" s="24" t="s">
        <v>160</v>
      </c>
      <c r="BE263" s="144">
        <f>IF(U263="základní",N263,0)</f>
        <v>0</v>
      </c>
      <c r="BF263" s="144">
        <f>IF(U263="snížená",N263,0)</f>
        <v>0</v>
      </c>
      <c r="BG263" s="144">
        <f>IF(U263="zákl. přenesená",N263,0)</f>
        <v>0</v>
      </c>
      <c r="BH263" s="144">
        <f>IF(U263="sníž. přenesená",N263,0)</f>
        <v>0</v>
      </c>
      <c r="BI263" s="144">
        <f>IF(U263="nulová",N263,0)</f>
        <v>0</v>
      </c>
      <c r="BJ263" s="24" t="s">
        <v>87</v>
      </c>
      <c r="BK263" s="144">
        <f>ROUND(L263*K263,2)</f>
        <v>0</v>
      </c>
      <c r="BL263" s="24" t="s">
        <v>462</v>
      </c>
      <c r="BM263" s="24" t="s">
        <v>472</v>
      </c>
    </row>
    <row r="264" s="1" customFormat="1" ht="49.92" customHeight="1">
      <c r="B264" s="48"/>
      <c r="C264" s="49"/>
      <c r="D264" s="209" t="s">
        <v>473</v>
      </c>
      <c r="E264" s="49"/>
      <c r="F264" s="49"/>
      <c r="G264" s="49"/>
      <c r="H264" s="49"/>
      <c r="I264" s="49"/>
      <c r="J264" s="49"/>
      <c r="K264" s="49"/>
      <c r="L264" s="49"/>
      <c r="M264" s="49"/>
      <c r="N264" s="282">
        <f>BK264</f>
        <v>0</v>
      </c>
      <c r="O264" s="283"/>
      <c r="P264" s="283"/>
      <c r="Q264" s="283"/>
      <c r="R264" s="50"/>
      <c r="T264" s="195"/>
      <c r="U264" s="74"/>
      <c r="V264" s="74"/>
      <c r="W264" s="74"/>
      <c r="X264" s="74"/>
      <c r="Y264" s="74"/>
      <c r="Z264" s="74"/>
      <c r="AA264" s="76"/>
      <c r="AT264" s="24" t="s">
        <v>78</v>
      </c>
      <c r="AU264" s="24" t="s">
        <v>79</v>
      </c>
      <c r="AY264" s="24" t="s">
        <v>474</v>
      </c>
      <c r="BK264" s="144">
        <v>0</v>
      </c>
    </row>
    <row r="265" s="1" customFormat="1" ht="6.96" customHeight="1">
      <c r="B265" s="77"/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9"/>
    </row>
  </sheetData>
  <sheetProtection sheet="1" formatColumns="0" formatRows="0" objects="1" scenarios="1" spinCount="10" saltValue="9ZOCMiE+OyFkmbQ+ZlLzjOi1xnsDKXy105fm6G5j5p4xV3mRru9W/1jXc8yUC4pap2X4S3QH3b6+h/jDHqbpSw==" hashValue="Cmf+BQhZxIOVq62iuroq1yrgFNwtChKSmrGXtIcCB4rqlPlK8xC4AaPgzA+3tuv/wvchBu2g2INK4voXnvShCA==" algorithmName="SHA-512" password="CC35"/>
  <mergeCells count="34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L181:M181"/>
    <mergeCell ref="N181:Q181"/>
    <mergeCell ref="F183:I183"/>
    <mergeCell ref="L183:M183"/>
    <mergeCell ref="N183:Q183"/>
    <mergeCell ref="F184:I184"/>
    <mergeCell ref="F185:I185"/>
    <mergeCell ref="F186:I186"/>
    <mergeCell ref="F188:I188"/>
    <mergeCell ref="L188:M188"/>
    <mergeCell ref="N188:Q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9:I239"/>
    <mergeCell ref="L239:M239"/>
    <mergeCell ref="N239:Q239"/>
    <mergeCell ref="F240:I240"/>
    <mergeCell ref="F241:I241"/>
    <mergeCell ref="F242:I242"/>
    <mergeCell ref="F244:I244"/>
    <mergeCell ref="L244:M244"/>
    <mergeCell ref="N244:Q244"/>
    <mergeCell ref="F245:I245"/>
    <mergeCell ref="F246:I246"/>
    <mergeCell ref="F247:I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F254:I254"/>
    <mergeCell ref="L254:M254"/>
    <mergeCell ref="N254:Q254"/>
    <mergeCell ref="F256:I256"/>
    <mergeCell ref="L256:M256"/>
    <mergeCell ref="N256:Q256"/>
    <mergeCell ref="F257:I257"/>
    <mergeCell ref="F260:I260"/>
    <mergeCell ref="L260:M260"/>
    <mergeCell ref="N260:Q260"/>
    <mergeCell ref="F261:I261"/>
    <mergeCell ref="L261:M261"/>
    <mergeCell ref="N261:Q261"/>
    <mergeCell ref="F263:I263"/>
    <mergeCell ref="L263:M263"/>
    <mergeCell ref="N263:Q263"/>
    <mergeCell ref="N127:Q127"/>
    <mergeCell ref="N128:Q128"/>
    <mergeCell ref="N129:Q129"/>
    <mergeCell ref="N182:Q182"/>
    <mergeCell ref="N187:Q187"/>
    <mergeCell ref="N200:Q200"/>
    <mergeCell ref="N238:Q238"/>
    <mergeCell ref="N243:Q243"/>
    <mergeCell ref="N253:Q253"/>
    <mergeCell ref="N255:Q255"/>
    <mergeCell ref="N258:Q258"/>
    <mergeCell ref="N259:Q259"/>
    <mergeCell ref="N262:Q262"/>
    <mergeCell ref="N264:Q26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110</v>
      </c>
      <c r="G1" s="17"/>
      <c r="H1" s="156" t="s">
        <v>111</v>
      </c>
      <c r="I1" s="156"/>
      <c r="J1" s="156"/>
      <c r="K1" s="156"/>
      <c r="L1" s="17" t="s">
        <v>112</v>
      </c>
      <c r="M1" s="15"/>
      <c r="N1" s="15"/>
      <c r="O1" s="16" t="s">
        <v>113</v>
      </c>
      <c r="P1" s="15"/>
      <c r="Q1" s="15"/>
      <c r="R1" s="15"/>
      <c r="S1" s="17" t="s">
        <v>114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115</v>
      </c>
    </row>
    <row r="4" ht="36.96" customHeight="1">
      <c r="B4" s="28"/>
      <c r="C4" s="29" t="s">
        <v>116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Malá průmyslová zona Sylvárov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117</v>
      </c>
      <c r="E7" s="49"/>
      <c r="F7" s="38" t="s">
        <v>475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8. 2. 2019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">
        <v>22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30</v>
      </c>
      <c r="F12" s="49"/>
      <c r="G12" s="49"/>
      <c r="H12" s="49"/>
      <c r="I12" s="49"/>
      <c r="J12" s="49"/>
      <c r="K12" s="49"/>
      <c r="L12" s="49"/>
      <c r="M12" s="40" t="s">
        <v>31</v>
      </c>
      <c r="N12" s="49"/>
      <c r="O12" s="35" t="s">
        <v>22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32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31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34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35</v>
      </c>
      <c r="F18" s="49"/>
      <c r="G18" s="49"/>
      <c r="H18" s="49"/>
      <c r="I18" s="49"/>
      <c r="J18" s="49"/>
      <c r="K18" s="49"/>
      <c r="L18" s="49"/>
      <c r="M18" s="40" t="s">
        <v>31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37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38</v>
      </c>
      <c r="F21" s="49"/>
      <c r="G21" s="49"/>
      <c r="H21" s="49"/>
      <c r="I21" s="49"/>
      <c r="J21" s="49"/>
      <c r="K21" s="49"/>
      <c r="L21" s="49"/>
      <c r="M21" s="40" t="s">
        <v>31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119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104</v>
      </c>
      <c r="E28" s="49"/>
      <c r="F28" s="49"/>
      <c r="G28" s="49"/>
      <c r="H28" s="49"/>
      <c r="I28" s="49"/>
      <c r="J28" s="49"/>
      <c r="K28" s="49"/>
      <c r="L28" s="49"/>
      <c r="M28" s="47">
        <f>N102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42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43</v>
      </c>
      <c r="E32" s="56" t="s">
        <v>44</v>
      </c>
      <c r="F32" s="57">
        <v>0.20999999999999999</v>
      </c>
      <c r="G32" s="163" t="s">
        <v>45</v>
      </c>
      <c r="H32" s="164">
        <f>(SUM(BE102:BE109)+SUM(BE127:BE213))</f>
        <v>0</v>
      </c>
      <c r="I32" s="49"/>
      <c r="J32" s="49"/>
      <c r="K32" s="49"/>
      <c r="L32" s="49"/>
      <c r="M32" s="164">
        <f>ROUND((SUM(BE102:BE109)+SUM(BE127:BE213)),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46</v>
      </c>
      <c r="F33" s="57">
        <v>0.14999999999999999</v>
      </c>
      <c r="G33" s="163" t="s">
        <v>45</v>
      </c>
      <c r="H33" s="164">
        <f>(SUM(BF102:BF109)+SUM(BF127:BF213))</f>
        <v>0</v>
      </c>
      <c r="I33" s="49"/>
      <c r="J33" s="49"/>
      <c r="K33" s="49"/>
      <c r="L33" s="49"/>
      <c r="M33" s="164">
        <f>ROUND((SUM(BF102:BF109)+SUM(BF127:BF213)),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47</v>
      </c>
      <c r="F34" s="57">
        <v>0.20999999999999999</v>
      </c>
      <c r="G34" s="163" t="s">
        <v>45</v>
      </c>
      <c r="H34" s="164">
        <f>(SUM(BG102:BG109)+SUM(BG127:BG213))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48</v>
      </c>
      <c r="F35" s="57">
        <v>0.14999999999999999</v>
      </c>
      <c r="G35" s="163" t="s">
        <v>45</v>
      </c>
      <c r="H35" s="164">
        <f>(SUM(BH102:BH109)+SUM(BH127:BH213))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49</v>
      </c>
      <c r="F36" s="57">
        <v>0</v>
      </c>
      <c r="G36" s="163" t="s">
        <v>45</v>
      </c>
      <c r="H36" s="164">
        <f>(SUM(BI102:BI109)+SUM(BI127:BI213))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50</v>
      </c>
      <c r="E38" s="105"/>
      <c r="F38" s="105"/>
      <c r="G38" s="166" t="s">
        <v>51</v>
      </c>
      <c r="H38" s="167" t="s">
        <v>52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53</v>
      </c>
      <c r="E50" s="69"/>
      <c r="F50" s="69"/>
      <c r="G50" s="69"/>
      <c r="H50" s="70"/>
      <c r="I50" s="49"/>
      <c r="J50" s="68" t="s">
        <v>54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55</v>
      </c>
      <c r="E59" s="74"/>
      <c r="F59" s="74"/>
      <c r="G59" s="75" t="s">
        <v>56</v>
      </c>
      <c r="H59" s="76"/>
      <c r="I59" s="49"/>
      <c r="J59" s="73" t="s">
        <v>55</v>
      </c>
      <c r="K59" s="74"/>
      <c r="L59" s="74"/>
      <c r="M59" s="74"/>
      <c r="N59" s="75" t="s">
        <v>56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57</v>
      </c>
      <c r="E61" s="69"/>
      <c r="F61" s="69"/>
      <c r="G61" s="69"/>
      <c r="H61" s="70"/>
      <c r="I61" s="49"/>
      <c r="J61" s="68" t="s">
        <v>58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55</v>
      </c>
      <c r="E70" s="74"/>
      <c r="F70" s="74"/>
      <c r="G70" s="75" t="s">
        <v>56</v>
      </c>
      <c r="H70" s="76"/>
      <c r="I70" s="49"/>
      <c r="J70" s="73" t="s">
        <v>55</v>
      </c>
      <c r="K70" s="74"/>
      <c r="L70" s="74"/>
      <c r="M70" s="74"/>
      <c r="N70" s="75" t="s">
        <v>56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120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Malá průmyslová zona Sylvárov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117</v>
      </c>
      <c r="D79" s="49"/>
      <c r="E79" s="49"/>
      <c r="F79" s="89" t="str">
        <f>F7</f>
        <v>592-01b - SO 301 - Vodovod A- 2. etapa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8. 2. 2019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>Město Dvůr Králové nad Labem</v>
      </c>
      <c r="G83" s="49"/>
      <c r="H83" s="49"/>
      <c r="I83" s="49"/>
      <c r="J83" s="49"/>
      <c r="K83" s="40" t="s">
        <v>34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32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37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121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122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123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N127</f>
        <v>0</v>
      </c>
      <c r="O88" s="176"/>
      <c r="P88" s="176"/>
      <c r="Q88" s="176"/>
      <c r="R88" s="50"/>
      <c r="T88" s="173"/>
      <c r="U88" s="173"/>
      <c r="AU88" s="24" t="s">
        <v>124</v>
      </c>
    </row>
    <row r="89" s="6" customFormat="1" ht="24.96" customHeight="1">
      <c r="B89" s="177"/>
      <c r="C89" s="178"/>
      <c r="D89" s="179" t="s">
        <v>125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N128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126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N129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127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N169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128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N173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129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N180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130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N191</f>
        <v>0</v>
      </c>
      <c r="O94" s="184"/>
      <c r="P94" s="184"/>
      <c r="Q94" s="184"/>
      <c r="R94" s="185"/>
      <c r="T94" s="186"/>
      <c r="U94" s="186"/>
    </row>
    <row r="95" s="7" customFormat="1" ht="19.92" customHeight="1">
      <c r="B95" s="183"/>
      <c r="C95" s="184"/>
      <c r="D95" s="138" t="s">
        <v>131</v>
      </c>
      <c r="E95" s="184"/>
      <c r="F95" s="184"/>
      <c r="G95" s="184"/>
      <c r="H95" s="184"/>
      <c r="I95" s="184"/>
      <c r="J95" s="184"/>
      <c r="K95" s="184"/>
      <c r="L95" s="184"/>
      <c r="M95" s="184"/>
      <c r="N95" s="140">
        <f>N194</f>
        <v>0</v>
      </c>
      <c r="O95" s="184"/>
      <c r="P95" s="184"/>
      <c r="Q95" s="184"/>
      <c r="R95" s="185"/>
      <c r="T95" s="186"/>
      <c r="U95" s="186"/>
    </row>
    <row r="96" s="7" customFormat="1" ht="19.92" customHeight="1">
      <c r="B96" s="183"/>
      <c r="C96" s="184"/>
      <c r="D96" s="138" t="s">
        <v>132</v>
      </c>
      <c r="E96" s="184"/>
      <c r="F96" s="184"/>
      <c r="G96" s="184"/>
      <c r="H96" s="184"/>
      <c r="I96" s="184"/>
      <c r="J96" s="184"/>
      <c r="K96" s="184"/>
      <c r="L96" s="184"/>
      <c r="M96" s="184"/>
      <c r="N96" s="140">
        <f>N204</f>
        <v>0</v>
      </c>
      <c r="O96" s="184"/>
      <c r="P96" s="184"/>
      <c r="Q96" s="184"/>
      <c r="R96" s="185"/>
      <c r="T96" s="186"/>
      <c r="U96" s="186"/>
    </row>
    <row r="97" s="6" customFormat="1" ht="24.96" customHeight="1">
      <c r="B97" s="177"/>
      <c r="C97" s="178"/>
      <c r="D97" s="179" t="s">
        <v>133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80">
        <f>N206</f>
        <v>0</v>
      </c>
      <c r="O97" s="178"/>
      <c r="P97" s="178"/>
      <c r="Q97" s="178"/>
      <c r="R97" s="181"/>
      <c r="T97" s="182"/>
      <c r="U97" s="182"/>
    </row>
    <row r="98" s="6" customFormat="1" ht="24.96" customHeight="1">
      <c r="B98" s="177"/>
      <c r="C98" s="178"/>
      <c r="D98" s="179" t="s">
        <v>134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80">
        <f>N208</f>
        <v>0</v>
      </c>
      <c r="O98" s="178"/>
      <c r="P98" s="178"/>
      <c r="Q98" s="178"/>
      <c r="R98" s="181"/>
      <c r="T98" s="182"/>
      <c r="U98" s="182"/>
    </row>
    <row r="99" s="7" customFormat="1" ht="19.92" customHeight="1">
      <c r="B99" s="183"/>
      <c r="C99" s="184"/>
      <c r="D99" s="138" t="s">
        <v>135</v>
      </c>
      <c r="E99" s="184"/>
      <c r="F99" s="184"/>
      <c r="G99" s="184"/>
      <c r="H99" s="184"/>
      <c r="I99" s="184"/>
      <c r="J99" s="184"/>
      <c r="K99" s="184"/>
      <c r="L99" s="184"/>
      <c r="M99" s="184"/>
      <c r="N99" s="140">
        <f>N209</f>
        <v>0</v>
      </c>
      <c r="O99" s="184"/>
      <c r="P99" s="184"/>
      <c r="Q99" s="184"/>
      <c r="R99" s="185"/>
      <c r="T99" s="186"/>
      <c r="U99" s="186"/>
    </row>
    <row r="100" s="7" customFormat="1" ht="19.92" customHeight="1">
      <c r="B100" s="183"/>
      <c r="C100" s="184"/>
      <c r="D100" s="138" t="s">
        <v>136</v>
      </c>
      <c r="E100" s="184"/>
      <c r="F100" s="184"/>
      <c r="G100" s="184"/>
      <c r="H100" s="184"/>
      <c r="I100" s="184"/>
      <c r="J100" s="184"/>
      <c r="K100" s="184"/>
      <c r="L100" s="184"/>
      <c r="M100" s="184"/>
      <c r="N100" s="140">
        <f>N212</f>
        <v>0</v>
      </c>
      <c r="O100" s="184"/>
      <c r="P100" s="184"/>
      <c r="Q100" s="184"/>
      <c r="R100" s="185"/>
      <c r="T100" s="186"/>
      <c r="U100" s="186"/>
    </row>
    <row r="101" s="1" customFormat="1" ht="21.84" customHeight="1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50"/>
      <c r="T101" s="173"/>
      <c r="U101" s="173"/>
    </row>
    <row r="102" s="1" customFormat="1" ht="29.28" customHeight="1">
      <c r="B102" s="48"/>
      <c r="C102" s="175" t="s">
        <v>137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176">
        <f>ROUND(N103+N104+N105+N106+N107+N108,2)</f>
        <v>0</v>
      </c>
      <c r="O102" s="187"/>
      <c r="P102" s="187"/>
      <c r="Q102" s="187"/>
      <c r="R102" s="50"/>
      <c r="T102" s="188"/>
      <c r="U102" s="189" t="s">
        <v>43</v>
      </c>
    </row>
    <row r="103" s="1" customFormat="1" ht="18" customHeight="1">
      <c r="B103" s="48"/>
      <c r="C103" s="49"/>
      <c r="D103" s="145" t="s">
        <v>138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44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139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87</v>
      </c>
      <c r="BK103" s="190"/>
      <c r="BL103" s="190"/>
      <c r="BM103" s="190"/>
    </row>
    <row r="104" s="1" customFormat="1" ht="18" customHeight="1">
      <c r="B104" s="48"/>
      <c r="C104" s="49"/>
      <c r="D104" s="145" t="s">
        <v>140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44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139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87</v>
      </c>
      <c r="BK104" s="190"/>
      <c r="BL104" s="190"/>
      <c r="BM104" s="190"/>
    </row>
    <row r="105" s="1" customFormat="1" ht="18" customHeight="1">
      <c r="B105" s="48"/>
      <c r="C105" s="49"/>
      <c r="D105" s="145" t="s">
        <v>141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44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139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87</v>
      </c>
      <c r="BK105" s="190"/>
      <c r="BL105" s="190"/>
      <c r="BM105" s="190"/>
    </row>
    <row r="106" s="1" customFormat="1" ht="18" customHeight="1">
      <c r="B106" s="48"/>
      <c r="C106" s="49"/>
      <c r="D106" s="145" t="s">
        <v>142</v>
      </c>
      <c r="E106" s="138"/>
      <c r="F106" s="138"/>
      <c r="G106" s="138"/>
      <c r="H106" s="138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1"/>
      <c r="U106" s="192" t="s">
        <v>44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139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87</v>
      </c>
      <c r="BK106" s="190"/>
      <c r="BL106" s="190"/>
      <c r="BM106" s="190"/>
    </row>
    <row r="107" s="1" customFormat="1" ht="18" customHeight="1">
      <c r="B107" s="48"/>
      <c r="C107" s="49"/>
      <c r="D107" s="145" t="s">
        <v>143</v>
      </c>
      <c r="E107" s="138"/>
      <c r="F107" s="138"/>
      <c r="G107" s="138"/>
      <c r="H107" s="138"/>
      <c r="I107" s="49"/>
      <c r="J107" s="49"/>
      <c r="K107" s="49"/>
      <c r="L107" s="49"/>
      <c r="M107" s="49"/>
      <c r="N107" s="139">
        <f>ROUND(N88*T107,2)</f>
        <v>0</v>
      </c>
      <c r="O107" s="140"/>
      <c r="P107" s="140"/>
      <c r="Q107" s="140"/>
      <c r="R107" s="50"/>
      <c r="S107" s="190"/>
      <c r="T107" s="191"/>
      <c r="U107" s="192" t="s">
        <v>44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139</v>
      </c>
      <c r="AZ107" s="190"/>
      <c r="BA107" s="190"/>
      <c r="BB107" s="190"/>
      <c r="BC107" s="190"/>
      <c r="BD107" s="190"/>
      <c r="BE107" s="194">
        <f>IF(U107="základní",N107,0)</f>
        <v>0</v>
      </c>
      <c r="BF107" s="194">
        <f>IF(U107="snížená",N107,0)</f>
        <v>0</v>
      </c>
      <c r="BG107" s="194">
        <f>IF(U107="zákl. přenesená",N107,0)</f>
        <v>0</v>
      </c>
      <c r="BH107" s="194">
        <f>IF(U107="sníž. přenesená",N107,0)</f>
        <v>0</v>
      </c>
      <c r="BI107" s="194">
        <f>IF(U107="nulová",N107,0)</f>
        <v>0</v>
      </c>
      <c r="BJ107" s="193" t="s">
        <v>87</v>
      </c>
      <c r="BK107" s="190"/>
      <c r="BL107" s="190"/>
      <c r="BM107" s="190"/>
    </row>
    <row r="108" s="1" customFormat="1" ht="18" customHeight="1">
      <c r="B108" s="48"/>
      <c r="C108" s="49"/>
      <c r="D108" s="138" t="s">
        <v>144</v>
      </c>
      <c r="E108" s="49"/>
      <c r="F108" s="49"/>
      <c r="G108" s="49"/>
      <c r="H108" s="49"/>
      <c r="I108" s="49"/>
      <c r="J108" s="49"/>
      <c r="K108" s="49"/>
      <c r="L108" s="49"/>
      <c r="M108" s="49"/>
      <c r="N108" s="139">
        <f>ROUND(N88*T108,2)</f>
        <v>0</v>
      </c>
      <c r="O108" s="140"/>
      <c r="P108" s="140"/>
      <c r="Q108" s="140"/>
      <c r="R108" s="50"/>
      <c r="S108" s="190"/>
      <c r="T108" s="195"/>
      <c r="U108" s="196" t="s">
        <v>44</v>
      </c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145</v>
      </c>
      <c r="AZ108" s="190"/>
      <c r="BA108" s="190"/>
      <c r="BB108" s="190"/>
      <c r="BC108" s="190"/>
      <c r="BD108" s="190"/>
      <c r="BE108" s="194">
        <f>IF(U108="základní",N108,0)</f>
        <v>0</v>
      </c>
      <c r="BF108" s="194">
        <f>IF(U108="snížená",N108,0)</f>
        <v>0</v>
      </c>
      <c r="BG108" s="194">
        <f>IF(U108="zákl. přenesená",N108,0)</f>
        <v>0</v>
      </c>
      <c r="BH108" s="194">
        <f>IF(U108="sníž. přenesená",N108,0)</f>
        <v>0</v>
      </c>
      <c r="BI108" s="194">
        <f>IF(U108="nulová",N108,0)</f>
        <v>0</v>
      </c>
      <c r="BJ108" s="193" t="s">
        <v>87</v>
      </c>
      <c r="BK108" s="190"/>
      <c r="BL108" s="190"/>
      <c r="BM108" s="190"/>
    </row>
    <row r="109" s="1" customForma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50"/>
      <c r="T109" s="173"/>
      <c r="U109" s="173"/>
    </row>
    <row r="110" s="1" customFormat="1" ht="29.28" customHeight="1">
      <c r="B110" s="48"/>
      <c r="C110" s="152" t="s">
        <v>109</v>
      </c>
      <c r="D110" s="153"/>
      <c r="E110" s="153"/>
      <c r="F110" s="153"/>
      <c r="G110" s="153"/>
      <c r="H110" s="153"/>
      <c r="I110" s="153"/>
      <c r="J110" s="153"/>
      <c r="K110" s="153"/>
      <c r="L110" s="154">
        <f>ROUND(SUM(N88+N102),2)</f>
        <v>0</v>
      </c>
      <c r="M110" s="154"/>
      <c r="N110" s="154"/>
      <c r="O110" s="154"/>
      <c r="P110" s="154"/>
      <c r="Q110" s="154"/>
      <c r="R110" s="50"/>
      <c r="T110" s="173"/>
      <c r="U110" s="173"/>
    </row>
    <row r="111" s="1" customFormat="1" ht="6.96" customHeight="1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9"/>
      <c r="T111" s="173"/>
      <c r="U111" s="173"/>
    </row>
    <row r="115" s="1" customFormat="1" ht="6.96" customHeight="1"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2"/>
    </row>
    <row r="116" s="1" customFormat="1" ht="36.96" customHeight="1">
      <c r="B116" s="48"/>
      <c r="C116" s="29" t="s">
        <v>146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30" customHeight="1">
      <c r="B118" s="48"/>
      <c r="C118" s="40" t="s">
        <v>19</v>
      </c>
      <c r="D118" s="49"/>
      <c r="E118" s="49"/>
      <c r="F118" s="157" t="str">
        <f>F6</f>
        <v>Malá průmyslová zona Sylvárov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9"/>
      <c r="R118" s="50"/>
    </row>
    <row r="119" s="1" customFormat="1" ht="36.96" customHeight="1">
      <c r="B119" s="48"/>
      <c r="C119" s="87" t="s">
        <v>117</v>
      </c>
      <c r="D119" s="49"/>
      <c r="E119" s="49"/>
      <c r="F119" s="89" t="str">
        <f>F7</f>
        <v>592-01b - SO 301 - Vodovod A- 2. etapa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 ht="18" customHeight="1">
      <c r="B121" s="48"/>
      <c r="C121" s="40" t="s">
        <v>24</v>
      </c>
      <c r="D121" s="49"/>
      <c r="E121" s="49"/>
      <c r="F121" s="35" t="str">
        <f>F9</f>
        <v xml:space="preserve"> </v>
      </c>
      <c r="G121" s="49"/>
      <c r="H121" s="49"/>
      <c r="I121" s="49"/>
      <c r="J121" s="49"/>
      <c r="K121" s="40" t="s">
        <v>26</v>
      </c>
      <c r="L121" s="49"/>
      <c r="M121" s="92" t="str">
        <f>IF(O9="","",O9)</f>
        <v>8. 2. 2019</v>
      </c>
      <c r="N121" s="92"/>
      <c r="O121" s="92"/>
      <c r="P121" s="92"/>
      <c r="Q121" s="49"/>
      <c r="R121" s="50"/>
    </row>
    <row r="122" s="1" customFormat="1" ht="6.96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1" customFormat="1">
      <c r="B123" s="48"/>
      <c r="C123" s="40" t="s">
        <v>28</v>
      </c>
      <c r="D123" s="49"/>
      <c r="E123" s="49"/>
      <c r="F123" s="35" t="str">
        <f>E12</f>
        <v>Město Dvůr Králové nad Labem</v>
      </c>
      <c r="G123" s="49"/>
      <c r="H123" s="49"/>
      <c r="I123" s="49"/>
      <c r="J123" s="49"/>
      <c r="K123" s="40" t="s">
        <v>34</v>
      </c>
      <c r="L123" s="49"/>
      <c r="M123" s="35" t="str">
        <f>E18</f>
        <v>ing. Blanka Matějková</v>
      </c>
      <c r="N123" s="35"/>
      <c r="O123" s="35"/>
      <c r="P123" s="35"/>
      <c r="Q123" s="35"/>
      <c r="R123" s="50"/>
    </row>
    <row r="124" s="1" customFormat="1" ht="14.4" customHeight="1">
      <c r="B124" s="48"/>
      <c r="C124" s="40" t="s">
        <v>32</v>
      </c>
      <c r="D124" s="49"/>
      <c r="E124" s="49"/>
      <c r="F124" s="35" t="str">
        <f>IF(E15="","",E15)</f>
        <v>Vyplň údaj</v>
      </c>
      <c r="G124" s="49"/>
      <c r="H124" s="49"/>
      <c r="I124" s="49"/>
      <c r="J124" s="49"/>
      <c r="K124" s="40" t="s">
        <v>37</v>
      </c>
      <c r="L124" s="49"/>
      <c r="M124" s="35" t="str">
        <f>E21</f>
        <v>Martina Škopová</v>
      </c>
      <c r="N124" s="35"/>
      <c r="O124" s="35"/>
      <c r="P124" s="35"/>
      <c r="Q124" s="35"/>
      <c r="R124" s="50"/>
    </row>
    <row r="125" s="1" customFormat="1" ht="10.32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50"/>
    </row>
    <row r="126" s="8" customFormat="1" ht="29.28" customHeight="1">
      <c r="B126" s="197"/>
      <c r="C126" s="198" t="s">
        <v>147</v>
      </c>
      <c r="D126" s="199" t="s">
        <v>148</v>
      </c>
      <c r="E126" s="199" t="s">
        <v>61</v>
      </c>
      <c r="F126" s="199" t="s">
        <v>149</v>
      </c>
      <c r="G126" s="199"/>
      <c r="H126" s="199"/>
      <c r="I126" s="199"/>
      <c r="J126" s="199" t="s">
        <v>150</v>
      </c>
      <c r="K126" s="199" t="s">
        <v>151</v>
      </c>
      <c r="L126" s="199" t="s">
        <v>152</v>
      </c>
      <c r="M126" s="199"/>
      <c r="N126" s="199" t="s">
        <v>122</v>
      </c>
      <c r="O126" s="199"/>
      <c r="P126" s="199"/>
      <c r="Q126" s="200"/>
      <c r="R126" s="201"/>
      <c r="T126" s="108" t="s">
        <v>153</v>
      </c>
      <c r="U126" s="109" t="s">
        <v>43</v>
      </c>
      <c r="V126" s="109" t="s">
        <v>154</v>
      </c>
      <c r="W126" s="109" t="s">
        <v>155</v>
      </c>
      <c r="X126" s="109" t="s">
        <v>156</v>
      </c>
      <c r="Y126" s="109" t="s">
        <v>157</v>
      </c>
      <c r="Z126" s="109" t="s">
        <v>158</v>
      </c>
      <c r="AA126" s="110" t="s">
        <v>159</v>
      </c>
    </row>
    <row r="127" s="1" customFormat="1" ht="29.28" customHeight="1">
      <c r="B127" s="48"/>
      <c r="C127" s="112" t="s">
        <v>119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202">
        <f>BK127</f>
        <v>0</v>
      </c>
      <c r="O127" s="203"/>
      <c r="P127" s="203"/>
      <c r="Q127" s="203"/>
      <c r="R127" s="50"/>
      <c r="T127" s="111"/>
      <c r="U127" s="69"/>
      <c r="V127" s="69"/>
      <c r="W127" s="204">
        <f>W128+W206+W208+W214</f>
        <v>0</v>
      </c>
      <c r="X127" s="69"/>
      <c r="Y127" s="204">
        <f>Y128+Y206+Y208+Y214</f>
        <v>214.59202000000002</v>
      </c>
      <c r="Z127" s="69"/>
      <c r="AA127" s="205">
        <f>AA128+AA206+AA208+AA214</f>
        <v>47.325999999999993</v>
      </c>
      <c r="AT127" s="24" t="s">
        <v>78</v>
      </c>
      <c r="AU127" s="24" t="s">
        <v>124</v>
      </c>
      <c r="BK127" s="206">
        <f>BK128+BK206+BK208+BK214</f>
        <v>0</v>
      </c>
    </row>
    <row r="128" s="9" customFormat="1" ht="37.44" customHeight="1">
      <c r="B128" s="207"/>
      <c r="C128" s="208"/>
      <c r="D128" s="209" t="s">
        <v>125</v>
      </c>
      <c r="E128" s="209"/>
      <c r="F128" s="209"/>
      <c r="G128" s="209"/>
      <c r="H128" s="209"/>
      <c r="I128" s="209"/>
      <c r="J128" s="209"/>
      <c r="K128" s="209"/>
      <c r="L128" s="209"/>
      <c r="M128" s="209"/>
      <c r="N128" s="210">
        <f>BK128</f>
        <v>0</v>
      </c>
      <c r="O128" s="180"/>
      <c r="P128" s="180"/>
      <c r="Q128" s="180"/>
      <c r="R128" s="211"/>
      <c r="T128" s="212"/>
      <c r="U128" s="208"/>
      <c r="V128" s="208"/>
      <c r="W128" s="213">
        <f>W129+W169+W173+W180+W191+W194+W204</f>
        <v>0</v>
      </c>
      <c r="X128" s="208"/>
      <c r="Y128" s="213">
        <f>Y129+Y169+Y173+Y180+Y191+Y194+Y204</f>
        <v>214.59202000000002</v>
      </c>
      <c r="Z128" s="208"/>
      <c r="AA128" s="214">
        <f>AA129+AA169+AA173+AA180+AA191+AA194+AA204</f>
        <v>47.325999999999993</v>
      </c>
      <c r="AR128" s="215" t="s">
        <v>87</v>
      </c>
      <c r="AT128" s="216" t="s">
        <v>78</v>
      </c>
      <c r="AU128" s="216" t="s">
        <v>79</v>
      </c>
      <c r="AY128" s="215" t="s">
        <v>160</v>
      </c>
      <c r="BK128" s="217">
        <f>BK129+BK169+BK173+BK180+BK191+BK194+BK204</f>
        <v>0</v>
      </c>
    </row>
    <row r="129" s="9" customFormat="1" ht="19.92" customHeight="1">
      <c r="B129" s="207"/>
      <c r="C129" s="208"/>
      <c r="D129" s="218" t="s">
        <v>126</v>
      </c>
      <c r="E129" s="218"/>
      <c r="F129" s="218"/>
      <c r="G129" s="218"/>
      <c r="H129" s="218"/>
      <c r="I129" s="218"/>
      <c r="J129" s="218"/>
      <c r="K129" s="218"/>
      <c r="L129" s="218"/>
      <c r="M129" s="218"/>
      <c r="N129" s="219">
        <f>BK129</f>
        <v>0</v>
      </c>
      <c r="O129" s="220"/>
      <c r="P129" s="220"/>
      <c r="Q129" s="220"/>
      <c r="R129" s="211"/>
      <c r="T129" s="212"/>
      <c r="U129" s="208"/>
      <c r="V129" s="208"/>
      <c r="W129" s="213">
        <f>SUM(W130:W168)</f>
        <v>0</v>
      </c>
      <c r="X129" s="208"/>
      <c r="Y129" s="213">
        <f>SUM(Y130:Y168)</f>
        <v>169.14272</v>
      </c>
      <c r="Z129" s="208"/>
      <c r="AA129" s="214">
        <f>SUM(AA130:AA168)</f>
        <v>47.325999999999993</v>
      </c>
      <c r="AR129" s="215" t="s">
        <v>87</v>
      </c>
      <c r="AT129" s="216" t="s">
        <v>78</v>
      </c>
      <c r="AU129" s="216" t="s">
        <v>87</v>
      </c>
      <c r="AY129" s="215" t="s">
        <v>160</v>
      </c>
      <c r="BK129" s="217">
        <f>SUM(BK130:BK168)</f>
        <v>0</v>
      </c>
    </row>
    <row r="130" s="1" customFormat="1" ht="25.5" customHeight="1">
      <c r="B130" s="48"/>
      <c r="C130" s="221" t="s">
        <v>161</v>
      </c>
      <c r="D130" s="221" t="s">
        <v>162</v>
      </c>
      <c r="E130" s="222" t="s">
        <v>163</v>
      </c>
      <c r="F130" s="223" t="s">
        <v>164</v>
      </c>
      <c r="G130" s="223"/>
      <c r="H130" s="223"/>
      <c r="I130" s="223"/>
      <c r="J130" s="224" t="s">
        <v>165</v>
      </c>
      <c r="K130" s="225">
        <v>25.199999999999999</v>
      </c>
      <c r="L130" s="226">
        <v>0</v>
      </c>
      <c r="M130" s="227"/>
      <c r="N130" s="228">
        <f>ROUND(L130*K130,2)</f>
        <v>0</v>
      </c>
      <c r="O130" s="228"/>
      <c r="P130" s="228"/>
      <c r="Q130" s="228"/>
      <c r="R130" s="50"/>
      <c r="T130" s="229" t="s">
        <v>22</v>
      </c>
      <c r="U130" s="58" t="s">
        <v>44</v>
      </c>
      <c r="V130" s="49"/>
      <c r="W130" s="230">
        <f>V130*K130</f>
        <v>0</v>
      </c>
      <c r="X130" s="230">
        <v>0</v>
      </c>
      <c r="Y130" s="230">
        <f>X130*K130</f>
        <v>0</v>
      </c>
      <c r="Z130" s="230">
        <v>0.44</v>
      </c>
      <c r="AA130" s="231">
        <f>Z130*K130</f>
        <v>11.087999999999999</v>
      </c>
      <c r="AR130" s="24" t="s">
        <v>166</v>
      </c>
      <c r="AT130" s="24" t="s">
        <v>162</v>
      </c>
      <c r="AU130" s="24" t="s">
        <v>115</v>
      </c>
      <c r="AY130" s="24" t="s">
        <v>160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24" t="s">
        <v>87</v>
      </c>
      <c r="BK130" s="144">
        <f>ROUND(L130*K130,2)</f>
        <v>0</v>
      </c>
      <c r="BL130" s="24" t="s">
        <v>166</v>
      </c>
      <c r="BM130" s="24" t="s">
        <v>476</v>
      </c>
    </row>
    <row r="131" s="10" customFormat="1" ht="16.5" customHeight="1">
      <c r="B131" s="232"/>
      <c r="C131" s="233"/>
      <c r="D131" s="233"/>
      <c r="E131" s="234" t="s">
        <v>22</v>
      </c>
      <c r="F131" s="235" t="s">
        <v>477</v>
      </c>
      <c r="G131" s="236"/>
      <c r="H131" s="236"/>
      <c r="I131" s="236"/>
      <c r="J131" s="233"/>
      <c r="K131" s="237">
        <v>25.199999999999999</v>
      </c>
      <c r="L131" s="233"/>
      <c r="M131" s="233"/>
      <c r="N131" s="233"/>
      <c r="O131" s="233"/>
      <c r="P131" s="233"/>
      <c r="Q131" s="233"/>
      <c r="R131" s="238"/>
      <c r="T131" s="239"/>
      <c r="U131" s="233"/>
      <c r="V131" s="233"/>
      <c r="W131" s="233"/>
      <c r="X131" s="233"/>
      <c r="Y131" s="233"/>
      <c r="Z131" s="233"/>
      <c r="AA131" s="240"/>
      <c r="AT131" s="241" t="s">
        <v>169</v>
      </c>
      <c r="AU131" s="241" t="s">
        <v>115</v>
      </c>
      <c r="AV131" s="10" t="s">
        <v>115</v>
      </c>
      <c r="AW131" s="10" t="s">
        <v>36</v>
      </c>
      <c r="AX131" s="10" t="s">
        <v>87</v>
      </c>
      <c r="AY131" s="241" t="s">
        <v>160</v>
      </c>
    </row>
    <row r="132" s="1" customFormat="1" ht="25.5" customHeight="1">
      <c r="B132" s="48"/>
      <c r="C132" s="221" t="s">
        <v>170</v>
      </c>
      <c r="D132" s="221" t="s">
        <v>162</v>
      </c>
      <c r="E132" s="222" t="s">
        <v>171</v>
      </c>
      <c r="F132" s="223" t="s">
        <v>172</v>
      </c>
      <c r="G132" s="223"/>
      <c r="H132" s="223"/>
      <c r="I132" s="223"/>
      <c r="J132" s="224" t="s">
        <v>165</v>
      </c>
      <c r="K132" s="225">
        <v>38.799999999999997</v>
      </c>
      <c r="L132" s="226">
        <v>0</v>
      </c>
      <c r="M132" s="227"/>
      <c r="N132" s="228">
        <f>ROUND(L132*K132,2)</f>
        <v>0</v>
      </c>
      <c r="O132" s="228"/>
      <c r="P132" s="228"/>
      <c r="Q132" s="228"/>
      <c r="R132" s="50"/>
      <c r="T132" s="229" t="s">
        <v>22</v>
      </c>
      <c r="U132" s="58" t="s">
        <v>44</v>
      </c>
      <c r="V132" s="49"/>
      <c r="W132" s="230">
        <f>V132*K132</f>
        <v>0</v>
      </c>
      <c r="X132" s="230">
        <v>0</v>
      </c>
      <c r="Y132" s="230">
        <f>X132*K132</f>
        <v>0</v>
      </c>
      <c r="Z132" s="230">
        <v>0.57999999999999996</v>
      </c>
      <c r="AA132" s="231">
        <f>Z132*K132</f>
        <v>22.503999999999998</v>
      </c>
      <c r="AR132" s="24" t="s">
        <v>166</v>
      </c>
      <c r="AT132" s="24" t="s">
        <v>162</v>
      </c>
      <c r="AU132" s="24" t="s">
        <v>115</v>
      </c>
      <c r="AY132" s="24" t="s">
        <v>160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4" t="s">
        <v>87</v>
      </c>
      <c r="BK132" s="144">
        <f>ROUND(L132*K132,2)</f>
        <v>0</v>
      </c>
      <c r="BL132" s="24" t="s">
        <v>166</v>
      </c>
      <c r="BM132" s="24" t="s">
        <v>173</v>
      </c>
    </row>
    <row r="133" s="10" customFormat="1" ht="16.5" customHeight="1">
      <c r="B133" s="232"/>
      <c r="C133" s="233"/>
      <c r="D133" s="233"/>
      <c r="E133" s="234" t="s">
        <v>22</v>
      </c>
      <c r="F133" s="235" t="s">
        <v>478</v>
      </c>
      <c r="G133" s="236"/>
      <c r="H133" s="236"/>
      <c r="I133" s="236"/>
      <c r="J133" s="233"/>
      <c r="K133" s="237">
        <v>38.799999999999997</v>
      </c>
      <c r="L133" s="233"/>
      <c r="M133" s="233"/>
      <c r="N133" s="233"/>
      <c r="O133" s="233"/>
      <c r="P133" s="233"/>
      <c r="Q133" s="233"/>
      <c r="R133" s="238"/>
      <c r="T133" s="239"/>
      <c r="U133" s="233"/>
      <c r="V133" s="233"/>
      <c r="W133" s="233"/>
      <c r="X133" s="233"/>
      <c r="Y133" s="233"/>
      <c r="Z133" s="233"/>
      <c r="AA133" s="240"/>
      <c r="AT133" s="241" t="s">
        <v>169</v>
      </c>
      <c r="AU133" s="241" t="s">
        <v>115</v>
      </c>
      <c r="AV133" s="10" t="s">
        <v>115</v>
      </c>
      <c r="AW133" s="10" t="s">
        <v>36</v>
      </c>
      <c r="AX133" s="10" t="s">
        <v>87</v>
      </c>
      <c r="AY133" s="241" t="s">
        <v>160</v>
      </c>
    </row>
    <row r="134" s="1" customFormat="1" ht="25.5" customHeight="1">
      <c r="B134" s="48"/>
      <c r="C134" s="221" t="s">
        <v>175</v>
      </c>
      <c r="D134" s="221" t="s">
        <v>162</v>
      </c>
      <c r="E134" s="222" t="s">
        <v>176</v>
      </c>
      <c r="F134" s="223" t="s">
        <v>177</v>
      </c>
      <c r="G134" s="223"/>
      <c r="H134" s="223"/>
      <c r="I134" s="223"/>
      <c r="J134" s="224" t="s">
        <v>165</v>
      </c>
      <c r="K134" s="225">
        <v>25.199999999999999</v>
      </c>
      <c r="L134" s="226">
        <v>0</v>
      </c>
      <c r="M134" s="227"/>
      <c r="N134" s="228">
        <f>ROUND(L134*K134,2)</f>
        <v>0</v>
      </c>
      <c r="O134" s="228"/>
      <c r="P134" s="228"/>
      <c r="Q134" s="228"/>
      <c r="R134" s="50"/>
      <c r="T134" s="229" t="s">
        <v>22</v>
      </c>
      <c r="U134" s="58" t="s">
        <v>44</v>
      </c>
      <c r="V134" s="49"/>
      <c r="W134" s="230">
        <f>V134*K134</f>
        <v>0</v>
      </c>
      <c r="X134" s="230">
        <v>0</v>
      </c>
      <c r="Y134" s="230">
        <f>X134*K134</f>
        <v>0</v>
      </c>
      <c r="Z134" s="230">
        <v>0.32500000000000001</v>
      </c>
      <c r="AA134" s="231">
        <f>Z134*K134</f>
        <v>8.1899999999999995</v>
      </c>
      <c r="AR134" s="24" t="s">
        <v>166</v>
      </c>
      <c r="AT134" s="24" t="s">
        <v>162</v>
      </c>
      <c r="AU134" s="24" t="s">
        <v>115</v>
      </c>
      <c r="AY134" s="24" t="s">
        <v>160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24" t="s">
        <v>87</v>
      </c>
      <c r="BK134" s="144">
        <f>ROUND(L134*K134,2)</f>
        <v>0</v>
      </c>
      <c r="BL134" s="24" t="s">
        <v>166</v>
      </c>
      <c r="BM134" s="24" t="s">
        <v>178</v>
      </c>
    </row>
    <row r="135" s="10" customFormat="1" ht="16.5" customHeight="1">
      <c r="B135" s="232"/>
      <c r="C135" s="233"/>
      <c r="D135" s="233"/>
      <c r="E135" s="234" t="s">
        <v>22</v>
      </c>
      <c r="F135" s="235" t="s">
        <v>479</v>
      </c>
      <c r="G135" s="236"/>
      <c r="H135" s="236"/>
      <c r="I135" s="236"/>
      <c r="J135" s="233"/>
      <c r="K135" s="237">
        <v>25.199999999999999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169</v>
      </c>
      <c r="AU135" s="241" t="s">
        <v>115</v>
      </c>
      <c r="AV135" s="10" t="s">
        <v>115</v>
      </c>
      <c r="AW135" s="10" t="s">
        <v>36</v>
      </c>
      <c r="AX135" s="10" t="s">
        <v>87</v>
      </c>
      <c r="AY135" s="241" t="s">
        <v>160</v>
      </c>
    </row>
    <row r="136" s="1" customFormat="1" ht="25.5" customHeight="1">
      <c r="B136" s="48"/>
      <c r="C136" s="221" t="s">
        <v>180</v>
      </c>
      <c r="D136" s="221" t="s">
        <v>162</v>
      </c>
      <c r="E136" s="222" t="s">
        <v>181</v>
      </c>
      <c r="F136" s="223" t="s">
        <v>182</v>
      </c>
      <c r="G136" s="223"/>
      <c r="H136" s="223"/>
      <c r="I136" s="223"/>
      <c r="J136" s="224" t="s">
        <v>165</v>
      </c>
      <c r="K136" s="225">
        <v>25.199999999999999</v>
      </c>
      <c r="L136" s="226">
        <v>0</v>
      </c>
      <c r="M136" s="227"/>
      <c r="N136" s="228">
        <f>ROUND(L136*K136,2)</f>
        <v>0</v>
      </c>
      <c r="O136" s="228"/>
      <c r="P136" s="228"/>
      <c r="Q136" s="228"/>
      <c r="R136" s="50"/>
      <c r="T136" s="229" t="s">
        <v>22</v>
      </c>
      <c r="U136" s="58" t="s">
        <v>44</v>
      </c>
      <c r="V136" s="49"/>
      <c r="W136" s="230">
        <f>V136*K136</f>
        <v>0</v>
      </c>
      <c r="X136" s="230">
        <v>0</v>
      </c>
      <c r="Y136" s="230">
        <f>X136*K136</f>
        <v>0</v>
      </c>
      <c r="Z136" s="230">
        <v>0.22</v>
      </c>
      <c r="AA136" s="231">
        <f>Z136*K136</f>
        <v>5.5439999999999996</v>
      </c>
      <c r="AR136" s="24" t="s">
        <v>166</v>
      </c>
      <c r="AT136" s="24" t="s">
        <v>162</v>
      </c>
      <c r="AU136" s="24" t="s">
        <v>115</v>
      </c>
      <c r="AY136" s="24" t="s">
        <v>160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24" t="s">
        <v>87</v>
      </c>
      <c r="BK136" s="144">
        <f>ROUND(L136*K136,2)</f>
        <v>0</v>
      </c>
      <c r="BL136" s="24" t="s">
        <v>166</v>
      </c>
      <c r="BM136" s="24" t="s">
        <v>480</v>
      </c>
    </row>
    <row r="137" s="10" customFormat="1" ht="16.5" customHeight="1">
      <c r="B137" s="232"/>
      <c r="C137" s="233"/>
      <c r="D137" s="233"/>
      <c r="E137" s="234" t="s">
        <v>22</v>
      </c>
      <c r="F137" s="235" t="s">
        <v>481</v>
      </c>
      <c r="G137" s="236"/>
      <c r="H137" s="236"/>
      <c r="I137" s="236"/>
      <c r="J137" s="233"/>
      <c r="K137" s="237">
        <v>25.199999999999999</v>
      </c>
      <c r="L137" s="233"/>
      <c r="M137" s="233"/>
      <c r="N137" s="233"/>
      <c r="O137" s="233"/>
      <c r="P137" s="233"/>
      <c r="Q137" s="233"/>
      <c r="R137" s="238"/>
      <c r="T137" s="239"/>
      <c r="U137" s="233"/>
      <c r="V137" s="233"/>
      <c r="W137" s="233"/>
      <c r="X137" s="233"/>
      <c r="Y137" s="233"/>
      <c r="Z137" s="233"/>
      <c r="AA137" s="240"/>
      <c r="AT137" s="241" t="s">
        <v>169</v>
      </c>
      <c r="AU137" s="241" t="s">
        <v>115</v>
      </c>
      <c r="AV137" s="10" t="s">
        <v>115</v>
      </c>
      <c r="AW137" s="10" t="s">
        <v>36</v>
      </c>
      <c r="AX137" s="10" t="s">
        <v>87</v>
      </c>
      <c r="AY137" s="241" t="s">
        <v>160</v>
      </c>
    </row>
    <row r="138" s="1" customFormat="1" ht="25.5" customHeight="1">
      <c r="B138" s="48"/>
      <c r="C138" s="221" t="s">
        <v>185</v>
      </c>
      <c r="D138" s="221" t="s">
        <v>162</v>
      </c>
      <c r="E138" s="222" t="s">
        <v>186</v>
      </c>
      <c r="F138" s="223" t="s">
        <v>187</v>
      </c>
      <c r="G138" s="223"/>
      <c r="H138" s="223"/>
      <c r="I138" s="223"/>
      <c r="J138" s="224" t="s">
        <v>188</v>
      </c>
      <c r="K138" s="225">
        <v>3</v>
      </c>
      <c r="L138" s="226">
        <v>0</v>
      </c>
      <c r="M138" s="227"/>
      <c r="N138" s="228">
        <f>ROUND(L138*K138,2)</f>
        <v>0</v>
      </c>
      <c r="O138" s="228"/>
      <c r="P138" s="228"/>
      <c r="Q138" s="228"/>
      <c r="R138" s="50"/>
      <c r="T138" s="229" t="s">
        <v>22</v>
      </c>
      <c r="U138" s="58" t="s">
        <v>44</v>
      </c>
      <c r="V138" s="49"/>
      <c r="W138" s="230">
        <f>V138*K138</f>
        <v>0</v>
      </c>
      <c r="X138" s="230">
        <v>0.01269</v>
      </c>
      <c r="Y138" s="230">
        <f>X138*K138</f>
        <v>0.03807</v>
      </c>
      <c r="Z138" s="230">
        <v>0</v>
      </c>
      <c r="AA138" s="231">
        <f>Z138*K138</f>
        <v>0</v>
      </c>
      <c r="AR138" s="24" t="s">
        <v>166</v>
      </c>
      <c r="AT138" s="24" t="s">
        <v>162</v>
      </c>
      <c r="AU138" s="24" t="s">
        <v>115</v>
      </c>
      <c r="AY138" s="24" t="s">
        <v>160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24" t="s">
        <v>87</v>
      </c>
      <c r="BK138" s="144">
        <f>ROUND(L138*K138,2)</f>
        <v>0</v>
      </c>
      <c r="BL138" s="24" t="s">
        <v>166</v>
      </c>
      <c r="BM138" s="24" t="s">
        <v>189</v>
      </c>
    </row>
    <row r="139" s="1" customFormat="1" ht="25.5" customHeight="1">
      <c r="B139" s="48"/>
      <c r="C139" s="221" t="s">
        <v>190</v>
      </c>
      <c r="D139" s="221" t="s">
        <v>162</v>
      </c>
      <c r="E139" s="222" t="s">
        <v>191</v>
      </c>
      <c r="F139" s="223" t="s">
        <v>192</v>
      </c>
      <c r="G139" s="223"/>
      <c r="H139" s="223"/>
      <c r="I139" s="223"/>
      <c r="J139" s="224" t="s">
        <v>188</v>
      </c>
      <c r="K139" s="225">
        <v>5</v>
      </c>
      <c r="L139" s="226">
        <v>0</v>
      </c>
      <c r="M139" s="227"/>
      <c r="N139" s="228">
        <f>ROUND(L139*K139,2)</f>
        <v>0</v>
      </c>
      <c r="O139" s="228"/>
      <c r="P139" s="228"/>
      <c r="Q139" s="228"/>
      <c r="R139" s="50"/>
      <c r="T139" s="229" t="s">
        <v>22</v>
      </c>
      <c r="U139" s="58" t="s">
        <v>44</v>
      </c>
      <c r="V139" s="49"/>
      <c r="W139" s="230">
        <f>V139*K139</f>
        <v>0</v>
      </c>
      <c r="X139" s="230">
        <v>0.06053</v>
      </c>
      <c r="Y139" s="230">
        <f>X139*K139</f>
        <v>0.30264999999999997</v>
      </c>
      <c r="Z139" s="230">
        <v>0</v>
      </c>
      <c r="AA139" s="231">
        <f>Z139*K139</f>
        <v>0</v>
      </c>
      <c r="AR139" s="24" t="s">
        <v>166</v>
      </c>
      <c r="AT139" s="24" t="s">
        <v>162</v>
      </c>
      <c r="AU139" s="24" t="s">
        <v>115</v>
      </c>
      <c r="AY139" s="24" t="s">
        <v>160</v>
      </c>
      <c r="BE139" s="144">
        <f>IF(U139="základní",N139,0)</f>
        <v>0</v>
      </c>
      <c r="BF139" s="144">
        <f>IF(U139="snížená",N139,0)</f>
        <v>0</v>
      </c>
      <c r="BG139" s="144">
        <f>IF(U139="zákl. přenesená",N139,0)</f>
        <v>0</v>
      </c>
      <c r="BH139" s="144">
        <f>IF(U139="sníž. přenesená",N139,0)</f>
        <v>0</v>
      </c>
      <c r="BI139" s="144">
        <f>IF(U139="nulová",N139,0)</f>
        <v>0</v>
      </c>
      <c r="BJ139" s="24" t="s">
        <v>87</v>
      </c>
      <c r="BK139" s="144">
        <f>ROUND(L139*K139,2)</f>
        <v>0</v>
      </c>
      <c r="BL139" s="24" t="s">
        <v>166</v>
      </c>
      <c r="BM139" s="24" t="s">
        <v>193</v>
      </c>
    </row>
    <row r="140" s="1" customFormat="1" ht="25.5" customHeight="1">
      <c r="B140" s="48"/>
      <c r="C140" s="221" t="s">
        <v>194</v>
      </c>
      <c r="D140" s="221" t="s">
        <v>162</v>
      </c>
      <c r="E140" s="222" t="s">
        <v>195</v>
      </c>
      <c r="F140" s="223" t="s">
        <v>196</v>
      </c>
      <c r="G140" s="223"/>
      <c r="H140" s="223"/>
      <c r="I140" s="223"/>
      <c r="J140" s="224" t="s">
        <v>197</v>
      </c>
      <c r="K140" s="225">
        <v>10</v>
      </c>
      <c r="L140" s="226">
        <v>0</v>
      </c>
      <c r="M140" s="227"/>
      <c r="N140" s="228">
        <f>ROUND(L140*K140,2)</f>
        <v>0</v>
      </c>
      <c r="O140" s="228"/>
      <c r="P140" s="228"/>
      <c r="Q140" s="228"/>
      <c r="R140" s="50"/>
      <c r="T140" s="229" t="s">
        <v>22</v>
      </c>
      <c r="U140" s="58" t="s">
        <v>44</v>
      </c>
      <c r="V140" s="49"/>
      <c r="W140" s="230">
        <f>V140*K140</f>
        <v>0</v>
      </c>
      <c r="X140" s="230">
        <v>0</v>
      </c>
      <c r="Y140" s="230">
        <f>X140*K140</f>
        <v>0</v>
      </c>
      <c r="Z140" s="230">
        <v>0</v>
      </c>
      <c r="AA140" s="231">
        <f>Z140*K140</f>
        <v>0</v>
      </c>
      <c r="AR140" s="24" t="s">
        <v>166</v>
      </c>
      <c r="AT140" s="24" t="s">
        <v>162</v>
      </c>
      <c r="AU140" s="24" t="s">
        <v>115</v>
      </c>
      <c r="AY140" s="24" t="s">
        <v>160</v>
      </c>
      <c r="BE140" s="144">
        <f>IF(U140="základní",N140,0)</f>
        <v>0</v>
      </c>
      <c r="BF140" s="144">
        <f>IF(U140="snížená",N140,0)</f>
        <v>0</v>
      </c>
      <c r="BG140" s="144">
        <f>IF(U140="zákl. přenesená",N140,0)</f>
        <v>0</v>
      </c>
      <c r="BH140" s="144">
        <f>IF(U140="sníž. přenesená",N140,0)</f>
        <v>0</v>
      </c>
      <c r="BI140" s="144">
        <f>IF(U140="nulová",N140,0)</f>
        <v>0</v>
      </c>
      <c r="BJ140" s="24" t="s">
        <v>87</v>
      </c>
      <c r="BK140" s="144">
        <f>ROUND(L140*K140,2)</f>
        <v>0</v>
      </c>
      <c r="BL140" s="24" t="s">
        <v>166</v>
      </c>
      <c r="BM140" s="24" t="s">
        <v>198</v>
      </c>
    </row>
    <row r="141" s="1" customFormat="1" ht="25.5" customHeight="1">
      <c r="B141" s="48"/>
      <c r="C141" s="221" t="s">
        <v>115</v>
      </c>
      <c r="D141" s="221" t="s">
        <v>162</v>
      </c>
      <c r="E141" s="222" t="s">
        <v>199</v>
      </c>
      <c r="F141" s="223" t="s">
        <v>200</v>
      </c>
      <c r="G141" s="223"/>
      <c r="H141" s="223"/>
      <c r="I141" s="223"/>
      <c r="J141" s="224" t="s">
        <v>197</v>
      </c>
      <c r="K141" s="225">
        <v>153.59999999999999</v>
      </c>
      <c r="L141" s="226">
        <v>0</v>
      </c>
      <c r="M141" s="227"/>
      <c r="N141" s="228">
        <f>ROUND(L141*K141,2)</f>
        <v>0</v>
      </c>
      <c r="O141" s="228"/>
      <c r="P141" s="228"/>
      <c r="Q141" s="228"/>
      <c r="R141" s="50"/>
      <c r="T141" s="229" t="s">
        <v>22</v>
      </c>
      <c r="U141" s="58" t="s">
        <v>44</v>
      </c>
      <c r="V141" s="49"/>
      <c r="W141" s="230">
        <f>V141*K141</f>
        <v>0</v>
      </c>
      <c r="X141" s="230">
        <v>0</v>
      </c>
      <c r="Y141" s="230">
        <f>X141*K141</f>
        <v>0</v>
      </c>
      <c r="Z141" s="230">
        <v>0</v>
      </c>
      <c r="AA141" s="231">
        <f>Z141*K141</f>
        <v>0</v>
      </c>
      <c r="AR141" s="24" t="s">
        <v>166</v>
      </c>
      <c r="AT141" s="24" t="s">
        <v>162</v>
      </c>
      <c r="AU141" s="24" t="s">
        <v>115</v>
      </c>
      <c r="AY141" s="24" t="s">
        <v>160</v>
      </c>
      <c r="BE141" s="144">
        <f>IF(U141="základní",N141,0)</f>
        <v>0</v>
      </c>
      <c r="BF141" s="144">
        <f>IF(U141="snížená",N141,0)</f>
        <v>0</v>
      </c>
      <c r="BG141" s="144">
        <f>IF(U141="zákl. přenesená",N141,0)</f>
        <v>0</v>
      </c>
      <c r="BH141" s="144">
        <f>IF(U141="sníž. přenesená",N141,0)</f>
        <v>0</v>
      </c>
      <c r="BI141" s="144">
        <f>IF(U141="nulová",N141,0)</f>
        <v>0</v>
      </c>
      <c r="BJ141" s="24" t="s">
        <v>87</v>
      </c>
      <c r="BK141" s="144">
        <f>ROUND(L141*K141,2)</f>
        <v>0</v>
      </c>
      <c r="BL141" s="24" t="s">
        <v>166</v>
      </c>
      <c r="BM141" s="24" t="s">
        <v>201</v>
      </c>
    </row>
    <row r="142" s="11" customFormat="1" ht="16.5" customHeight="1">
      <c r="B142" s="242"/>
      <c r="C142" s="243"/>
      <c r="D142" s="243"/>
      <c r="E142" s="244" t="s">
        <v>22</v>
      </c>
      <c r="F142" s="245" t="s">
        <v>202</v>
      </c>
      <c r="G142" s="246"/>
      <c r="H142" s="246"/>
      <c r="I142" s="246"/>
      <c r="J142" s="243"/>
      <c r="K142" s="244" t="s">
        <v>22</v>
      </c>
      <c r="L142" s="243"/>
      <c r="M142" s="243"/>
      <c r="N142" s="243"/>
      <c r="O142" s="243"/>
      <c r="P142" s="243"/>
      <c r="Q142" s="243"/>
      <c r="R142" s="247"/>
      <c r="T142" s="248"/>
      <c r="U142" s="243"/>
      <c r="V142" s="243"/>
      <c r="W142" s="243"/>
      <c r="X142" s="243"/>
      <c r="Y142" s="243"/>
      <c r="Z142" s="243"/>
      <c r="AA142" s="249"/>
      <c r="AT142" s="250" t="s">
        <v>169</v>
      </c>
      <c r="AU142" s="250" t="s">
        <v>115</v>
      </c>
      <c r="AV142" s="11" t="s">
        <v>87</v>
      </c>
      <c r="AW142" s="11" t="s">
        <v>36</v>
      </c>
      <c r="AX142" s="11" t="s">
        <v>79</v>
      </c>
      <c r="AY142" s="250" t="s">
        <v>160</v>
      </c>
    </row>
    <row r="143" s="10" customFormat="1" ht="16.5" customHeight="1">
      <c r="B143" s="232"/>
      <c r="C143" s="233"/>
      <c r="D143" s="233"/>
      <c r="E143" s="234" t="s">
        <v>22</v>
      </c>
      <c r="F143" s="251" t="s">
        <v>482</v>
      </c>
      <c r="G143" s="233"/>
      <c r="H143" s="233"/>
      <c r="I143" s="233"/>
      <c r="J143" s="233"/>
      <c r="K143" s="237">
        <v>70.400000000000006</v>
      </c>
      <c r="L143" s="233"/>
      <c r="M143" s="233"/>
      <c r="N143" s="233"/>
      <c r="O143" s="233"/>
      <c r="P143" s="233"/>
      <c r="Q143" s="233"/>
      <c r="R143" s="238"/>
      <c r="T143" s="239"/>
      <c r="U143" s="233"/>
      <c r="V143" s="233"/>
      <c r="W143" s="233"/>
      <c r="X143" s="233"/>
      <c r="Y143" s="233"/>
      <c r="Z143" s="233"/>
      <c r="AA143" s="240"/>
      <c r="AT143" s="241" t="s">
        <v>169</v>
      </c>
      <c r="AU143" s="241" t="s">
        <v>115</v>
      </c>
      <c r="AV143" s="10" t="s">
        <v>115</v>
      </c>
      <c r="AW143" s="10" t="s">
        <v>36</v>
      </c>
      <c r="AX143" s="10" t="s">
        <v>79</v>
      </c>
      <c r="AY143" s="241" t="s">
        <v>160</v>
      </c>
    </row>
    <row r="144" s="10" customFormat="1" ht="16.5" customHeight="1">
      <c r="B144" s="232"/>
      <c r="C144" s="233"/>
      <c r="D144" s="233"/>
      <c r="E144" s="234" t="s">
        <v>22</v>
      </c>
      <c r="F144" s="251" t="s">
        <v>483</v>
      </c>
      <c r="G144" s="233"/>
      <c r="H144" s="233"/>
      <c r="I144" s="233"/>
      <c r="J144" s="233"/>
      <c r="K144" s="237">
        <v>50.439999999999998</v>
      </c>
      <c r="L144" s="233"/>
      <c r="M144" s="233"/>
      <c r="N144" s="233"/>
      <c r="O144" s="233"/>
      <c r="P144" s="233"/>
      <c r="Q144" s="233"/>
      <c r="R144" s="238"/>
      <c r="T144" s="239"/>
      <c r="U144" s="233"/>
      <c r="V144" s="233"/>
      <c r="W144" s="233"/>
      <c r="X144" s="233"/>
      <c r="Y144" s="233"/>
      <c r="Z144" s="233"/>
      <c r="AA144" s="240"/>
      <c r="AT144" s="241" t="s">
        <v>169</v>
      </c>
      <c r="AU144" s="241" t="s">
        <v>115</v>
      </c>
      <c r="AV144" s="10" t="s">
        <v>115</v>
      </c>
      <c r="AW144" s="10" t="s">
        <v>36</v>
      </c>
      <c r="AX144" s="10" t="s">
        <v>79</v>
      </c>
      <c r="AY144" s="241" t="s">
        <v>160</v>
      </c>
    </row>
    <row r="145" s="10" customFormat="1" ht="16.5" customHeight="1">
      <c r="B145" s="232"/>
      <c r="C145" s="233"/>
      <c r="D145" s="233"/>
      <c r="E145" s="234" t="s">
        <v>22</v>
      </c>
      <c r="F145" s="251" t="s">
        <v>484</v>
      </c>
      <c r="G145" s="233"/>
      <c r="H145" s="233"/>
      <c r="I145" s="233"/>
      <c r="J145" s="233"/>
      <c r="K145" s="237">
        <v>32.759999999999998</v>
      </c>
      <c r="L145" s="233"/>
      <c r="M145" s="233"/>
      <c r="N145" s="233"/>
      <c r="O145" s="233"/>
      <c r="P145" s="233"/>
      <c r="Q145" s="233"/>
      <c r="R145" s="238"/>
      <c r="T145" s="239"/>
      <c r="U145" s="233"/>
      <c r="V145" s="233"/>
      <c r="W145" s="233"/>
      <c r="X145" s="233"/>
      <c r="Y145" s="233"/>
      <c r="Z145" s="233"/>
      <c r="AA145" s="240"/>
      <c r="AT145" s="241" t="s">
        <v>169</v>
      </c>
      <c r="AU145" s="241" t="s">
        <v>115</v>
      </c>
      <c r="AV145" s="10" t="s">
        <v>115</v>
      </c>
      <c r="AW145" s="10" t="s">
        <v>36</v>
      </c>
      <c r="AX145" s="10" t="s">
        <v>79</v>
      </c>
      <c r="AY145" s="241" t="s">
        <v>160</v>
      </c>
    </row>
    <row r="146" s="13" customFormat="1" ht="16.5" customHeight="1">
      <c r="B146" s="261"/>
      <c r="C146" s="262"/>
      <c r="D146" s="262"/>
      <c r="E146" s="263" t="s">
        <v>22</v>
      </c>
      <c r="F146" s="264" t="s">
        <v>211</v>
      </c>
      <c r="G146" s="262"/>
      <c r="H146" s="262"/>
      <c r="I146" s="262"/>
      <c r="J146" s="262"/>
      <c r="K146" s="265">
        <v>153.59999999999999</v>
      </c>
      <c r="L146" s="262"/>
      <c r="M146" s="262"/>
      <c r="N146" s="262"/>
      <c r="O146" s="262"/>
      <c r="P146" s="262"/>
      <c r="Q146" s="262"/>
      <c r="R146" s="266"/>
      <c r="T146" s="267"/>
      <c r="U146" s="262"/>
      <c r="V146" s="262"/>
      <c r="W146" s="262"/>
      <c r="X146" s="262"/>
      <c r="Y146" s="262"/>
      <c r="Z146" s="262"/>
      <c r="AA146" s="268"/>
      <c r="AT146" s="269" t="s">
        <v>169</v>
      </c>
      <c r="AU146" s="269" t="s">
        <v>115</v>
      </c>
      <c r="AV146" s="13" t="s">
        <v>166</v>
      </c>
      <c r="AW146" s="13" t="s">
        <v>36</v>
      </c>
      <c r="AX146" s="13" t="s">
        <v>87</v>
      </c>
      <c r="AY146" s="269" t="s">
        <v>160</v>
      </c>
    </row>
    <row r="147" s="1" customFormat="1" ht="25.5" customHeight="1">
      <c r="B147" s="48"/>
      <c r="C147" s="221" t="s">
        <v>208</v>
      </c>
      <c r="D147" s="221" t="s">
        <v>162</v>
      </c>
      <c r="E147" s="222" t="s">
        <v>212</v>
      </c>
      <c r="F147" s="223" t="s">
        <v>213</v>
      </c>
      <c r="G147" s="223"/>
      <c r="H147" s="223"/>
      <c r="I147" s="223"/>
      <c r="J147" s="224" t="s">
        <v>197</v>
      </c>
      <c r="K147" s="225">
        <v>153.59999999999999</v>
      </c>
      <c r="L147" s="226">
        <v>0</v>
      </c>
      <c r="M147" s="227"/>
      <c r="N147" s="228">
        <f>ROUND(L147*K147,2)</f>
        <v>0</v>
      </c>
      <c r="O147" s="228"/>
      <c r="P147" s="228"/>
      <c r="Q147" s="228"/>
      <c r="R147" s="50"/>
      <c r="T147" s="229" t="s">
        <v>22</v>
      </c>
      <c r="U147" s="58" t="s">
        <v>44</v>
      </c>
      <c r="V147" s="49"/>
      <c r="W147" s="230">
        <f>V147*K147</f>
        <v>0</v>
      </c>
      <c r="X147" s="230">
        <v>0</v>
      </c>
      <c r="Y147" s="230">
        <f>X147*K147</f>
        <v>0</v>
      </c>
      <c r="Z147" s="230">
        <v>0</v>
      </c>
      <c r="AA147" s="231">
        <f>Z147*K147</f>
        <v>0</v>
      </c>
      <c r="AR147" s="24" t="s">
        <v>166</v>
      </c>
      <c r="AT147" s="24" t="s">
        <v>162</v>
      </c>
      <c r="AU147" s="24" t="s">
        <v>115</v>
      </c>
      <c r="AY147" s="24" t="s">
        <v>160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24" t="s">
        <v>87</v>
      </c>
      <c r="BK147" s="144">
        <f>ROUND(L147*K147,2)</f>
        <v>0</v>
      </c>
      <c r="BL147" s="24" t="s">
        <v>166</v>
      </c>
      <c r="BM147" s="24" t="s">
        <v>214</v>
      </c>
    </row>
    <row r="148" s="1" customFormat="1" ht="25.5" customHeight="1">
      <c r="B148" s="48"/>
      <c r="C148" s="221" t="s">
        <v>215</v>
      </c>
      <c r="D148" s="221" t="s">
        <v>162</v>
      </c>
      <c r="E148" s="222" t="s">
        <v>216</v>
      </c>
      <c r="F148" s="223" t="s">
        <v>217</v>
      </c>
      <c r="G148" s="223"/>
      <c r="H148" s="223"/>
      <c r="I148" s="223"/>
      <c r="J148" s="224" t="s">
        <v>197</v>
      </c>
      <c r="K148" s="225">
        <v>95.200999999999993</v>
      </c>
      <c r="L148" s="226">
        <v>0</v>
      </c>
      <c r="M148" s="227"/>
      <c r="N148" s="228">
        <f>ROUND(L148*K148,2)</f>
        <v>0</v>
      </c>
      <c r="O148" s="228"/>
      <c r="P148" s="228"/>
      <c r="Q148" s="228"/>
      <c r="R148" s="50"/>
      <c r="T148" s="229" t="s">
        <v>22</v>
      </c>
      <c r="U148" s="58" t="s">
        <v>44</v>
      </c>
      <c r="V148" s="49"/>
      <c r="W148" s="230">
        <f>V148*K148</f>
        <v>0</v>
      </c>
      <c r="X148" s="230">
        <v>0</v>
      </c>
      <c r="Y148" s="230">
        <f>X148*K148</f>
        <v>0</v>
      </c>
      <c r="Z148" s="230">
        <v>0</v>
      </c>
      <c r="AA148" s="231">
        <f>Z148*K148</f>
        <v>0</v>
      </c>
      <c r="AR148" s="24" t="s">
        <v>166</v>
      </c>
      <c r="AT148" s="24" t="s">
        <v>162</v>
      </c>
      <c r="AU148" s="24" t="s">
        <v>115</v>
      </c>
      <c r="AY148" s="24" t="s">
        <v>160</v>
      </c>
      <c r="BE148" s="144">
        <f>IF(U148="základní",N148,0)</f>
        <v>0</v>
      </c>
      <c r="BF148" s="144">
        <f>IF(U148="snížená",N148,0)</f>
        <v>0</v>
      </c>
      <c r="BG148" s="144">
        <f>IF(U148="zákl. přenesená",N148,0)</f>
        <v>0</v>
      </c>
      <c r="BH148" s="144">
        <f>IF(U148="sníž. přenesená",N148,0)</f>
        <v>0</v>
      </c>
      <c r="BI148" s="144">
        <f>IF(U148="nulová",N148,0)</f>
        <v>0</v>
      </c>
      <c r="BJ148" s="24" t="s">
        <v>87</v>
      </c>
      <c r="BK148" s="144">
        <f>ROUND(L148*K148,2)</f>
        <v>0</v>
      </c>
      <c r="BL148" s="24" t="s">
        <v>166</v>
      </c>
      <c r="BM148" s="24" t="s">
        <v>218</v>
      </c>
    </row>
    <row r="149" s="10" customFormat="1" ht="25.5" customHeight="1">
      <c r="B149" s="232"/>
      <c r="C149" s="233"/>
      <c r="D149" s="233"/>
      <c r="E149" s="234" t="s">
        <v>22</v>
      </c>
      <c r="F149" s="235" t="s">
        <v>485</v>
      </c>
      <c r="G149" s="236"/>
      <c r="H149" s="236"/>
      <c r="I149" s="236"/>
      <c r="J149" s="233"/>
      <c r="K149" s="237">
        <v>95.200999999999993</v>
      </c>
      <c r="L149" s="233"/>
      <c r="M149" s="233"/>
      <c r="N149" s="233"/>
      <c r="O149" s="233"/>
      <c r="P149" s="233"/>
      <c r="Q149" s="233"/>
      <c r="R149" s="238"/>
      <c r="T149" s="239"/>
      <c r="U149" s="233"/>
      <c r="V149" s="233"/>
      <c r="W149" s="233"/>
      <c r="X149" s="233"/>
      <c r="Y149" s="233"/>
      <c r="Z149" s="233"/>
      <c r="AA149" s="240"/>
      <c r="AT149" s="241" t="s">
        <v>169</v>
      </c>
      <c r="AU149" s="241" t="s">
        <v>115</v>
      </c>
      <c r="AV149" s="10" t="s">
        <v>115</v>
      </c>
      <c r="AW149" s="10" t="s">
        <v>36</v>
      </c>
      <c r="AX149" s="10" t="s">
        <v>87</v>
      </c>
      <c r="AY149" s="241" t="s">
        <v>160</v>
      </c>
    </row>
    <row r="150" s="1" customFormat="1" ht="16.5" customHeight="1">
      <c r="B150" s="48"/>
      <c r="C150" s="221" t="s">
        <v>220</v>
      </c>
      <c r="D150" s="221" t="s">
        <v>162</v>
      </c>
      <c r="E150" s="222" t="s">
        <v>221</v>
      </c>
      <c r="F150" s="223" t="s">
        <v>222</v>
      </c>
      <c r="G150" s="223"/>
      <c r="H150" s="223"/>
      <c r="I150" s="223"/>
      <c r="J150" s="224" t="s">
        <v>197</v>
      </c>
      <c r="K150" s="225">
        <v>95.209999999999994</v>
      </c>
      <c r="L150" s="226">
        <v>0</v>
      </c>
      <c r="M150" s="227"/>
      <c r="N150" s="228">
        <f>ROUND(L150*K150,2)</f>
        <v>0</v>
      </c>
      <c r="O150" s="228"/>
      <c r="P150" s="228"/>
      <c r="Q150" s="228"/>
      <c r="R150" s="50"/>
      <c r="T150" s="229" t="s">
        <v>22</v>
      </c>
      <c r="U150" s="58" t="s">
        <v>44</v>
      </c>
      <c r="V150" s="49"/>
      <c r="W150" s="230">
        <f>V150*K150</f>
        <v>0</v>
      </c>
      <c r="X150" s="230">
        <v>0</v>
      </c>
      <c r="Y150" s="230">
        <f>X150*K150</f>
        <v>0</v>
      </c>
      <c r="Z150" s="230">
        <v>0</v>
      </c>
      <c r="AA150" s="231">
        <f>Z150*K150</f>
        <v>0</v>
      </c>
      <c r="AR150" s="24" t="s">
        <v>166</v>
      </c>
      <c r="AT150" s="24" t="s">
        <v>162</v>
      </c>
      <c r="AU150" s="24" t="s">
        <v>115</v>
      </c>
      <c r="AY150" s="24" t="s">
        <v>160</v>
      </c>
      <c r="BE150" s="144">
        <f>IF(U150="základní",N150,0)</f>
        <v>0</v>
      </c>
      <c r="BF150" s="144">
        <f>IF(U150="snížená",N150,0)</f>
        <v>0</v>
      </c>
      <c r="BG150" s="144">
        <f>IF(U150="zákl. přenesená",N150,0)</f>
        <v>0</v>
      </c>
      <c r="BH150" s="144">
        <f>IF(U150="sníž. přenesená",N150,0)</f>
        <v>0</v>
      </c>
      <c r="BI150" s="144">
        <f>IF(U150="nulová",N150,0)</f>
        <v>0</v>
      </c>
      <c r="BJ150" s="24" t="s">
        <v>87</v>
      </c>
      <c r="BK150" s="144">
        <f>ROUND(L150*K150,2)</f>
        <v>0</v>
      </c>
      <c r="BL150" s="24" t="s">
        <v>166</v>
      </c>
      <c r="BM150" s="24" t="s">
        <v>223</v>
      </c>
    </row>
    <row r="151" s="1" customFormat="1" ht="25.5" customHeight="1">
      <c r="B151" s="48"/>
      <c r="C151" s="221" t="s">
        <v>224</v>
      </c>
      <c r="D151" s="221" t="s">
        <v>162</v>
      </c>
      <c r="E151" s="222" t="s">
        <v>225</v>
      </c>
      <c r="F151" s="223" t="s">
        <v>226</v>
      </c>
      <c r="G151" s="223"/>
      <c r="H151" s="223"/>
      <c r="I151" s="223"/>
      <c r="J151" s="224" t="s">
        <v>227</v>
      </c>
      <c r="K151" s="225">
        <v>171.37799999999999</v>
      </c>
      <c r="L151" s="226">
        <v>0</v>
      </c>
      <c r="M151" s="227"/>
      <c r="N151" s="228">
        <f>ROUND(L151*K151,2)</f>
        <v>0</v>
      </c>
      <c r="O151" s="228"/>
      <c r="P151" s="228"/>
      <c r="Q151" s="228"/>
      <c r="R151" s="50"/>
      <c r="T151" s="229" t="s">
        <v>22</v>
      </c>
      <c r="U151" s="58" t="s">
        <v>44</v>
      </c>
      <c r="V151" s="49"/>
      <c r="W151" s="230">
        <f>V151*K151</f>
        <v>0</v>
      </c>
      <c r="X151" s="230">
        <v>0</v>
      </c>
      <c r="Y151" s="230">
        <f>X151*K151</f>
        <v>0</v>
      </c>
      <c r="Z151" s="230">
        <v>0</v>
      </c>
      <c r="AA151" s="231">
        <f>Z151*K151</f>
        <v>0</v>
      </c>
      <c r="AR151" s="24" t="s">
        <v>166</v>
      </c>
      <c r="AT151" s="24" t="s">
        <v>162</v>
      </c>
      <c r="AU151" s="24" t="s">
        <v>115</v>
      </c>
      <c r="AY151" s="24" t="s">
        <v>160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24" t="s">
        <v>87</v>
      </c>
      <c r="BK151" s="144">
        <f>ROUND(L151*K151,2)</f>
        <v>0</v>
      </c>
      <c r="BL151" s="24" t="s">
        <v>166</v>
      </c>
      <c r="BM151" s="24" t="s">
        <v>228</v>
      </c>
    </row>
    <row r="152" s="1" customFormat="1" ht="25.5" customHeight="1">
      <c r="B152" s="48"/>
      <c r="C152" s="221" t="s">
        <v>229</v>
      </c>
      <c r="D152" s="221" t="s">
        <v>162</v>
      </c>
      <c r="E152" s="222" t="s">
        <v>230</v>
      </c>
      <c r="F152" s="223" t="s">
        <v>231</v>
      </c>
      <c r="G152" s="223"/>
      <c r="H152" s="223"/>
      <c r="I152" s="223"/>
      <c r="J152" s="224" t="s">
        <v>197</v>
      </c>
      <c r="K152" s="225">
        <v>137.88</v>
      </c>
      <c r="L152" s="226">
        <v>0</v>
      </c>
      <c r="M152" s="227"/>
      <c r="N152" s="228">
        <f>ROUND(L152*K152,2)</f>
        <v>0</v>
      </c>
      <c r="O152" s="228"/>
      <c r="P152" s="228"/>
      <c r="Q152" s="228"/>
      <c r="R152" s="50"/>
      <c r="T152" s="229" t="s">
        <v>22</v>
      </c>
      <c r="U152" s="58" t="s">
        <v>44</v>
      </c>
      <c r="V152" s="49"/>
      <c r="W152" s="230">
        <f>V152*K152</f>
        <v>0</v>
      </c>
      <c r="X152" s="230">
        <v>0</v>
      </c>
      <c r="Y152" s="230">
        <f>X152*K152</f>
        <v>0</v>
      </c>
      <c r="Z152" s="230">
        <v>0</v>
      </c>
      <c r="AA152" s="231">
        <f>Z152*K152</f>
        <v>0</v>
      </c>
      <c r="AR152" s="24" t="s">
        <v>166</v>
      </c>
      <c r="AT152" s="24" t="s">
        <v>162</v>
      </c>
      <c r="AU152" s="24" t="s">
        <v>115</v>
      </c>
      <c r="AY152" s="24" t="s">
        <v>160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24" t="s">
        <v>87</v>
      </c>
      <c r="BK152" s="144">
        <f>ROUND(L152*K152,2)</f>
        <v>0</v>
      </c>
      <c r="BL152" s="24" t="s">
        <v>166</v>
      </c>
      <c r="BM152" s="24" t="s">
        <v>232</v>
      </c>
    </row>
    <row r="153" s="11" customFormat="1" ht="16.5" customHeight="1">
      <c r="B153" s="242"/>
      <c r="C153" s="243"/>
      <c r="D153" s="243"/>
      <c r="E153" s="244" t="s">
        <v>22</v>
      </c>
      <c r="F153" s="245" t="s">
        <v>202</v>
      </c>
      <c r="G153" s="246"/>
      <c r="H153" s="246"/>
      <c r="I153" s="246"/>
      <c r="J153" s="243"/>
      <c r="K153" s="244" t="s">
        <v>22</v>
      </c>
      <c r="L153" s="243"/>
      <c r="M153" s="243"/>
      <c r="N153" s="243"/>
      <c r="O153" s="243"/>
      <c r="P153" s="243"/>
      <c r="Q153" s="243"/>
      <c r="R153" s="247"/>
      <c r="T153" s="248"/>
      <c r="U153" s="243"/>
      <c r="V153" s="243"/>
      <c r="W153" s="243"/>
      <c r="X153" s="243"/>
      <c r="Y153" s="243"/>
      <c r="Z153" s="243"/>
      <c r="AA153" s="249"/>
      <c r="AT153" s="250" t="s">
        <v>169</v>
      </c>
      <c r="AU153" s="250" t="s">
        <v>115</v>
      </c>
      <c r="AV153" s="11" t="s">
        <v>87</v>
      </c>
      <c r="AW153" s="11" t="s">
        <v>36</v>
      </c>
      <c r="AX153" s="11" t="s">
        <v>79</v>
      </c>
      <c r="AY153" s="250" t="s">
        <v>160</v>
      </c>
    </row>
    <row r="154" s="10" customFormat="1" ht="25.5" customHeight="1">
      <c r="B154" s="232"/>
      <c r="C154" s="233"/>
      <c r="D154" s="233"/>
      <c r="E154" s="234" t="s">
        <v>22</v>
      </c>
      <c r="F154" s="251" t="s">
        <v>486</v>
      </c>
      <c r="G154" s="233"/>
      <c r="H154" s="233"/>
      <c r="I154" s="233"/>
      <c r="J154" s="233"/>
      <c r="K154" s="237">
        <v>38.799999999999997</v>
      </c>
      <c r="L154" s="233"/>
      <c r="M154" s="233"/>
      <c r="N154" s="233"/>
      <c r="O154" s="233"/>
      <c r="P154" s="233"/>
      <c r="Q154" s="233"/>
      <c r="R154" s="238"/>
      <c r="T154" s="239"/>
      <c r="U154" s="233"/>
      <c r="V154" s="233"/>
      <c r="W154" s="233"/>
      <c r="X154" s="233"/>
      <c r="Y154" s="233"/>
      <c r="Z154" s="233"/>
      <c r="AA154" s="240"/>
      <c r="AT154" s="241" t="s">
        <v>169</v>
      </c>
      <c r="AU154" s="241" t="s">
        <v>115</v>
      </c>
      <c r="AV154" s="10" t="s">
        <v>115</v>
      </c>
      <c r="AW154" s="10" t="s">
        <v>36</v>
      </c>
      <c r="AX154" s="10" t="s">
        <v>79</v>
      </c>
      <c r="AY154" s="241" t="s">
        <v>160</v>
      </c>
    </row>
    <row r="155" s="10" customFormat="1" ht="25.5" customHeight="1">
      <c r="B155" s="232"/>
      <c r="C155" s="233"/>
      <c r="D155" s="233"/>
      <c r="E155" s="234" t="s">
        <v>22</v>
      </c>
      <c r="F155" s="251" t="s">
        <v>487</v>
      </c>
      <c r="G155" s="233"/>
      <c r="H155" s="233"/>
      <c r="I155" s="233"/>
      <c r="J155" s="233"/>
      <c r="K155" s="237">
        <v>11.640000000000001</v>
      </c>
      <c r="L155" s="233"/>
      <c r="M155" s="233"/>
      <c r="N155" s="233"/>
      <c r="O155" s="233"/>
      <c r="P155" s="233"/>
      <c r="Q155" s="233"/>
      <c r="R155" s="238"/>
      <c r="T155" s="239"/>
      <c r="U155" s="233"/>
      <c r="V155" s="233"/>
      <c r="W155" s="233"/>
      <c r="X155" s="233"/>
      <c r="Y155" s="233"/>
      <c r="Z155" s="233"/>
      <c r="AA155" s="240"/>
      <c r="AT155" s="241" t="s">
        <v>169</v>
      </c>
      <c r="AU155" s="241" t="s">
        <v>115</v>
      </c>
      <c r="AV155" s="10" t="s">
        <v>115</v>
      </c>
      <c r="AW155" s="10" t="s">
        <v>36</v>
      </c>
      <c r="AX155" s="10" t="s">
        <v>79</v>
      </c>
      <c r="AY155" s="241" t="s">
        <v>160</v>
      </c>
    </row>
    <row r="156" s="10" customFormat="1" ht="25.5" customHeight="1">
      <c r="B156" s="232"/>
      <c r="C156" s="233"/>
      <c r="D156" s="233"/>
      <c r="E156" s="234" t="s">
        <v>22</v>
      </c>
      <c r="F156" s="251" t="s">
        <v>488</v>
      </c>
      <c r="G156" s="233"/>
      <c r="H156" s="233"/>
      <c r="I156" s="233"/>
      <c r="J156" s="233"/>
      <c r="K156" s="237">
        <v>30.239999999999998</v>
      </c>
      <c r="L156" s="233"/>
      <c r="M156" s="233"/>
      <c r="N156" s="233"/>
      <c r="O156" s="233"/>
      <c r="P156" s="233"/>
      <c r="Q156" s="233"/>
      <c r="R156" s="238"/>
      <c r="T156" s="239"/>
      <c r="U156" s="233"/>
      <c r="V156" s="233"/>
      <c r="W156" s="233"/>
      <c r="X156" s="233"/>
      <c r="Y156" s="233"/>
      <c r="Z156" s="233"/>
      <c r="AA156" s="240"/>
      <c r="AT156" s="241" t="s">
        <v>169</v>
      </c>
      <c r="AU156" s="241" t="s">
        <v>115</v>
      </c>
      <c r="AV156" s="10" t="s">
        <v>115</v>
      </c>
      <c r="AW156" s="10" t="s">
        <v>36</v>
      </c>
      <c r="AX156" s="10" t="s">
        <v>79</v>
      </c>
      <c r="AY156" s="241" t="s">
        <v>160</v>
      </c>
    </row>
    <row r="157" s="10" customFormat="1" ht="25.5" customHeight="1">
      <c r="B157" s="232"/>
      <c r="C157" s="233"/>
      <c r="D157" s="233"/>
      <c r="E157" s="234" t="s">
        <v>22</v>
      </c>
      <c r="F157" s="251" t="s">
        <v>489</v>
      </c>
      <c r="G157" s="233"/>
      <c r="H157" s="233"/>
      <c r="I157" s="233"/>
      <c r="J157" s="233"/>
      <c r="K157" s="237">
        <v>57.200000000000003</v>
      </c>
      <c r="L157" s="233"/>
      <c r="M157" s="233"/>
      <c r="N157" s="233"/>
      <c r="O157" s="233"/>
      <c r="P157" s="233"/>
      <c r="Q157" s="233"/>
      <c r="R157" s="238"/>
      <c r="T157" s="239"/>
      <c r="U157" s="233"/>
      <c r="V157" s="233"/>
      <c r="W157" s="233"/>
      <c r="X157" s="233"/>
      <c r="Y157" s="233"/>
      <c r="Z157" s="233"/>
      <c r="AA157" s="240"/>
      <c r="AT157" s="241" t="s">
        <v>169</v>
      </c>
      <c r="AU157" s="241" t="s">
        <v>115</v>
      </c>
      <c r="AV157" s="10" t="s">
        <v>115</v>
      </c>
      <c r="AW157" s="10" t="s">
        <v>36</v>
      </c>
      <c r="AX157" s="10" t="s">
        <v>79</v>
      </c>
      <c r="AY157" s="241" t="s">
        <v>160</v>
      </c>
    </row>
    <row r="158" s="13" customFormat="1" ht="16.5" customHeight="1">
      <c r="B158" s="261"/>
      <c r="C158" s="262"/>
      <c r="D158" s="262"/>
      <c r="E158" s="263" t="s">
        <v>22</v>
      </c>
      <c r="F158" s="264" t="s">
        <v>211</v>
      </c>
      <c r="G158" s="262"/>
      <c r="H158" s="262"/>
      <c r="I158" s="262"/>
      <c r="J158" s="262"/>
      <c r="K158" s="265">
        <v>137.88</v>
      </c>
      <c r="L158" s="262"/>
      <c r="M158" s="262"/>
      <c r="N158" s="262"/>
      <c r="O158" s="262"/>
      <c r="P158" s="262"/>
      <c r="Q158" s="262"/>
      <c r="R158" s="266"/>
      <c r="T158" s="267"/>
      <c r="U158" s="262"/>
      <c r="V158" s="262"/>
      <c r="W158" s="262"/>
      <c r="X158" s="262"/>
      <c r="Y158" s="262"/>
      <c r="Z158" s="262"/>
      <c r="AA158" s="268"/>
      <c r="AT158" s="269" t="s">
        <v>169</v>
      </c>
      <c r="AU158" s="269" t="s">
        <v>115</v>
      </c>
      <c r="AV158" s="13" t="s">
        <v>166</v>
      </c>
      <c r="AW158" s="13" t="s">
        <v>36</v>
      </c>
      <c r="AX158" s="13" t="s">
        <v>87</v>
      </c>
      <c r="AY158" s="269" t="s">
        <v>160</v>
      </c>
    </row>
    <row r="159" s="1" customFormat="1" ht="16.5" customHeight="1">
      <c r="B159" s="48"/>
      <c r="C159" s="270" t="s">
        <v>240</v>
      </c>
      <c r="D159" s="270" t="s">
        <v>241</v>
      </c>
      <c r="E159" s="271" t="s">
        <v>242</v>
      </c>
      <c r="F159" s="272" t="s">
        <v>243</v>
      </c>
      <c r="G159" s="272"/>
      <c r="H159" s="272"/>
      <c r="I159" s="272"/>
      <c r="J159" s="273" t="s">
        <v>227</v>
      </c>
      <c r="K159" s="274">
        <v>83.760000000000005</v>
      </c>
      <c r="L159" s="275">
        <v>0</v>
      </c>
      <c r="M159" s="276"/>
      <c r="N159" s="277">
        <f>ROUND(L159*K159,2)</f>
        <v>0</v>
      </c>
      <c r="O159" s="228"/>
      <c r="P159" s="228"/>
      <c r="Q159" s="228"/>
      <c r="R159" s="50"/>
      <c r="T159" s="229" t="s">
        <v>22</v>
      </c>
      <c r="U159" s="58" t="s">
        <v>44</v>
      </c>
      <c r="V159" s="49"/>
      <c r="W159" s="230">
        <f>V159*K159</f>
        <v>0</v>
      </c>
      <c r="X159" s="230">
        <v>1</v>
      </c>
      <c r="Y159" s="230">
        <f>X159*K159</f>
        <v>83.760000000000005</v>
      </c>
      <c r="Z159" s="230">
        <v>0</v>
      </c>
      <c r="AA159" s="231">
        <f>Z159*K159</f>
        <v>0</v>
      </c>
      <c r="AR159" s="24" t="s">
        <v>180</v>
      </c>
      <c r="AT159" s="24" t="s">
        <v>241</v>
      </c>
      <c r="AU159" s="24" t="s">
        <v>115</v>
      </c>
      <c r="AY159" s="24" t="s">
        <v>160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24" t="s">
        <v>87</v>
      </c>
      <c r="BK159" s="144">
        <f>ROUND(L159*K159,2)</f>
        <v>0</v>
      </c>
      <c r="BL159" s="24" t="s">
        <v>166</v>
      </c>
      <c r="BM159" s="24" t="s">
        <v>244</v>
      </c>
    </row>
    <row r="160" s="11" customFormat="1" ht="16.5" customHeight="1">
      <c r="B160" s="242"/>
      <c r="C160" s="243"/>
      <c r="D160" s="243"/>
      <c r="E160" s="244" t="s">
        <v>22</v>
      </c>
      <c r="F160" s="245" t="s">
        <v>202</v>
      </c>
      <c r="G160" s="246"/>
      <c r="H160" s="246"/>
      <c r="I160" s="246"/>
      <c r="J160" s="243"/>
      <c r="K160" s="244" t="s">
        <v>22</v>
      </c>
      <c r="L160" s="243"/>
      <c r="M160" s="243"/>
      <c r="N160" s="243"/>
      <c r="O160" s="243"/>
      <c r="P160" s="243"/>
      <c r="Q160" s="243"/>
      <c r="R160" s="247"/>
      <c r="T160" s="248"/>
      <c r="U160" s="243"/>
      <c r="V160" s="243"/>
      <c r="W160" s="243"/>
      <c r="X160" s="243"/>
      <c r="Y160" s="243"/>
      <c r="Z160" s="243"/>
      <c r="AA160" s="249"/>
      <c r="AT160" s="250" t="s">
        <v>169</v>
      </c>
      <c r="AU160" s="250" t="s">
        <v>115</v>
      </c>
      <c r="AV160" s="11" t="s">
        <v>87</v>
      </c>
      <c r="AW160" s="11" t="s">
        <v>36</v>
      </c>
      <c r="AX160" s="11" t="s">
        <v>79</v>
      </c>
      <c r="AY160" s="250" t="s">
        <v>160</v>
      </c>
    </row>
    <row r="161" s="10" customFormat="1" ht="25.5" customHeight="1">
      <c r="B161" s="232"/>
      <c r="C161" s="233"/>
      <c r="D161" s="233"/>
      <c r="E161" s="234" t="s">
        <v>22</v>
      </c>
      <c r="F161" s="251" t="s">
        <v>487</v>
      </c>
      <c r="G161" s="233"/>
      <c r="H161" s="233"/>
      <c r="I161" s="233"/>
      <c r="J161" s="233"/>
      <c r="K161" s="237">
        <v>11.640000000000001</v>
      </c>
      <c r="L161" s="233"/>
      <c r="M161" s="233"/>
      <c r="N161" s="233"/>
      <c r="O161" s="233"/>
      <c r="P161" s="233"/>
      <c r="Q161" s="233"/>
      <c r="R161" s="238"/>
      <c r="T161" s="239"/>
      <c r="U161" s="233"/>
      <c r="V161" s="233"/>
      <c r="W161" s="233"/>
      <c r="X161" s="233"/>
      <c r="Y161" s="233"/>
      <c r="Z161" s="233"/>
      <c r="AA161" s="240"/>
      <c r="AT161" s="241" t="s">
        <v>169</v>
      </c>
      <c r="AU161" s="241" t="s">
        <v>115</v>
      </c>
      <c r="AV161" s="10" t="s">
        <v>115</v>
      </c>
      <c r="AW161" s="10" t="s">
        <v>36</v>
      </c>
      <c r="AX161" s="10" t="s">
        <v>79</v>
      </c>
      <c r="AY161" s="241" t="s">
        <v>160</v>
      </c>
    </row>
    <row r="162" s="10" customFormat="1" ht="25.5" customHeight="1">
      <c r="B162" s="232"/>
      <c r="C162" s="233"/>
      <c r="D162" s="233"/>
      <c r="E162" s="234" t="s">
        <v>22</v>
      </c>
      <c r="F162" s="251" t="s">
        <v>488</v>
      </c>
      <c r="G162" s="233"/>
      <c r="H162" s="233"/>
      <c r="I162" s="233"/>
      <c r="J162" s="233"/>
      <c r="K162" s="237">
        <v>30.239999999999998</v>
      </c>
      <c r="L162" s="233"/>
      <c r="M162" s="233"/>
      <c r="N162" s="233"/>
      <c r="O162" s="233"/>
      <c r="P162" s="233"/>
      <c r="Q162" s="233"/>
      <c r="R162" s="238"/>
      <c r="T162" s="239"/>
      <c r="U162" s="233"/>
      <c r="V162" s="233"/>
      <c r="W162" s="233"/>
      <c r="X162" s="233"/>
      <c r="Y162" s="233"/>
      <c r="Z162" s="233"/>
      <c r="AA162" s="240"/>
      <c r="AT162" s="241" t="s">
        <v>169</v>
      </c>
      <c r="AU162" s="241" t="s">
        <v>115</v>
      </c>
      <c r="AV162" s="10" t="s">
        <v>115</v>
      </c>
      <c r="AW162" s="10" t="s">
        <v>36</v>
      </c>
      <c r="AX162" s="10" t="s">
        <v>79</v>
      </c>
      <c r="AY162" s="241" t="s">
        <v>160</v>
      </c>
    </row>
    <row r="163" s="13" customFormat="1" ht="16.5" customHeight="1">
      <c r="B163" s="261"/>
      <c r="C163" s="262"/>
      <c r="D163" s="262"/>
      <c r="E163" s="263" t="s">
        <v>22</v>
      </c>
      <c r="F163" s="264" t="s">
        <v>211</v>
      </c>
      <c r="G163" s="262"/>
      <c r="H163" s="262"/>
      <c r="I163" s="262"/>
      <c r="J163" s="262"/>
      <c r="K163" s="265">
        <v>41.880000000000003</v>
      </c>
      <c r="L163" s="262"/>
      <c r="M163" s="262"/>
      <c r="N163" s="262"/>
      <c r="O163" s="262"/>
      <c r="P163" s="262"/>
      <c r="Q163" s="262"/>
      <c r="R163" s="266"/>
      <c r="T163" s="267"/>
      <c r="U163" s="262"/>
      <c r="V163" s="262"/>
      <c r="W163" s="262"/>
      <c r="X163" s="262"/>
      <c r="Y163" s="262"/>
      <c r="Z163" s="262"/>
      <c r="AA163" s="268"/>
      <c r="AT163" s="269" t="s">
        <v>169</v>
      </c>
      <c r="AU163" s="269" t="s">
        <v>115</v>
      </c>
      <c r="AV163" s="13" t="s">
        <v>166</v>
      </c>
      <c r="AW163" s="13" t="s">
        <v>36</v>
      </c>
      <c r="AX163" s="13" t="s">
        <v>87</v>
      </c>
      <c r="AY163" s="269" t="s">
        <v>160</v>
      </c>
    </row>
    <row r="164" s="1" customFormat="1" ht="25.5" customHeight="1">
      <c r="B164" s="48"/>
      <c r="C164" s="221" t="s">
        <v>246</v>
      </c>
      <c r="D164" s="221" t="s">
        <v>162</v>
      </c>
      <c r="E164" s="222" t="s">
        <v>247</v>
      </c>
      <c r="F164" s="223" t="s">
        <v>248</v>
      </c>
      <c r="G164" s="223"/>
      <c r="H164" s="223"/>
      <c r="I164" s="223"/>
      <c r="J164" s="224" t="s">
        <v>197</v>
      </c>
      <c r="K164" s="225">
        <v>42.521000000000001</v>
      </c>
      <c r="L164" s="226">
        <v>0</v>
      </c>
      <c r="M164" s="227"/>
      <c r="N164" s="228">
        <f>ROUND(L164*K164,2)</f>
        <v>0</v>
      </c>
      <c r="O164" s="228"/>
      <c r="P164" s="228"/>
      <c r="Q164" s="228"/>
      <c r="R164" s="50"/>
      <c r="T164" s="229" t="s">
        <v>22</v>
      </c>
      <c r="U164" s="58" t="s">
        <v>44</v>
      </c>
      <c r="V164" s="49"/>
      <c r="W164" s="230">
        <f>V164*K164</f>
        <v>0</v>
      </c>
      <c r="X164" s="230">
        <v>0</v>
      </c>
      <c r="Y164" s="230">
        <f>X164*K164</f>
        <v>0</v>
      </c>
      <c r="Z164" s="230">
        <v>0</v>
      </c>
      <c r="AA164" s="231">
        <f>Z164*K164</f>
        <v>0</v>
      </c>
      <c r="AR164" s="24" t="s">
        <v>166</v>
      </c>
      <c r="AT164" s="24" t="s">
        <v>162</v>
      </c>
      <c r="AU164" s="24" t="s">
        <v>115</v>
      </c>
      <c r="AY164" s="24" t="s">
        <v>160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24" t="s">
        <v>87</v>
      </c>
      <c r="BK164" s="144">
        <f>ROUND(L164*K164,2)</f>
        <v>0</v>
      </c>
      <c r="BL164" s="24" t="s">
        <v>166</v>
      </c>
      <c r="BM164" s="24" t="s">
        <v>249</v>
      </c>
    </row>
    <row r="165" s="11" customFormat="1" ht="16.5" customHeight="1">
      <c r="B165" s="242"/>
      <c r="C165" s="243"/>
      <c r="D165" s="243"/>
      <c r="E165" s="244" t="s">
        <v>22</v>
      </c>
      <c r="F165" s="245" t="s">
        <v>250</v>
      </c>
      <c r="G165" s="246"/>
      <c r="H165" s="246"/>
      <c r="I165" s="246"/>
      <c r="J165" s="243"/>
      <c r="K165" s="244" t="s">
        <v>22</v>
      </c>
      <c r="L165" s="243"/>
      <c r="M165" s="243"/>
      <c r="N165" s="243"/>
      <c r="O165" s="243"/>
      <c r="P165" s="243"/>
      <c r="Q165" s="243"/>
      <c r="R165" s="247"/>
      <c r="T165" s="248"/>
      <c r="U165" s="243"/>
      <c r="V165" s="243"/>
      <c r="W165" s="243"/>
      <c r="X165" s="243"/>
      <c r="Y165" s="243"/>
      <c r="Z165" s="243"/>
      <c r="AA165" s="249"/>
      <c r="AT165" s="250" t="s">
        <v>169</v>
      </c>
      <c r="AU165" s="250" t="s">
        <v>115</v>
      </c>
      <c r="AV165" s="11" t="s">
        <v>87</v>
      </c>
      <c r="AW165" s="11" t="s">
        <v>36</v>
      </c>
      <c r="AX165" s="11" t="s">
        <v>79</v>
      </c>
      <c r="AY165" s="250" t="s">
        <v>160</v>
      </c>
    </row>
    <row r="166" s="10" customFormat="1" ht="16.5" customHeight="1">
      <c r="B166" s="232"/>
      <c r="C166" s="233"/>
      <c r="D166" s="233"/>
      <c r="E166" s="234" t="s">
        <v>22</v>
      </c>
      <c r="F166" s="251" t="s">
        <v>490</v>
      </c>
      <c r="G166" s="233"/>
      <c r="H166" s="233"/>
      <c r="I166" s="233"/>
      <c r="J166" s="233"/>
      <c r="K166" s="237">
        <v>42.521000000000001</v>
      </c>
      <c r="L166" s="233"/>
      <c r="M166" s="233"/>
      <c r="N166" s="233"/>
      <c r="O166" s="233"/>
      <c r="P166" s="233"/>
      <c r="Q166" s="233"/>
      <c r="R166" s="238"/>
      <c r="T166" s="239"/>
      <c r="U166" s="233"/>
      <c r="V166" s="233"/>
      <c r="W166" s="233"/>
      <c r="X166" s="233"/>
      <c r="Y166" s="233"/>
      <c r="Z166" s="233"/>
      <c r="AA166" s="240"/>
      <c r="AT166" s="241" t="s">
        <v>169</v>
      </c>
      <c r="AU166" s="241" t="s">
        <v>115</v>
      </c>
      <c r="AV166" s="10" t="s">
        <v>115</v>
      </c>
      <c r="AW166" s="10" t="s">
        <v>36</v>
      </c>
      <c r="AX166" s="10" t="s">
        <v>79</v>
      </c>
      <c r="AY166" s="241" t="s">
        <v>160</v>
      </c>
    </row>
    <row r="167" s="13" customFormat="1" ht="16.5" customHeight="1">
      <c r="B167" s="261"/>
      <c r="C167" s="262"/>
      <c r="D167" s="262"/>
      <c r="E167" s="263" t="s">
        <v>22</v>
      </c>
      <c r="F167" s="264" t="s">
        <v>211</v>
      </c>
      <c r="G167" s="262"/>
      <c r="H167" s="262"/>
      <c r="I167" s="262"/>
      <c r="J167" s="262"/>
      <c r="K167" s="265">
        <v>42.521000000000001</v>
      </c>
      <c r="L167" s="262"/>
      <c r="M167" s="262"/>
      <c r="N167" s="262"/>
      <c r="O167" s="262"/>
      <c r="P167" s="262"/>
      <c r="Q167" s="262"/>
      <c r="R167" s="266"/>
      <c r="T167" s="267"/>
      <c r="U167" s="262"/>
      <c r="V167" s="262"/>
      <c r="W167" s="262"/>
      <c r="X167" s="262"/>
      <c r="Y167" s="262"/>
      <c r="Z167" s="262"/>
      <c r="AA167" s="268"/>
      <c r="AT167" s="269" t="s">
        <v>169</v>
      </c>
      <c r="AU167" s="269" t="s">
        <v>115</v>
      </c>
      <c r="AV167" s="13" t="s">
        <v>166</v>
      </c>
      <c r="AW167" s="13" t="s">
        <v>36</v>
      </c>
      <c r="AX167" s="13" t="s">
        <v>87</v>
      </c>
      <c r="AY167" s="269" t="s">
        <v>160</v>
      </c>
    </row>
    <row r="168" s="1" customFormat="1" ht="16.5" customHeight="1">
      <c r="B168" s="48"/>
      <c r="C168" s="270" t="s">
        <v>253</v>
      </c>
      <c r="D168" s="270" t="s">
        <v>241</v>
      </c>
      <c r="E168" s="271" t="s">
        <v>254</v>
      </c>
      <c r="F168" s="272" t="s">
        <v>255</v>
      </c>
      <c r="G168" s="272"/>
      <c r="H168" s="272"/>
      <c r="I168" s="272"/>
      <c r="J168" s="273" t="s">
        <v>227</v>
      </c>
      <c r="K168" s="274">
        <v>85.042000000000002</v>
      </c>
      <c r="L168" s="275">
        <v>0</v>
      </c>
      <c r="M168" s="276"/>
      <c r="N168" s="277">
        <f>ROUND(L168*K168,2)</f>
        <v>0</v>
      </c>
      <c r="O168" s="228"/>
      <c r="P168" s="228"/>
      <c r="Q168" s="228"/>
      <c r="R168" s="50"/>
      <c r="T168" s="229" t="s">
        <v>22</v>
      </c>
      <c r="U168" s="58" t="s">
        <v>44</v>
      </c>
      <c r="V168" s="49"/>
      <c r="W168" s="230">
        <f>V168*K168</f>
        <v>0</v>
      </c>
      <c r="X168" s="230">
        <v>1</v>
      </c>
      <c r="Y168" s="230">
        <f>X168*K168</f>
        <v>85.042000000000002</v>
      </c>
      <c r="Z168" s="230">
        <v>0</v>
      </c>
      <c r="AA168" s="231">
        <f>Z168*K168</f>
        <v>0</v>
      </c>
      <c r="AR168" s="24" t="s">
        <v>180</v>
      </c>
      <c r="AT168" s="24" t="s">
        <v>241</v>
      </c>
      <c r="AU168" s="24" t="s">
        <v>115</v>
      </c>
      <c r="AY168" s="24" t="s">
        <v>160</v>
      </c>
      <c r="BE168" s="144">
        <f>IF(U168="základní",N168,0)</f>
        <v>0</v>
      </c>
      <c r="BF168" s="144">
        <f>IF(U168="snížená",N168,0)</f>
        <v>0</v>
      </c>
      <c r="BG168" s="144">
        <f>IF(U168="zákl. přenesená",N168,0)</f>
        <v>0</v>
      </c>
      <c r="BH168" s="144">
        <f>IF(U168="sníž. přenesená",N168,0)</f>
        <v>0</v>
      </c>
      <c r="BI168" s="144">
        <f>IF(U168="nulová",N168,0)</f>
        <v>0</v>
      </c>
      <c r="BJ168" s="24" t="s">
        <v>87</v>
      </c>
      <c r="BK168" s="144">
        <f>ROUND(L168*K168,2)</f>
        <v>0</v>
      </c>
      <c r="BL168" s="24" t="s">
        <v>166</v>
      </c>
      <c r="BM168" s="24" t="s">
        <v>256</v>
      </c>
    </row>
    <row r="169" s="9" customFormat="1" ht="29.88" customHeight="1">
      <c r="B169" s="207"/>
      <c r="C169" s="208"/>
      <c r="D169" s="218" t="s">
        <v>127</v>
      </c>
      <c r="E169" s="218"/>
      <c r="F169" s="218"/>
      <c r="G169" s="218"/>
      <c r="H169" s="218"/>
      <c r="I169" s="218"/>
      <c r="J169" s="218"/>
      <c r="K169" s="218"/>
      <c r="L169" s="218"/>
      <c r="M169" s="218"/>
      <c r="N169" s="278">
        <f>BK169</f>
        <v>0</v>
      </c>
      <c r="O169" s="279"/>
      <c r="P169" s="279"/>
      <c r="Q169" s="279"/>
      <c r="R169" s="211"/>
      <c r="T169" s="212"/>
      <c r="U169" s="208"/>
      <c r="V169" s="208"/>
      <c r="W169" s="213">
        <f>SUM(W170:W172)</f>
        <v>0</v>
      </c>
      <c r="X169" s="208"/>
      <c r="Y169" s="213">
        <f>SUM(Y170:Y172)</f>
        <v>20.420316000000003</v>
      </c>
      <c r="Z169" s="208"/>
      <c r="AA169" s="214">
        <f>SUM(AA170:AA172)</f>
        <v>0</v>
      </c>
      <c r="AR169" s="215" t="s">
        <v>87</v>
      </c>
      <c r="AT169" s="216" t="s">
        <v>78</v>
      </c>
      <c r="AU169" s="216" t="s">
        <v>87</v>
      </c>
      <c r="AY169" s="215" t="s">
        <v>160</v>
      </c>
      <c r="BK169" s="217">
        <f>SUM(BK170:BK172)</f>
        <v>0</v>
      </c>
    </row>
    <row r="170" s="1" customFormat="1" ht="25.5" customHeight="1">
      <c r="B170" s="48"/>
      <c r="C170" s="221" t="s">
        <v>257</v>
      </c>
      <c r="D170" s="221" t="s">
        <v>162</v>
      </c>
      <c r="E170" s="222" t="s">
        <v>258</v>
      </c>
      <c r="F170" s="223" t="s">
        <v>259</v>
      </c>
      <c r="G170" s="223"/>
      <c r="H170" s="223"/>
      <c r="I170" s="223"/>
      <c r="J170" s="224" t="s">
        <v>197</v>
      </c>
      <c r="K170" s="225">
        <v>10.800000000000001</v>
      </c>
      <c r="L170" s="226">
        <v>0</v>
      </c>
      <c r="M170" s="227"/>
      <c r="N170" s="228">
        <f>ROUND(L170*K170,2)</f>
        <v>0</v>
      </c>
      <c r="O170" s="228"/>
      <c r="P170" s="228"/>
      <c r="Q170" s="228"/>
      <c r="R170" s="50"/>
      <c r="T170" s="229" t="s">
        <v>22</v>
      </c>
      <c r="U170" s="58" t="s">
        <v>44</v>
      </c>
      <c r="V170" s="49"/>
      <c r="W170" s="230">
        <f>V170*K170</f>
        <v>0</v>
      </c>
      <c r="X170" s="230">
        <v>1.8907700000000001</v>
      </c>
      <c r="Y170" s="230">
        <f>X170*K170</f>
        <v>20.420316000000003</v>
      </c>
      <c r="Z170" s="230">
        <v>0</v>
      </c>
      <c r="AA170" s="231">
        <f>Z170*K170</f>
        <v>0</v>
      </c>
      <c r="AR170" s="24" t="s">
        <v>166</v>
      </c>
      <c r="AT170" s="24" t="s">
        <v>162</v>
      </c>
      <c r="AU170" s="24" t="s">
        <v>115</v>
      </c>
      <c r="AY170" s="24" t="s">
        <v>160</v>
      </c>
      <c r="BE170" s="144">
        <f>IF(U170="základní",N170,0)</f>
        <v>0</v>
      </c>
      <c r="BF170" s="144">
        <f>IF(U170="snížená",N170,0)</f>
        <v>0</v>
      </c>
      <c r="BG170" s="144">
        <f>IF(U170="zákl. přenesená",N170,0)</f>
        <v>0</v>
      </c>
      <c r="BH170" s="144">
        <f>IF(U170="sníž. přenesená",N170,0)</f>
        <v>0</v>
      </c>
      <c r="BI170" s="144">
        <f>IF(U170="nulová",N170,0)</f>
        <v>0</v>
      </c>
      <c r="BJ170" s="24" t="s">
        <v>87</v>
      </c>
      <c r="BK170" s="144">
        <f>ROUND(L170*K170,2)</f>
        <v>0</v>
      </c>
      <c r="BL170" s="24" t="s">
        <v>166</v>
      </c>
      <c r="BM170" s="24" t="s">
        <v>260</v>
      </c>
    </row>
    <row r="171" s="10" customFormat="1" ht="16.5" customHeight="1">
      <c r="B171" s="232"/>
      <c r="C171" s="233"/>
      <c r="D171" s="233"/>
      <c r="E171" s="234" t="s">
        <v>22</v>
      </c>
      <c r="F171" s="235" t="s">
        <v>491</v>
      </c>
      <c r="G171" s="236"/>
      <c r="H171" s="236"/>
      <c r="I171" s="236"/>
      <c r="J171" s="233"/>
      <c r="K171" s="237">
        <v>10.800000000000001</v>
      </c>
      <c r="L171" s="233"/>
      <c r="M171" s="233"/>
      <c r="N171" s="233"/>
      <c r="O171" s="233"/>
      <c r="P171" s="233"/>
      <c r="Q171" s="233"/>
      <c r="R171" s="238"/>
      <c r="T171" s="239"/>
      <c r="U171" s="233"/>
      <c r="V171" s="233"/>
      <c r="W171" s="233"/>
      <c r="X171" s="233"/>
      <c r="Y171" s="233"/>
      <c r="Z171" s="233"/>
      <c r="AA171" s="240"/>
      <c r="AT171" s="241" t="s">
        <v>169</v>
      </c>
      <c r="AU171" s="241" t="s">
        <v>115</v>
      </c>
      <c r="AV171" s="10" t="s">
        <v>115</v>
      </c>
      <c r="AW171" s="10" t="s">
        <v>36</v>
      </c>
      <c r="AX171" s="10" t="s">
        <v>79</v>
      </c>
      <c r="AY171" s="241" t="s">
        <v>160</v>
      </c>
    </row>
    <row r="172" s="13" customFormat="1" ht="16.5" customHeight="1">
      <c r="B172" s="261"/>
      <c r="C172" s="262"/>
      <c r="D172" s="262"/>
      <c r="E172" s="263" t="s">
        <v>22</v>
      </c>
      <c r="F172" s="264" t="s">
        <v>211</v>
      </c>
      <c r="G172" s="262"/>
      <c r="H172" s="262"/>
      <c r="I172" s="262"/>
      <c r="J172" s="262"/>
      <c r="K172" s="265">
        <v>10.800000000000001</v>
      </c>
      <c r="L172" s="262"/>
      <c r="M172" s="262"/>
      <c r="N172" s="262"/>
      <c r="O172" s="262"/>
      <c r="P172" s="262"/>
      <c r="Q172" s="262"/>
      <c r="R172" s="266"/>
      <c r="T172" s="267"/>
      <c r="U172" s="262"/>
      <c r="V172" s="262"/>
      <c r="W172" s="262"/>
      <c r="X172" s="262"/>
      <c r="Y172" s="262"/>
      <c r="Z172" s="262"/>
      <c r="AA172" s="268"/>
      <c r="AT172" s="269" t="s">
        <v>169</v>
      </c>
      <c r="AU172" s="269" t="s">
        <v>115</v>
      </c>
      <c r="AV172" s="13" t="s">
        <v>166</v>
      </c>
      <c r="AW172" s="13" t="s">
        <v>36</v>
      </c>
      <c r="AX172" s="13" t="s">
        <v>87</v>
      </c>
      <c r="AY172" s="269" t="s">
        <v>160</v>
      </c>
    </row>
    <row r="173" s="9" customFormat="1" ht="29.88" customHeight="1">
      <c r="B173" s="207"/>
      <c r="C173" s="208"/>
      <c r="D173" s="218" t="s">
        <v>128</v>
      </c>
      <c r="E173" s="218"/>
      <c r="F173" s="218"/>
      <c r="G173" s="218"/>
      <c r="H173" s="218"/>
      <c r="I173" s="218"/>
      <c r="J173" s="218"/>
      <c r="K173" s="218"/>
      <c r="L173" s="218"/>
      <c r="M173" s="218"/>
      <c r="N173" s="219">
        <f>BK173</f>
        <v>0</v>
      </c>
      <c r="O173" s="220"/>
      <c r="P173" s="220"/>
      <c r="Q173" s="220"/>
      <c r="R173" s="211"/>
      <c r="T173" s="212"/>
      <c r="U173" s="208"/>
      <c r="V173" s="208"/>
      <c r="W173" s="213">
        <f>SUM(W174:W179)</f>
        <v>0</v>
      </c>
      <c r="X173" s="208"/>
      <c r="Y173" s="213">
        <f>SUM(Y174:Y179)</f>
        <v>23.184503999999997</v>
      </c>
      <c r="Z173" s="208"/>
      <c r="AA173" s="214">
        <f>SUM(AA174:AA179)</f>
        <v>0</v>
      </c>
      <c r="AR173" s="215" t="s">
        <v>87</v>
      </c>
      <c r="AT173" s="216" t="s">
        <v>78</v>
      </c>
      <c r="AU173" s="216" t="s">
        <v>87</v>
      </c>
      <c r="AY173" s="215" t="s">
        <v>160</v>
      </c>
      <c r="BK173" s="217">
        <f>SUM(BK174:BK179)</f>
        <v>0</v>
      </c>
    </row>
    <row r="174" s="1" customFormat="1" ht="38.25" customHeight="1">
      <c r="B174" s="48"/>
      <c r="C174" s="221" t="s">
        <v>263</v>
      </c>
      <c r="D174" s="221" t="s">
        <v>162</v>
      </c>
      <c r="E174" s="222" t="s">
        <v>264</v>
      </c>
      <c r="F174" s="223" t="s">
        <v>265</v>
      </c>
      <c r="G174" s="223"/>
      <c r="H174" s="223"/>
      <c r="I174" s="223"/>
      <c r="J174" s="224" t="s">
        <v>165</v>
      </c>
      <c r="K174" s="225">
        <v>25.199999999999999</v>
      </c>
      <c r="L174" s="226">
        <v>0</v>
      </c>
      <c r="M174" s="227"/>
      <c r="N174" s="228">
        <f>ROUND(L174*K174,2)</f>
        <v>0</v>
      </c>
      <c r="O174" s="228"/>
      <c r="P174" s="228"/>
      <c r="Q174" s="228"/>
      <c r="R174" s="50"/>
      <c r="T174" s="229" t="s">
        <v>22</v>
      </c>
      <c r="U174" s="58" t="s">
        <v>44</v>
      </c>
      <c r="V174" s="49"/>
      <c r="W174" s="230">
        <f>V174*K174</f>
        <v>0</v>
      </c>
      <c r="X174" s="230">
        <v>0.28089999999999998</v>
      </c>
      <c r="Y174" s="230">
        <f>X174*K174</f>
        <v>7.0786799999999994</v>
      </c>
      <c r="Z174" s="230">
        <v>0</v>
      </c>
      <c r="AA174" s="231">
        <f>Z174*K174</f>
        <v>0</v>
      </c>
      <c r="AR174" s="24" t="s">
        <v>166</v>
      </c>
      <c r="AT174" s="24" t="s">
        <v>162</v>
      </c>
      <c r="AU174" s="24" t="s">
        <v>115</v>
      </c>
      <c r="AY174" s="24" t="s">
        <v>160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24" t="s">
        <v>87</v>
      </c>
      <c r="BK174" s="144">
        <f>ROUND(L174*K174,2)</f>
        <v>0</v>
      </c>
      <c r="BL174" s="24" t="s">
        <v>166</v>
      </c>
      <c r="BM174" s="24" t="s">
        <v>266</v>
      </c>
    </row>
    <row r="175" s="10" customFormat="1" ht="16.5" customHeight="1">
      <c r="B175" s="232"/>
      <c r="C175" s="233"/>
      <c r="D175" s="233"/>
      <c r="E175" s="234" t="s">
        <v>22</v>
      </c>
      <c r="F175" s="235" t="s">
        <v>492</v>
      </c>
      <c r="G175" s="236"/>
      <c r="H175" s="236"/>
      <c r="I175" s="236"/>
      <c r="J175" s="233"/>
      <c r="K175" s="237">
        <v>25.199999999999999</v>
      </c>
      <c r="L175" s="233"/>
      <c r="M175" s="233"/>
      <c r="N175" s="233"/>
      <c r="O175" s="233"/>
      <c r="P175" s="233"/>
      <c r="Q175" s="233"/>
      <c r="R175" s="238"/>
      <c r="T175" s="239"/>
      <c r="U175" s="233"/>
      <c r="V175" s="233"/>
      <c r="W175" s="233"/>
      <c r="X175" s="233"/>
      <c r="Y175" s="233"/>
      <c r="Z175" s="233"/>
      <c r="AA175" s="240"/>
      <c r="AT175" s="241" t="s">
        <v>169</v>
      </c>
      <c r="AU175" s="241" t="s">
        <v>115</v>
      </c>
      <c r="AV175" s="10" t="s">
        <v>115</v>
      </c>
      <c r="AW175" s="10" t="s">
        <v>36</v>
      </c>
      <c r="AX175" s="10" t="s">
        <v>87</v>
      </c>
      <c r="AY175" s="241" t="s">
        <v>160</v>
      </c>
    </row>
    <row r="176" s="1" customFormat="1" ht="38.25" customHeight="1">
      <c r="B176" s="48"/>
      <c r="C176" s="221" t="s">
        <v>269</v>
      </c>
      <c r="D176" s="221" t="s">
        <v>162</v>
      </c>
      <c r="E176" s="222" t="s">
        <v>270</v>
      </c>
      <c r="F176" s="223" t="s">
        <v>271</v>
      </c>
      <c r="G176" s="223"/>
      <c r="H176" s="223"/>
      <c r="I176" s="223"/>
      <c r="J176" s="224" t="s">
        <v>165</v>
      </c>
      <c r="K176" s="225">
        <v>25.199999999999999</v>
      </c>
      <c r="L176" s="226">
        <v>0</v>
      </c>
      <c r="M176" s="227"/>
      <c r="N176" s="228">
        <f>ROUND(L176*K176,2)</f>
        <v>0</v>
      </c>
      <c r="O176" s="228"/>
      <c r="P176" s="228"/>
      <c r="Q176" s="228"/>
      <c r="R176" s="50"/>
      <c r="T176" s="229" t="s">
        <v>22</v>
      </c>
      <c r="U176" s="58" t="s">
        <v>44</v>
      </c>
      <c r="V176" s="49"/>
      <c r="W176" s="230">
        <f>V176*K176</f>
        <v>0</v>
      </c>
      <c r="X176" s="230">
        <v>0.26375999999999999</v>
      </c>
      <c r="Y176" s="230">
        <f>X176*K176</f>
        <v>6.6467519999999993</v>
      </c>
      <c r="Z176" s="230">
        <v>0</v>
      </c>
      <c r="AA176" s="231">
        <f>Z176*K176</f>
        <v>0</v>
      </c>
      <c r="AR176" s="24" t="s">
        <v>166</v>
      </c>
      <c r="AT176" s="24" t="s">
        <v>162</v>
      </c>
      <c r="AU176" s="24" t="s">
        <v>115</v>
      </c>
      <c r="AY176" s="24" t="s">
        <v>160</v>
      </c>
      <c r="BE176" s="144">
        <f>IF(U176="základní",N176,0)</f>
        <v>0</v>
      </c>
      <c r="BF176" s="144">
        <f>IF(U176="snížená",N176,0)</f>
        <v>0</v>
      </c>
      <c r="BG176" s="144">
        <f>IF(U176="zákl. přenesená",N176,0)</f>
        <v>0</v>
      </c>
      <c r="BH176" s="144">
        <f>IF(U176="sníž. přenesená",N176,0)</f>
        <v>0</v>
      </c>
      <c r="BI176" s="144">
        <f>IF(U176="nulová",N176,0)</f>
        <v>0</v>
      </c>
      <c r="BJ176" s="24" t="s">
        <v>87</v>
      </c>
      <c r="BK176" s="144">
        <f>ROUND(L176*K176,2)</f>
        <v>0</v>
      </c>
      <c r="BL176" s="24" t="s">
        <v>166</v>
      </c>
      <c r="BM176" s="24" t="s">
        <v>272</v>
      </c>
    </row>
    <row r="177" s="10" customFormat="1" ht="16.5" customHeight="1">
      <c r="B177" s="232"/>
      <c r="C177" s="233"/>
      <c r="D177" s="233"/>
      <c r="E177" s="234" t="s">
        <v>22</v>
      </c>
      <c r="F177" s="235" t="s">
        <v>492</v>
      </c>
      <c r="G177" s="236"/>
      <c r="H177" s="236"/>
      <c r="I177" s="236"/>
      <c r="J177" s="233"/>
      <c r="K177" s="237">
        <v>25.199999999999999</v>
      </c>
      <c r="L177" s="233"/>
      <c r="M177" s="233"/>
      <c r="N177" s="233"/>
      <c r="O177" s="233"/>
      <c r="P177" s="233"/>
      <c r="Q177" s="233"/>
      <c r="R177" s="238"/>
      <c r="T177" s="239"/>
      <c r="U177" s="233"/>
      <c r="V177" s="233"/>
      <c r="W177" s="233"/>
      <c r="X177" s="233"/>
      <c r="Y177" s="233"/>
      <c r="Z177" s="233"/>
      <c r="AA177" s="240"/>
      <c r="AT177" s="241" t="s">
        <v>169</v>
      </c>
      <c r="AU177" s="241" t="s">
        <v>115</v>
      </c>
      <c r="AV177" s="10" t="s">
        <v>115</v>
      </c>
      <c r="AW177" s="10" t="s">
        <v>36</v>
      </c>
      <c r="AX177" s="10" t="s">
        <v>87</v>
      </c>
      <c r="AY177" s="241" t="s">
        <v>160</v>
      </c>
    </row>
    <row r="178" s="1" customFormat="1" ht="38.25" customHeight="1">
      <c r="B178" s="48"/>
      <c r="C178" s="221" t="s">
        <v>275</v>
      </c>
      <c r="D178" s="221" t="s">
        <v>162</v>
      </c>
      <c r="E178" s="222" t="s">
        <v>276</v>
      </c>
      <c r="F178" s="223" t="s">
        <v>277</v>
      </c>
      <c r="G178" s="223"/>
      <c r="H178" s="223"/>
      <c r="I178" s="223"/>
      <c r="J178" s="224" t="s">
        <v>165</v>
      </c>
      <c r="K178" s="225">
        <v>25.199999999999999</v>
      </c>
      <c r="L178" s="226">
        <v>0</v>
      </c>
      <c r="M178" s="227"/>
      <c r="N178" s="228">
        <f>ROUND(L178*K178,2)</f>
        <v>0</v>
      </c>
      <c r="O178" s="228"/>
      <c r="P178" s="228"/>
      <c r="Q178" s="228"/>
      <c r="R178" s="50"/>
      <c r="T178" s="229" t="s">
        <v>22</v>
      </c>
      <c r="U178" s="58" t="s">
        <v>44</v>
      </c>
      <c r="V178" s="49"/>
      <c r="W178" s="230">
        <f>V178*K178</f>
        <v>0</v>
      </c>
      <c r="X178" s="230">
        <v>0.37536000000000003</v>
      </c>
      <c r="Y178" s="230">
        <f>X178*K178</f>
        <v>9.4590720000000008</v>
      </c>
      <c r="Z178" s="230">
        <v>0</v>
      </c>
      <c r="AA178" s="231">
        <f>Z178*K178</f>
        <v>0</v>
      </c>
      <c r="AR178" s="24" t="s">
        <v>166</v>
      </c>
      <c r="AT178" s="24" t="s">
        <v>162</v>
      </c>
      <c r="AU178" s="24" t="s">
        <v>115</v>
      </c>
      <c r="AY178" s="24" t="s">
        <v>160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24" t="s">
        <v>87</v>
      </c>
      <c r="BK178" s="144">
        <f>ROUND(L178*K178,2)</f>
        <v>0</v>
      </c>
      <c r="BL178" s="24" t="s">
        <v>166</v>
      </c>
      <c r="BM178" s="24" t="s">
        <v>278</v>
      </c>
    </row>
    <row r="179" s="10" customFormat="1" ht="16.5" customHeight="1">
      <c r="B179" s="232"/>
      <c r="C179" s="233"/>
      <c r="D179" s="233"/>
      <c r="E179" s="234" t="s">
        <v>22</v>
      </c>
      <c r="F179" s="235" t="s">
        <v>492</v>
      </c>
      <c r="G179" s="236"/>
      <c r="H179" s="236"/>
      <c r="I179" s="236"/>
      <c r="J179" s="233"/>
      <c r="K179" s="237">
        <v>25.199999999999999</v>
      </c>
      <c r="L179" s="233"/>
      <c r="M179" s="233"/>
      <c r="N179" s="233"/>
      <c r="O179" s="233"/>
      <c r="P179" s="233"/>
      <c r="Q179" s="233"/>
      <c r="R179" s="238"/>
      <c r="T179" s="239"/>
      <c r="U179" s="233"/>
      <c r="V179" s="233"/>
      <c r="W179" s="233"/>
      <c r="X179" s="233"/>
      <c r="Y179" s="233"/>
      <c r="Z179" s="233"/>
      <c r="AA179" s="240"/>
      <c r="AT179" s="241" t="s">
        <v>169</v>
      </c>
      <c r="AU179" s="241" t="s">
        <v>115</v>
      </c>
      <c r="AV179" s="10" t="s">
        <v>115</v>
      </c>
      <c r="AW179" s="10" t="s">
        <v>36</v>
      </c>
      <c r="AX179" s="10" t="s">
        <v>87</v>
      </c>
      <c r="AY179" s="241" t="s">
        <v>160</v>
      </c>
    </row>
    <row r="180" s="9" customFormat="1" ht="29.88" customHeight="1">
      <c r="B180" s="207"/>
      <c r="C180" s="208"/>
      <c r="D180" s="218" t="s">
        <v>129</v>
      </c>
      <c r="E180" s="218"/>
      <c r="F180" s="218"/>
      <c r="G180" s="218"/>
      <c r="H180" s="218"/>
      <c r="I180" s="218"/>
      <c r="J180" s="218"/>
      <c r="K180" s="218"/>
      <c r="L180" s="218"/>
      <c r="M180" s="218"/>
      <c r="N180" s="219">
        <f>BK180</f>
        <v>0</v>
      </c>
      <c r="O180" s="220"/>
      <c r="P180" s="220"/>
      <c r="Q180" s="220"/>
      <c r="R180" s="211"/>
      <c r="T180" s="212"/>
      <c r="U180" s="208"/>
      <c r="V180" s="208"/>
      <c r="W180" s="213">
        <f>SUM(W181:W190)</f>
        <v>0</v>
      </c>
      <c r="X180" s="208"/>
      <c r="Y180" s="213">
        <f>SUM(Y181:Y190)</f>
        <v>1.8444800000000001</v>
      </c>
      <c r="Z180" s="208"/>
      <c r="AA180" s="214">
        <f>SUM(AA181:AA190)</f>
        <v>0</v>
      </c>
      <c r="AR180" s="215" t="s">
        <v>87</v>
      </c>
      <c r="AT180" s="216" t="s">
        <v>78</v>
      </c>
      <c r="AU180" s="216" t="s">
        <v>87</v>
      </c>
      <c r="AY180" s="215" t="s">
        <v>160</v>
      </c>
      <c r="BK180" s="217">
        <f>SUM(BK181:BK190)</f>
        <v>0</v>
      </c>
    </row>
    <row r="181" s="1" customFormat="1" ht="38.25" customHeight="1">
      <c r="B181" s="48"/>
      <c r="C181" s="221" t="s">
        <v>279</v>
      </c>
      <c r="D181" s="221" t="s">
        <v>162</v>
      </c>
      <c r="E181" s="222" t="s">
        <v>280</v>
      </c>
      <c r="F181" s="223" t="s">
        <v>281</v>
      </c>
      <c r="G181" s="223"/>
      <c r="H181" s="223"/>
      <c r="I181" s="223"/>
      <c r="J181" s="224" t="s">
        <v>188</v>
      </c>
      <c r="K181" s="225">
        <v>135</v>
      </c>
      <c r="L181" s="226">
        <v>0</v>
      </c>
      <c r="M181" s="227"/>
      <c r="N181" s="228">
        <f>ROUND(L181*K181,2)</f>
        <v>0</v>
      </c>
      <c r="O181" s="228"/>
      <c r="P181" s="228"/>
      <c r="Q181" s="228"/>
      <c r="R181" s="50"/>
      <c r="T181" s="229" t="s">
        <v>22</v>
      </c>
      <c r="U181" s="58" t="s">
        <v>44</v>
      </c>
      <c r="V181" s="49"/>
      <c r="W181" s="230">
        <f>V181*K181</f>
        <v>0</v>
      </c>
      <c r="X181" s="230">
        <v>0</v>
      </c>
      <c r="Y181" s="230">
        <f>X181*K181</f>
        <v>0</v>
      </c>
      <c r="Z181" s="230">
        <v>0</v>
      </c>
      <c r="AA181" s="231">
        <f>Z181*K181</f>
        <v>0</v>
      </c>
      <c r="AR181" s="24" t="s">
        <v>166</v>
      </c>
      <c r="AT181" s="24" t="s">
        <v>162</v>
      </c>
      <c r="AU181" s="24" t="s">
        <v>115</v>
      </c>
      <c r="AY181" s="24" t="s">
        <v>160</v>
      </c>
      <c r="BE181" s="144">
        <f>IF(U181="základní",N181,0)</f>
        <v>0</v>
      </c>
      <c r="BF181" s="144">
        <f>IF(U181="snížená",N181,0)</f>
        <v>0</v>
      </c>
      <c r="BG181" s="144">
        <f>IF(U181="zákl. přenesená",N181,0)</f>
        <v>0</v>
      </c>
      <c r="BH181" s="144">
        <f>IF(U181="sníž. přenesená",N181,0)</f>
        <v>0</v>
      </c>
      <c r="BI181" s="144">
        <f>IF(U181="nulová",N181,0)</f>
        <v>0</v>
      </c>
      <c r="BJ181" s="24" t="s">
        <v>87</v>
      </c>
      <c r="BK181" s="144">
        <f>ROUND(L181*K181,2)</f>
        <v>0</v>
      </c>
      <c r="BL181" s="24" t="s">
        <v>166</v>
      </c>
      <c r="BM181" s="24" t="s">
        <v>282</v>
      </c>
    </row>
    <row r="182" s="10" customFormat="1" ht="16.5" customHeight="1">
      <c r="B182" s="232"/>
      <c r="C182" s="233"/>
      <c r="D182" s="233"/>
      <c r="E182" s="234" t="s">
        <v>22</v>
      </c>
      <c r="F182" s="235" t="s">
        <v>493</v>
      </c>
      <c r="G182" s="236"/>
      <c r="H182" s="236"/>
      <c r="I182" s="236"/>
      <c r="J182" s="233"/>
      <c r="K182" s="237">
        <v>135</v>
      </c>
      <c r="L182" s="233"/>
      <c r="M182" s="233"/>
      <c r="N182" s="233"/>
      <c r="O182" s="233"/>
      <c r="P182" s="233"/>
      <c r="Q182" s="233"/>
      <c r="R182" s="238"/>
      <c r="T182" s="239"/>
      <c r="U182" s="233"/>
      <c r="V182" s="233"/>
      <c r="W182" s="233"/>
      <c r="X182" s="233"/>
      <c r="Y182" s="233"/>
      <c r="Z182" s="233"/>
      <c r="AA182" s="240"/>
      <c r="AT182" s="241" t="s">
        <v>169</v>
      </c>
      <c r="AU182" s="241" t="s">
        <v>115</v>
      </c>
      <c r="AV182" s="10" t="s">
        <v>115</v>
      </c>
      <c r="AW182" s="10" t="s">
        <v>36</v>
      </c>
      <c r="AX182" s="10" t="s">
        <v>87</v>
      </c>
      <c r="AY182" s="241" t="s">
        <v>160</v>
      </c>
    </row>
    <row r="183" s="1" customFormat="1" ht="25.5" customHeight="1">
      <c r="B183" s="48"/>
      <c r="C183" s="270" t="s">
        <v>284</v>
      </c>
      <c r="D183" s="270" t="s">
        <v>241</v>
      </c>
      <c r="E183" s="271" t="s">
        <v>285</v>
      </c>
      <c r="F183" s="272" t="s">
        <v>286</v>
      </c>
      <c r="G183" s="272"/>
      <c r="H183" s="272"/>
      <c r="I183" s="272"/>
      <c r="J183" s="273" t="s">
        <v>188</v>
      </c>
      <c r="K183" s="274">
        <v>138</v>
      </c>
      <c r="L183" s="275">
        <v>0</v>
      </c>
      <c r="M183" s="276"/>
      <c r="N183" s="277">
        <f>ROUND(L183*K183,2)</f>
        <v>0</v>
      </c>
      <c r="O183" s="228"/>
      <c r="P183" s="228"/>
      <c r="Q183" s="228"/>
      <c r="R183" s="50"/>
      <c r="T183" s="229" t="s">
        <v>22</v>
      </c>
      <c r="U183" s="58" t="s">
        <v>44</v>
      </c>
      <c r="V183" s="49"/>
      <c r="W183" s="230">
        <f>V183*K183</f>
        <v>0</v>
      </c>
      <c r="X183" s="230">
        <v>0.01306</v>
      </c>
      <c r="Y183" s="230">
        <f>X183*K183</f>
        <v>1.8022800000000001</v>
      </c>
      <c r="Z183" s="230">
        <v>0</v>
      </c>
      <c r="AA183" s="231">
        <f>Z183*K183</f>
        <v>0</v>
      </c>
      <c r="AR183" s="24" t="s">
        <v>180</v>
      </c>
      <c r="AT183" s="24" t="s">
        <v>241</v>
      </c>
      <c r="AU183" s="24" t="s">
        <v>115</v>
      </c>
      <c r="AY183" s="24" t="s">
        <v>160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24" t="s">
        <v>87</v>
      </c>
      <c r="BK183" s="144">
        <f>ROUND(L183*K183,2)</f>
        <v>0</v>
      </c>
      <c r="BL183" s="24" t="s">
        <v>166</v>
      </c>
      <c r="BM183" s="24" t="s">
        <v>287</v>
      </c>
    </row>
    <row r="184" s="1" customFormat="1" ht="38.25" customHeight="1">
      <c r="B184" s="48"/>
      <c r="C184" s="221" t="s">
        <v>10</v>
      </c>
      <c r="D184" s="221" t="s">
        <v>162</v>
      </c>
      <c r="E184" s="222" t="s">
        <v>296</v>
      </c>
      <c r="F184" s="223" t="s">
        <v>297</v>
      </c>
      <c r="G184" s="223"/>
      <c r="H184" s="223"/>
      <c r="I184" s="223"/>
      <c r="J184" s="224" t="s">
        <v>298</v>
      </c>
      <c r="K184" s="225">
        <v>6</v>
      </c>
      <c r="L184" s="226">
        <v>0</v>
      </c>
      <c r="M184" s="227"/>
      <c r="N184" s="228">
        <f>ROUND(L184*K184,2)</f>
        <v>0</v>
      </c>
      <c r="O184" s="228"/>
      <c r="P184" s="228"/>
      <c r="Q184" s="228"/>
      <c r="R184" s="50"/>
      <c r="T184" s="229" t="s">
        <v>22</v>
      </c>
      <c r="U184" s="58" t="s">
        <v>44</v>
      </c>
      <c r="V184" s="49"/>
      <c r="W184" s="230">
        <f>V184*K184</f>
        <v>0</v>
      </c>
      <c r="X184" s="230">
        <v>0</v>
      </c>
      <c r="Y184" s="230">
        <f>X184*K184</f>
        <v>0</v>
      </c>
      <c r="Z184" s="230">
        <v>0</v>
      </c>
      <c r="AA184" s="231">
        <f>Z184*K184</f>
        <v>0</v>
      </c>
      <c r="AR184" s="24" t="s">
        <v>166</v>
      </c>
      <c r="AT184" s="24" t="s">
        <v>162</v>
      </c>
      <c r="AU184" s="24" t="s">
        <v>115</v>
      </c>
      <c r="AY184" s="24" t="s">
        <v>160</v>
      </c>
      <c r="BE184" s="144">
        <f>IF(U184="základní",N184,0)</f>
        <v>0</v>
      </c>
      <c r="BF184" s="144">
        <f>IF(U184="snížená",N184,0)</f>
        <v>0</v>
      </c>
      <c r="BG184" s="144">
        <f>IF(U184="zákl. přenesená",N184,0)</f>
        <v>0</v>
      </c>
      <c r="BH184" s="144">
        <f>IF(U184="sníž. přenesená",N184,0)</f>
        <v>0</v>
      </c>
      <c r="BI184" s="144">
        <f>IF(U184="nulová",N184,0)</f>
        <v>0</v>
      </c>
      <c r="BJ184" s="24" t="s">
        <v>87</v>
      </c>
      <c r="BK184" s="144">
        <f>ROUND(L184*K184,2)</f>
        <v>0</v>
      </c>
      <c r="BL184" s="24" t="s">
        <v>166</v>
      </c>
      <c r="BM184" s="24" t="s">
        <v>299</v>
      </c>
    </row>
    <row r="185" s="1" customFormat="1" ht="25.5" customHeight="1">
      <c r="B185" s="48"/>
      <c r="C185" s="270" t="s">
        <v>300</v>
      </c>
      <c r="D185" s="270" t="s">
        <v>241</v>
      </c>
      <c r="E185" s="271" t="s">
        <v>301</v>
      </c>
      <c r="F185" s="272" t="s">
        <v>302</v>
      </c>
      <c r="G185" s="272"/>
      <c r="H185" s="272"/>
      <c r="I185" s="272"/>
      <c r="J185" s="273" t="s">
        <v>298</v>
      </c>
      <c r="K185" s="274">
        <v>1</v>
      </c>
      <c r="L185" s="275">
        <v>0</v>
      </c>
      <c r="M185" s="276"/>
      <c r="N185" s="277">
        <f>ROUND(L185*K185,2)</f>
        <v>0</v>
      </c>
      <c r="O185" s="228"/>
      <c r="P185" s="228"/>
      <c r="Q185" s="228"/>
      <c r="R185" s="50"/>
      <c r="T185" s="229" t="s">
        <v>22</v>
      </c>
      <c r="U185" s="58" t="s">
        <v>44</v>
      </c>
      <c r="V185" s="49"/>
      <c r="W185" s="230">
        <f>V185*K185</f>
        <v>0</v>
      </c>
      <c r="X185" s="230">
        <v>0.015299999999999999</v>
      </c>
      <c r="Y185" s="230">
        <f>X185*K185</f>
        <v>0.015299999999999999</v>
      </c>
      <c r="Z185" s="230">
        <v>0</v>
      </c>
      <c r="AA185" s="231">
        <f>Z185*K185</f>
        <v>0</v>
      </c>
      <c r="AR185" s="24" t="s">
        <v>180</v>
      </c>
      <c r="AT185" s="24" t="s">
        <v>241</v>
      </c>
      <c r="AU185" s="24" t="s">
        <v>115</v>
      </c>
      <c r="AY185" s="24" t="s">
        <v>160</v>
      </c>
      <c r="BE185" s="144">
        <f>IF(U185="základní",N185,0)</f>
        <v>0</v>
      </c>
      <c r="BF185" s="144">
        <f>IF(U185="snížená",N185,0)</f>
        <v>0</v>
      </c>
      <c r="BG185" s="144">
        <f>IF(U185="zákl. přenesená",N185,0)</f>
        <v>0</v>
      </c>
      <c r="BH185" s="144">
        <f>IF(U185="sníž. přenesená",N185,0)</f>
        <v>0</v>
      </c>
      <c r="BI185" s="144">
        <f>IF(U185="nulová",N185,0)</f>
        <v>0</v>
      </c>
      <c r="BJ185" s="24" t="s">
        <v>87</v>
      </c>
      <c r="BK185" s="144">
        <f>ROUND(L185*K185,2)</f>
        <v>0</v>
      </c>
      <c r="BL185" s="24" t="s">
        <v>166</v>
      </c>
      <c r="BM185" s="24" t="s">
        <v>303</v>
      </c>
    </row>
    <row r="186" s="1" customFormat="1" ht="25.5" customHeight="1">
      <c r="B186" s="48"/>
      <c r="C186" s="270" t="s">
        <v>312</v>
      </c>
      <c r="D186" s="270" t="s">
        <v>241</v>
      </c>
      <c r="E186" s="271" t="s">
        <v>313</v>
      </c>
      <c r="F186" s="272" t="s">
        <v>314</v>
      </c>
      <c r="G186" s="272"/>
      <c r="H186" s="272"/>
      <c r="I186" s="272"/>
      <c r="J186" s="273" t="s">
        <v>298</v>
      </c>
      <c r="K186" s="274">
        <v>1</v>
      </c>
      <c r="L186" s="275">
        <v>0</v>
      </c>
      <c r="M186" s="276"/>
      <c r="N186" s="277">
        <f>ROUND(L186*K186,2)</f>
        <v>0</v>
      </c>
      <c r="O186" s="228"/>
      <c r="P186" s="228"/>
      <c r="Q186" s="228"/>
      <c r="R186" s="50"/>
      <c r="T186" s="229" t="s">
        <v>22</v>
      </c>
      <c r="U186" s="58" t="s">
        <v>44</v>
      </c>
      <c r="V186" s="49"/>
      <c r="W186" s="230">
        <f>V186*K186</f>
        <v>0</v>
      </c>
      <c r="X186" s="230">
        <v>0.0089999999999999993</v>
      </c>
      <c r="Y186" s="230">
        <f>X186*K186</f>
        <v>0.0089999999999999993</v>
      </c>
      <c r="Z186" s="230">
        <v>0</v>
      </c>
      <c r="AA186" s="231">
        <f>Z186*K186</f>
        <v>0</v>
      </c>
      <c r="AR186" s="24" t="s">
        <v>180</v>
      </c>
      <c r="AT186" s="24" t="s">
        <v>241</v>
      </c>
      <c r="AU186" s="24" t="s">
        <v>115</v>
      </c>
      <c r="AY186" s="24" t="s">
        <v>160</v>
      </c>
      <c r="BE186" s="144">
        <f>IF(U186="základní",N186,0)</f>
        <v>0</v>
      </c>
      <c r="BF186" s="144">
        <f>IF(U186="snížená",N186,0)</f>
        <v>0</v>
      </c>
      <c r="BG186" s="144">
        <f>IF(U186="zákl. přenesená",N186,0)</f>
        <v>0</v>
      </c>
      <c r="BH186" s="144">
        <f>IF(U186="sníž. přenesená",N186,0)</f>
        <v>0</v>
      </c>
      <c r="BI186" s="144">
        <f>IF(U186="nulová",N186,0)</f>
        <v>0</v>
      </c>
      <c r="BJ186" s="24" t="s">
        <v>87</v>
      </c>
      <c r="BK186" s="144">
        <f>ROUND(L186*K186,2)</f>
        <v>0</v>
      </c>
      <c r="BL186" s="24" t="s">
        <v>166</v>
      </c>
      <c r="BM186" s="24" t="s">
        <v>315</v>
      </c>
    </row>
    <row r="187" s="1" customFormat="1" ht="25.5" customHeight="1">
      <c r="B187" s="48"/>
      <c r="C187" s="270" t="s">
        <v>324</v>
      </c>
      <c r="D187" s="270" t="s">
        <v>241</v>
      </c>
      <c r="E187" s="271" t="s">
        <v>325</v>
      </c>
      <c r="F187" s="272" t="s">
        <v>326</v>
      </c>
      <c r="G187" s="272"/>
      <c r="H187" s="272"/>
      <c r="I187" s="272"/>
      <c r="J187" s="273" t="s">
        <v>298</v>
      </c>
      <c r="K187" s="274">
        <v>1</v>
      </c>
      <c r="L187" s="275">
        <v>0</v>
      </c>
      <c r="M187" s="276"/>
      <c r="N187" s="277">
        <f>ROUND(L187*K187,2)</f>
        <v>0</v>
      </c>
      <c r="O187" s="228"/>
      <c r="P187" s="228"/>
      <c r="Q187" s="228"/>
      <c r="R187" s="50"/>
      <c r="T187" s="229" t="s">
        <v>22</v>
      </c>
      <c r="U187" s="58" t="s">
        <v>44</v>
      </c>
      <c r="V187" s="49"/>
      <c r="W187" s="230">
        <f>V187*K187</f>
        <v>0</v>
      </c>
      <c r="X187" s="230">
        <v>0.0047000000000000002</v>
      </c>
      <c r="Y187" s="230">
        <f>X187*K187</f>
        <v>0.0047000000000000002</v>
      </c>
      <c r="Z187" s="230">
        <v>0</v>
      </c>
      <c r="AA187" s="231">
        <f>Z187*K187</f>
        <v>0</v>
      </c>
      <c r="AR187" s="24" t="s">
        <v>180</v>
      </c>
      <c r="AT187" s="24" t="s">
        <v>241</v>
      </c>
      <c r="AU187" s="24" t="s">
        <v>115</v>
      </c>
      <c r="AY187" s="24" t="s">
        <v>160</v>
      </c>
      <c r="BE187" s="144">
        <f>IF(U187="základní",N187,0)</f>
        <v>0</v>
      </c>
      <c r="BF187" s="144">
        <f>IF(U187="snížená",N187,0)</f>
        <v>0</v>
      </c>
      <c r="BG187" s="144">
        <f>IF(U187="zákl. přenesená",N187,0)</f>
        <v>0</v>
      </c>
      <c r="BH187" s="144">
        <f>IF(U187="sníž. přenesená",N187,0)</f>
        <v>0</v>
      </c>
      <c r="BI187" s="144">
        <f>IF(U187="nulová",N187,0)</f>
        <v>0</v>
      </c>
      <c r="BJ187" s="24" t="s">
        <v>87</v>
      </c>
      <c r="BK187" s="144">
        <f>ROUND(L187*K187,2)</f>
        <v>0</v>
      </c>
      <c r="BL187" s="24" t="s">
        <v>166</v>
      </c>
      <c r="BM187" s="24" t="s">
        <v>327</v>
      </c>
    </row>
    <row r="188" s="1" customFormat="1" ht="16.5" customHeight="1">
      <c r="B188" s="48"/>
      <c r="C188" s="270" t="s">
        <v>494</v>
      </c>
      <c r="D188" s="270" t="s">
        <v>241</v>
      </c>
      <c r="E188" s="271" t="s">
        <v>495</v>
      </c>
      <c r="F188" s="272" t="s">
        <v>496</v>
      </c>
      <c r="G188" s="272"/>
      <c r="H188" s="272"/>
      <c r="I188" s="272"/>
      <c r="J188" s="273" t="s">
        <v>298</v>
      </c>
      <c r="K188" s="274">
        <v>3</v>
      </c>
      <c r="L188" s="275">
        <v>0</v>
      </c>
      <c r="M188" s="276"/>
      <c r="N188" s="277">
        <f>ROUND(L188*K188,2)</f>
        <v>0</v>
      </c>
      <c r="O188" s="228"/>
      <c r="P188" s="228"/>
      <c r="Q188" s="228"/>
      <c r="R188" s="50"/>
      <c r="T188" s="229" t="s">
        <v>22</v>
      </c>
      <c r="U188" s="58" t="s">
        <v>44</v>
      </c>
      <c r="V188" s="49"/>
      <c r="W188" s="230">
        <f>V188*K188</f>
        <v>0</v>
      </c>
      <c r="X188" s="230">
        <v>0.0044000000000000003</v>
      </c>
      <c r="Y188" s="230">
        <f>X188*K188</f>
        <v>0.0132</v>
      </c>
      <c r="Z188" s="230">
        <v>0</v>
      </c>
      <c r="AA188" s="231">
        <f>Z188*K188</f>
        <v>0</v>
      </c>
      <c r="AR188" s="24" t="s">
        <v>180</v>
      </c>
      <c r="AT188" s="24" t="s">
        <v>241</v>
      </c>
      <c r="AU188" s="24" t="s">
        <v>115</v>
      </c>
      <c r="AY188" s="24" t="s">
        <v>160</v>
      </c>
      <c r="BE188" s="144">
        <f>IF(U188="základní",N188,0)</f>
        <v>0</v>
      </c>
      <c r="BF188" s="144">
        <f>IF(U188="snížená",N188,0)</f>
        <v>0</v>
      </c>
      <c r="BG188" s="144">
        <f>IF(U188="zákl. přenesená",N188,0)</f>
        <v>0</v>
      </c>
      <c r="BH188" s="144">
        <f>IF(U188="sníž. přenesená",N188,0)</f>
        <v>0</v>
      </c>
      <c r="BI188" s="144">
        <f>IF(U188="nulová",N188,0)</f>
        <v>0</v>
      </c>
      <c r="BJ188" s="24" t="s">
        <v>87</v>
      </c>
      <c r="BK188" s="144">
        <f>ROUND(L188*K188,2)</f>
        <v>0</v>
      </c>
      <c r="BL188" s="24" t="s">
        <v>166</v>
      </c>
      <c r="BM188" s="24" t="s">
        <v>497</v>
      </c>
    </row>
    <row r="189" s="1" customFormat="1" ht="16.5" customHeight="1">
      <c r="B189" s="48"/>
      <c r="C189" s="221" t="s">
        <v>442</v>
      </c>
      <c r="D189" s="221" t="s">
        <v>162</v>
      </c>
      <c r="E189" s="222" t="s">
        <v>407</v>
      </c>
      <c r="F189" s="223" t="s">
        <v>408</v>
      </c>
      <c r="G189" s="223"/>
      <c r="H189" s="223"/>
      <c r="I189" s="223"/>
      <c r="J189" s="224" t="s">
        <v>188</v>
      </c>
      <c r="K189" s="225">
        <v>135</v>
      </c>
      <c r="L189" s="226">
        <v>0</v>
      </c>
      <c r="M189" s="227"/>
      <c r="N189" s="228">
        <f>ROUND(L189*K189,2)</f>
        <v>0</v>
      </c>
      <c r="O189" s="228"/>
      <c r="P189" s="228"/>
      <c r="Q189" s="228"/>
      <c r="R189" s="50"/>
      <c r="T189" s="229" t="s">
        <v>22</v>
      </c>
      <c r="U189" s="58" t="s">
        <v>44</v>
      </c>
      <c r="V189" s="49"/>
      <c r="W189" s="230">
        <f>V189*K189</f>
        <v>0</v>
      </c>
      <c r="X189" s="230">
        <v>0</v>
      </c>
      <c r="Y189" s="230">
        <f>X189*K189</f>
        <v>0</v>
      </c>
      <c r="Z189" s="230">
        <v>0</v>
      </c>
      <c r="AA189" s="231">
        <f>Z189*K189</f>
        <v>0</v>
      </c>
      <c r="AR189" s="24" t="s">
        <v>166</v>
      </c>
      <c r="AT189" s="24" t="s">
        <v>162</v>
      </c>
      <c r="AU189" s="24" t="s">
        <v>115</v>
      </c>
      <c r="AY189" s="24" t="s">
        <v>160</v>
      </c>
      <c r="BE189" s="144">
        <f>IF(U189="základní",N189,0)</f>
        <v>0</v>
      </c>
      <c r="BF189" s="144">
        <f>IF(U189="snížená",N189,0)</f>
        <v>0</v>
      </c>
      <c r="BG189" s="144">
        <f>IF(U189="zákl. přenesená",N189,0)</f>
        <v>0</v>
      </c>
      <c r="BH189" s="144">
        <f>IF(U189="sníž. přenesená",N189,0)</f>
        <v>0</v>
      </c>
      <c r="BI189" s="144">
        <f>IF(U189="nulová",N189,0)</f>
        <v>0</v>
      </c>
      <c r="BJ189" s="24" t="s">
        <v>87</v>
      </c>
      <c r="BK189" s="144">
        <f>ROUND(L189*K189,2)</f>
        <v>0</v>
      </c>
      <c r="BL189" s="24" t="s">
        <v>166</v>
      </c>
      <c r="BM189" s="24" t="s">
        <v>498</v>
      </c>
    </row>
    <row r="190" s="1" customFormat="1" ht="25.5" customHeight="1">
      <c r="B190" s="48"/>
      <c r="C190" s="221" t="s">
        <v>450</v>
      </c>
      <c r="D190" s="221" t="s">
        <v>162</v>
      </c>
      <c r="E190" s="222" t="s">
        <v>415</v>
      </c>
      <c r="F190" s="223" t="s">
        <v>416</v>
      </c>
      <c r="G190" s="223"/>
      <c r="H190" s="223"/>
      <c r="I190" s="223"/>
      <c r="J190" s="224" t="s">
        <v>188</v>
      </c>
      <c r="K190" s="225">
        <v>135</v>
      </c>
      <c r="L190" s="226">
        <v>0</v>
      </c>
      <c r="M190" s="227"/>
      <c r="N190" s="228">
        <f>ROUND(L190*K190,2)</f>
        <v>0</v>
      </c>
      <c r="O190" s="228"/>
      <c r="P190" s="228"/>
      <c r="Q190" s="228"/>
      <c r="R190" s="50"/>
      <c r="T190" s="229" t="s">
        <v>22</v>
      </c>
      <c r="U190" s="58" t="s">
        <v>44</v>
      </c>
      <c r="V190" s="49"/>
      <c r="W190" s="230">
        <f>V190*K190</f>
        <v>0</v>
      </c>
      <c r="X190" s="230">
        <v>0</v>
      </c>
      <c r="Y190" s="230">
        <f>X190*K190</f>
        <v>0</v>
      </c>
      <c r="Z190" s="230">
        <v>0</v>
      </c>
      <c r="AA190" s="231">
        <f>Z190*K190</f>
        <v>0</v>
      </c>
      <c r="AR190" s="24" t="s">
        <v>166</v>
      </c>
      <c r="AT190" s="24" t="s">
        <v>162</v>
      </c>
      <c r="AU190" s="24" t="s">
        <v>115</v>
      </c>
      <c r="AY190" s="24" t="s">
        <v>160</v>
      </c>
      <c r="BE190" s="144">
        <f>IF(U190="základní",N190,0)</f>
        <v>0</v>
      </c>
      <c r="BF190" s="144">
        <f>IF(U190="snížená",N190,0)</f>
        <v>0</v>
      </c>
      <c r="BG190" s="144">
        <f>IF(U190="zákl. přenesená",N190,0)</f>
        <v>0</v>
      </c>
      <c r="BH190" s="144">
        <f>IF(U190="sníž. přenesená",N190,0)</f>
        <v>0</v>
      </c>
      <c r="BI190" s="144">
        <f>IF(U190="nulová",N190,0)</f>
        <v>0</v>
      </c>
      <c r="BJ190" s="24" t="s">
        <v>87</v>
      </c>
      <c r="BK190" s="144">
        <f>ROUND(L190*K190,2)</f>
        <v>0</v>
      </c>
      <c r="BL190" s="24" t="s">
        <v>166</v>
      </c>
      <c r="BM190" s="24" t="s">
        <v>499</v>
      </c>
    </row>
    <row r="191" s="9" customFormat="1" ht="29.88" customHeight="1">
      <c r="B191" s="207"/>
      <c r="C191" s="208"/>
      <c r="D191" s="218" t="s">
        <v>130</v>
      </c>
      <c r="E191" s="218"/>
      <c r="F191" s="218"/>
      <c r="G191" s="218"/>
      <c r="H191" s="218"/>
      <c r="I191" s="218"/>
      <c r="J191" s="218"/>
      <c r="K191" s="218"/>
      <c r="L191" s="218"/>
      <c r="M191" s="218"/>
      <c r="N191" s="278">
        <f>BK191</f>
        <v>0</v>
      </c>
      <c r="O191" s="279"/>
      <c r="P191" s="279"/>
      <c r="Q191" s="279"/>
      <c r="R191" s="211"/>
      <c r="T191" s="212"/>
      <c r="U191" s="208"/>
      <c r="V191" s="208"/>
      <c r="W191" s="213">
        <f>SUM(W192:W193)</f>
        <v>0</v>
      </c>
      <c r="X191" s="208"/>
      <c r="Y191" s="213">
        <f>SUM(Y192:Y193)</f>
        <v>0</v>
      </c>
      <c r="Z191" s="208"/>
      <c r="AA191" s="214">
        <f>SUM(AA192:AA193)</f>
        <v>0</v>
      </c>
      <c r="AR191" s="215" t="s">
        <v>87</v>
      </c>
      <c r="AT191" s="216" t="s">
        <v>78</v>
      </c>
      <c r="AU191" s="216" t="s">
        <v>87</v>
      </c>
      <c r="AY191" s="215" t="s">
        <v>160</v>
      </c>
      <c r="BK191" s="217">
        <f>SUM(BK192:BK193)</f>
        <v>0</v>
      </c>
    </row>
    <row r="192" s="1" customFormat="1" ht="25.5" customHeight="1">
      <c r="B192" s="48"/>
      <c r="C192" s="221" t="s">
        <v>418</v>
      </c>
      <c r="D192" s="221" t="s">
        <v>162</v>
      </c>
      <c r="E192" s="222" t="s">
        <v>419</v>
      </c>
      <c r="F192" s="223" t="s">
        <v>420</v>
      </c>
      <c r="G192" s="223"/>
      <c r="H192" s="223"/>
      <c r="I192" s="223"/>
      <c r="J192" s="224" t="s">
        <v>188</v>
      </c>
      <c r="K192" s="225">
        <v>65</v>
      </c>
      <c r="L192" s="226">
        <v>0</v>
      </c>
      <c r="M192" s="227"/>
      <c r="N192" s="228">
        <f>ROUND(L192*K192,2)</f>
        <v>0</v>
      </c>
      <c r="O192" s="228"/>
      <c r="P192" s="228"/>
      <c r="Q192" s="228"/>
      <c r="R192" s="50"/>
      <c r="T192" s="229" t="s">
        <v>22</v>
      </c>
      <c r="U192" s="58" t="s">
        <v>44</v>
      </c>
      <c r="V192" s="49"/>
      <c r="W192" s="230">
        <f>V192*K192</f>
        <v>0</v>
      </c>
      <c r="X192" s="230">
        <v>0</v>
      </c>
      <c r="Y192" s="230">
        <f>X192*K192</f>
        <v>0</v>
      </c>
      <c r="Z192" s="230">
        <v>0</v>
      </c>
      <c r="AA192" s="231">
        <f>Z192*K192</f>
        <v>0</v>
      </c>
      <c r="AR192" s="24" t="s">
        <v>166</v>
      </c>
      <c r="AT192" s="24" t="s">
        <v>162</v>
      </c>
      <c r="AU192" s="24" t="s">
        <v>115</v>
      </c>
      <c r="AY192" s="24" t="s">
        <v>160</v>
      </c>
      <c r="BE192" s="144">
        <f>IF(U192="základní",N192,0)</f>
        <v>0</v>
      </c>
      <c r="BF192" s="144">
        <f>IF(U192="snížená",N192,0)</f>
        <v>0</v>
      </c>
      <c r="BG192" s="144">
        <f>IF(U192="zákl. přenesená",N192,0)</f>
        <v>0</v>
      </c>
      <c r="BH192" s="144">
        <f>IF(U192="sníž. přenesená",N192,0)</f>
        <v>0</v>
      </c>
      <c r="BI192" s="144">
        <f>IF(U192="nulová",N192,0)</f>
        <v>0</v>
      </c>
      <c r="BJ192" s="24" t="s">
        <v>87</v>
      </c>
      <c r="BK192" s="144">
        <f>ROUND(L192*K192,2)</f>
        <v>0</v>
      </c>
      <c r="BL192" s="24" t="s">
        <v>166</v>
      </c>
      <c r="BM192" s="24" t="s">
        <v>421</v>
      </c>
    </row>
    <row r="193" s="10" customFormat="1" ht="16.5" customHeight="1">
      <c r="B193" s="232"/>
      <c r="C193" s="233"/>
      <c r="D193" s="233"/>
      <c r="E193" s="234" t="s">
        <v>22</v>
      </c>
      <c r="F193" s="235" t="s">
        <v>500</v>
      </c>
      <c r="G193" s="236"/>
      <c r="H193" s="236"/>
      <c r="I193" s="236"/>
      <c r="J193" s="233"/>
      <c r="K193" s="237">
        <v>65</v>
      </c>
      <c r="L193" s="233"/>
      <c r="M193" s="233"/>
      <c r="N193" s="233"/>
      <c r="O193" s="233"/>
      <c r="P193" s="233"/>
      <c r="Q193" s="233"/>
      <c r="R193" s="238"/>
      <c r="T193" s="239"/>
      <c r="U193" s="233"/>
      <c r="V193" s="233"/>
      <c r="W193" s="233"/>
      <c r="X193" s="233"/>
      <c r="Y193" s="233"/>
      <c r="Z193" s="233"/>
      <c r="AA193" s="240"/>
      <c r="AT193" s="241" t="s">
        <v>169</v>
      </c>
      <c r="AU193" s="241" t="s">
        <v>115</v>
      </c>
      <c r="AV193" s="10" t="s">
        <v>115</v>
      </c>
      <c r="AW193" s="10" t="s">
        <v>36</v>
      </c>
      <c r="AX193" s="10" t="s">
        <v>87</v>
      </c>
      <c r="AY193" s="241" t="s">
        <v>160</v>
      </c>
    </row>
    <row r="194" s="9" customFormat="1" ht="29.88" customHeight="1">
      <c r="B194" s="207"/>
      <c r="C194" s="208"/>
      <c r="D194" s="218" t="s">
        <v>131</v>
      </c>
      <c r="E194" s="218"/>
      <c r="F194" s="218"/>
      <c r="G194" s="218"/>
      <c r="H194" s="218"/>
      <c r="I194" s="218"/>
      <c r="J194" s="218"/>
      <c r="K194" s="218"/>
      <c r="L194" s="218"/>
      <c r="M194" s="218"/>
      <c r="N194" s="219">
        <f>BK194</f>
        <v>0</v>
      </c>
      <c r="O194" s="220"/>
      <c r="P194" s="220"/>
      <c r="Q194" s="220"/>
      <c r="R194" s="211"/>
      <c r="T194" s="212"/>
      <c r="U194" s="208"/>
      <c r="V194" s="208"/>
      <c r="W194" s="213">
        <f>SUM(W195:W203)</f>
        <v>0</v>
      </c>
      <c r="X194" s="208"/>
      <c r="Y194" s="213">
        <f>SUM(Y195:Y203)</f>
        <v>0</v>
      </c>
      <c r="Z194" s="208"/>
      <c r="AA194" s="214">
        <f>SUM(AA195:AA203)</f>
        <v>0</v>
      </c>
      <c r="AR194" s="215" t="s">
        <v>87</v>
      </c>
      <c r="AT194" s="216" t="s">
        <v>78</v>
      </c>
      <c r="AU194" s="216" t="s">
        <v>87</v>
      </c>
      <c r="AY194" s="215" t="s">
        <v>160</v>
      </c>
      <c r="BK194" s="217">
        <f>SUM(BK195:BK203)</f>
        <v>0</v>
      </c>
    </row>
    <row r="195" s="1" customFormat="1" ht="38.25" customHeight="1">
      <c r="B195" s="48"/>
      <c r="C195" s="221" t="s">
        <v>424</v>
      </c>
      <c r="D195" s="221" t="s">
        <v>162</v>
      </c>
      <c r="E195" s="222" t="s">
        <v>425</v>
      </c>
      <c r="F195" s="223" t="s">
        <v>426</v>
      </c>
      <c r="G195" s="223"/>
      <c r="H195" s="223"/>
      <c r="I195" s="223"/>
      <c r="J195" s="224" t="s">
        <v>227</v>
      </c>
      <c r="K195" s="225">
        <v>47.326000000000001</v>
      </c>
      <c r="L195" s="226">
        <v>0</v>
      </c>
      <c r="M195" s="227"/>
      <c r="N195" s="228">
        <f>ROUND(L195*K195,2)</f>
        <v>0</v>
      </c>
      <c r="O195" s="228"/>
      <c r="P195" s="228"/>
      <c r="Q195" s="228"/>
      <c r="R195" s="50"/>
      <c r="T195" s="229" t="s">
        <v>22</v>
      </c>
      <c r="U195" s="58" t="s">
        <v>44</v>
      </c>
      <c r="V195" s="49"/>
      <c r="W195" s="230">
        <f>V195*K195</f>
        <v>0</v>
      </c>
      <c r="X195" s="230">
        <v>0</v>
      </c>
      <c r="Y195" s="230">
        <f>X195*K195</f>
        <v>0</v>
      </c>
      <c r="Z195" s="230">
        <v>0</v>
      </c>
      <c r="AA195" s="231">
        <f>Z195*K195</f>
        <v>0</v>
      </c>
      <c r="AR195" s="24" t="s">
        <v>166</v>
      </c>
      <c r="AT195" s="24" t="s">
        <v>162</v>
      </c>
      <c r="AU195" s="24" t="s">
        <v>115</v>
      </c>
      <c r="AY195" s="24" t="s">
        <v>160</v>
      </c>
      <c r="BE195" s="144">
        <f>IF(U195="základní",N195,0)</f>
        <v>0</v>
      </c>
      <c r="BF195" s="144">
        <f>IF(U195="snížená",N195,0)</f>
        <v>0</v>
      </c>
      <c r="BG195" s="144">
        <f>IF(U195="zákl. přenesená",N195,0)</f>
        <v>0</v>
      </c>
      <c r="BH195" s="144">
        <f>IF(U195="sníž. přenesená",N195,0)</f>
        <v>0</v>
      </c>
      <c r="BI195" s="144">
        <f>IF(U195="nulová",N195,0)</f>
        <v>0</v>
      </c>
      <c r="BJ195" s="24" t="s">
        <v>87</v>
      </c>
      <c r="BK195" s="144">
        <f>ROUND(L195*K195,2)</f>
        <v>0</v>
      </c>
      <c r="BL195" s="24" t="s">
        <v>166</v>
      </c>
      <c r="BM195" s="24" t="s">
        <v>427</v>
      </c>
    </row>
    <row r="196" s="10" customFormat="1" ht="25.5" customHeight="1">
      <c r="B196" s="232"/>
      <c r="C196" s="233"/>
      <c r="D196" s="233"/>
      <c r="E196" s="234" t="s">
        <v>22</v>
      </c>
      <c r="F196" s="235" t="s">
        <v>501</v>
      </c>
      <c r="G196" s="236"/>
      <c r="H196" s="236"/>
      <c r="I196" s="236"/>
      <c r="J196" s="233"/>
      <c r="K196" s="237">
        <v>13.734</v>
      </c>
      <c r="L196" s="233"/>
      <c r="M196" s="233"/>
      <c r="N196" s="233"/>
      <c r="O196" s="233"/>
      <c r="P196" s="233"/>
      <c r="Q196" s="233"/>
      <c r="R196" s="238"/>
      <c r="T196" s="239"/>
      <c r="U196" s="233"/>
      <c r="V196" s="233"/>
      <c r="W196" s="233"/>
      <c r="X196" s="233"/>
      <c r="Y196" s="233"/>
      <c r="Z196" s="233"/>
      <c r="AA196" s="240"/>
      <c r="AT196" s="241" t="s">
        <v>169</v>
      </c>
      <c r="AU196" s="241" t="s">
        <v>115</v>
      </c>
      <c r="AV196" s="10" t="s">
        <v>115</v>
      </c>
      <c r="AW196" s="10" t="s">
        <v>36</v>
      </c>
      <c r="AX196" s="10" t="s">
        <v>79</v>
      </c>
      <c r="AY196" s="241" t="s">
        <v>160</v>
      </c>
    </row>
    <row r="197" s="10" customFormat="1" ht="16.5" customHeight="1">
      <c r="B197" s="232"/>
      <c r="C197" s="233"/>
      <c r="D197" s="233"/>
      <c r="E197" s="234" t="s">
        <v>22</v>
      </c>
      <c r="F197" s="251" t="s">
        <v>502</v>
      </c>
      <c r="G197" s="233"/>
      <c r="H197" s="233"/>
      <c r="I197" s="233"/>
      <c r="J197" s="233"/>
      <c r="K197" s="237">
        <v>33.591999999999999</v>
      </c>
      <c r="L197" s="233"/>
      <c r="M197" s="233"/>
      <c r="N197" s="233"/>
      <c r="O197" s="233"/>
      <c r="P197" s="233"/>
      <c r="Q197" s="233"/>
      <c r="R197" s="238"/>
      <c r="T197" s="239"/>
      <c r="U197" s="233"/>
      <c r="V197" s="233"/>
      <c r="W197" s="233"/>
      <c r="X197" s="233"/>
      <c r="Y197" s="233"/>
      <c r="Z197" s="233"/>
      <c r="AA197" s="240"/>
      <c r="AT197" s="241" t="s">
        <v>169</v>
      </c>
      <c r="AU197" s="241" t="s">
        <v>115</v>
      </c>
      <c r="AV197" s="10" t="s">
        <v>115</v>
      </c>
      <c r="AW197" s="10" t="s">
        <v>36</v>
      </c>
      <c r="AX197" s="10" t="s">
        <v>79</v>
      </c>
      <c r="AY197" s="241" t="s">
        <v>160</v>
      </c>
    </row>
    <row r="198" s="13" customFormat="1" ht="16.5" customHeight="1">
      <c r="B198" s="261"/>
      <c r="C198" s="262"/>
      <c r="D198" s="262"/>
      <c r="E198" s="263" t="s">
        <v>22</v>
      </c>
      <c r="F198" s="264" t="s">
        <v>211</v>
      </c>
      <c r="G198" s="262"/>
      <c r="H198" s="262"/>
      <c r="I198" s="262"/>
      <c r="J198" s="262"/>
      <c r="K198" s="265">
        <v>47.326000000000001</v>
      </c>
      <c r="L198" s="262"/>
      <c r="M198" s="262"/>
      <c r="N198" s="262"/>
      <c r="O198" s="262"/>
      <c r="P198" s="262"/>
      <c r="Q198" s="262"/>
      <c r="R198" s="266"/>
      <c r="T198" s="267"/>
      <c r="U198" s="262"/>
      <c r="V198" s="262"/>
      <c r="W198" s="262"/>
      <c r="X198" s="262"/>
      <c r="Y198" s="262"/>
      <c r="Z198" s="262"/>
      <c r="AA198" s="268"/>
      <c r="AT198" s="269" t="s">
        <v>169</v>
      </c>
      <c r="AU198" s="269" t="s">
        <v>115</v>
      </c>
      <c r="AV198" s="13" t="s">
        <v>166</v>
      </c>
      <c r="AW198" s="13" t="s">
        <v>36</v>
      </c>
      <c r="AX198" s="13" t="s">
        <v>87</v>
      </c>
      <c r="AY198" s="269" t="s">
        <v>160</v>
      </c>
    </row>
    <row r="199" s="1" customFormat="1" ht="25.5" customHeight="1">
      <c r="B199" s="48"/>
      <c r="C199" s="221" t="s">
        <v>430</v>
      </c>
      <c r="D199" s="221" t="s">
        <v>162</v>
      </c>
      <c r="E199" s="222" t="s">
        <v>431</v>
      </c>
      <c r="F199" s="223" t="s">
        <v>432</v>
      </c>
      <c r="G199" s="223"/>
      <c r="H199" s="223"/>
      <c r="I199" s="223"/>
      <c r="J199" s="224" t="s">
        <v>227</v>
      </c>
      <c r="K199" s="225">
        <v>473.25999999999999</v>
      </c>
      <c r="L199" s="226">
        <v>0</v>
      </c>
      <c r="M199" s="227"/>
      <c r="N199" s="228">
        <f>ROUND(L199*K199,2)</f>
        <v>0</v>
      </c>
      <c r="O199" s="228"/>
      <c r="P199" s="228"/>
      <c r="Q199" s="228"/>
      <c r="R199" s="50"/>
      <c r="T199" s="229" t="s">
        <v>22</v>
      </c>
      <c r="U199" s="58" t="s">
        <v>44</v>
      </c>
      <c r="V199" s="49"/>
      <c r="W199" s="230">
        <f>V199*K199</f>
        <v>0</v>
      </c>
      <c r="X199" s="230">
        <v>0</v>
      </c>
      <c r="Y199" s="230">
        <f>X199*K199</f>
        <v>0</v>
      </c>
      <c r="Z199" s="230">
        <v>0</v>
      </c>
      <c r="AA199" s="231">
        <f>Z199*K199</f>
        <v>0</v>
      </c>
      <c r="AR199" s="24" t="s">
        <v>166</v>
      </c>
      <c r="AT199" s="24" t="s">
        <v>162</v>
      </c>
      <c r="AU199" s="24" t="s">
        <v>115</v>
      </c>
      <c r="AY199" s="24" t="s">
        <v>160</v>
      </c>
      <c r="BE199" s="144">
        <f>IF(U199="základní",N199,0)</f>
        <v>0</v>
      </c>
      <c r="BF199" s="144">
        <f>IF(U199="snížená",N199,0)</f>
        <v>0</v>
      </c>
      <c r="BG199" s="144">
        <f>IF(U199="zákl. přenesená",N199,0)</f>
        <v>0</v>
      </c>
      <c r="BH199" s="144">
        <f>IF(U199="sníž. přenesená",N199,0)</f>
        <v>0</v>
      </c>
      <c r="BI199" s="144">
        <f>IF(U199="nulová",N199,0)</f>
        <v>0</v>
      </c>
      <c r="BJ199" s="24" t="s">
        <v>87</v>
      </c>
      <c r="BK199" s="144">
        <f>ROUND(L199*K199,2)</f>
        <v>0</v>
      </c>
      <c r="BL199" s="24" t="s">
        <v>166</v>
      </c>
      <c r="BM199" s="24" t="s">
        <v>433</v>
      </c>
    </row>
    <row r="200" s="1" customFormat="1" ht="38.25" customHeight="1">
      <c r="B200" s="48"/>
      <c r="C200" s="221" t="s">
        <v>434</v>
      </c>
      <c r="D200" s="221" t="s">
        <v>162</v>
      </c>
      <c r="E200" s="222" t="s">
        <v>435</v>
      </c>
      <c r="F200" s="223" t="s">
        <v>436</v>
      </c>
      <c r="G200" s="223"/>
      <c r="H200" s="223"/>
      <c r="I200" s="223"/>
      <c r="J200" s="224" t="s">
        <v>227</v>
      </c>
      <c r="K200" s="225">
        <v>8.1899999999999995</v>
      </c>
      <c r="L200" s="226">
        <v>0</v>
      </c>
      <c r="M200" s="227"/>
      <c r="N200" s="228">
        <f>ROUND(L200*K200,2)</f>
        <v>0</v>
      </c>
      <c r="O200" s="228"/>
      <c r="P200" s="228"/>
      <c r="Q200" s="228"/>
      <c r="R200" s="50"/>
      <c r="T200" s="229" t="s">
        <v>22</v>
      </c>
      <c r="U200" s="58" t="s">
        <v>44</v>
      </c>
      <c r="V200" s="49"/>
      <c r="W200" s="230">
        <f>V200*K200</f>
        <v>0</v>
      </c>
      <c r="X200" s="230">
        <v>0</v>
      </c>
      <c r="Y200" s="230">
        <f>X200*K200</f>
        <v>0</v>
      </c>
      <c r="Z200" s="230">
        <v>0</v>
      </c>
      <c r="AA200" s="231">
        <f>Z200*K200</f>
        <v>0</v>
      </c>
      <c r="AR200" s="24" t="s">
        <v>166</v>
      </c>
      <c r="AT200" s="24" t="s">
        <v>162</v>
      </c>
      <c r="AU200" s="24" t="s">
        <v>115</v>
      </c>
      <c r="AY200" s="24" t="s">
        <v>160</v>
      </c>
      <c r="BE200" s="144">
        <f>IF(U200="základní",N200,0)</f>
        <v>0</v>
      </c>
      <c r="BF200" s="144">
        <f>IF(U200="snížená",N200,0)</f>
        <v>0</v>
      </c>
      <c r="BG200" s="144">
        <f>IF(U200="zákl. přenesená",N200,0)</f>
        <v>0</v>
      </c>
      <c r="BH200" s="144">
        <f>IF(U200="sníž. přenesená",N200,0)</f>
        <v>0</v>
      </c>
      <c r="BI200" s="144">
        <f>IF(U200="nulová",N200,0)</f>
        <v>0</v>
      </c>
      <c r="BJ200" s="24" t="s">
        <v>87</v>
      </c>
      <c r="BK200" s="144">
        <f>ROUND(L200*K200,2)</f>
        <v>0</v>
      </c>
      <c r="BL200" s="24" t="s">
        <v>166</v>
      </c>
      <c r="BM200" s="24" t="s">
        <v>437</v>
      </c>
    </row>
    <row r="201" s="1" customFormat="1" ht="38.25" customHeight="1">
      <c r="B201" s="48"/>
      <c r="C201" s="221" t="s">
        <v>438</v>
      </c>
      <c r="D201" s="221" t="s">
        <v>162</v>
      </c>
      <c r="E201" s="222" t="s">
        <v>439</v>
      </c>
      <c r="F201" s="223" t="s">
        <v>440</v>
      </c>
      <c r="G201" s="223"/>
      <c r="H201" s="223"/>
      <c r="I201" s="223"/>
      <c r="J201" s="224" t="s">
        <v>227</v>
      </c>
      <c r="K201" s="225">
        <v>5.5439999999999996</v>
      </c>
      <c r="L201" s="226">
        <v>0</v>
      </c>
      <c r="M201" s="227"/>
      <c r="N201" s="228">
        <f>ROUND(L201*K201,2)</f>
        <v>0</v>
      </c>
      <c r="O201" s="228"/>
      <c r="P201" s="228"/>
      <c r="Q201" s="228"/>
      <c r="R201" s="50"/>
      <c r="T201" s="229" t="s">
        <v>22</v>
      </c>
      <c r="U201" s="58" t="s">
        <v>44</v>
      </c>
      <c r="V201" s="49"/>
      <c r="W201" s="230">
        <f>V201*K201</f>
        <v>0</v>
      </c>
      <c r="X201" s="230">
        <v>0</v>
      </c>
      <c r="Y201" s="230">
        <f>X201*K201</f>
        <v>0</v>
      </c>
      <c r="Z201" s="230">
        <v>0</v>
      </c>
      <c r="AA201" s="231">
        <f>Z201*K201</f>
        <v>0</v>
      </c>
      <c r="AR201" s="24" t="s">
        <v>166</v>
      </c>
      <c r="AT201" s="24" t="s">
        <v>162</v>
      </c>
      <c r="AU201" s="24" t="s">
        <v>115</v>
      </c>
      <c r="AY201" s="24" t="s">
        <v>160</v>
      </c>
      <c r="BE201" s="144">
        <f>IF(U201="základní",N201,0)</f>
        <v>0</v>
      </c>
      <c r="BF201" s="144">
        <f>IF(U201="snížená",N201,0)</f>
        <v>0</v>
      </c>
      <c r="BG201" s="144">
        <f>IF(U201="zákl. přenesená",N201,0)</f>
        <v>0</v>
      </c>
      <c r="BH201" s="144">
        <f>IF(U201="sníž. přenesená",N201,0)</f>
        <v>0</v>
      </c>
      <c r="BI201" s="144">
        <f>IF(U201="nulová",N201,0)</f>
        <v>0</v>
      </c>
      <c r="BJ201" s="24" t="s">
        <v>87</v>
      </c>
      <c r="BK201" s="144">
        <f>ROUND(L201*K201,2)</f>
        <v>0</v>
      </c>
      <c r="BL201" s="24" t="s">
        <v>166</v>
      </c>
      <c r="BM201" s="24" t="s">
        <v>441</v>
      </c>
    </row>
    <row r="202" s="1" customFormat="1" ht="38.25" customHeight="1">
      <c r="B202" s="48"/>
      <c r="C202" s="221" t="s">
        <v>340</v>
      </c>
      <c r="D202" s="221" t="s">
        <v>162</v>
      </c>
      <c r="E202" s="222" t="s">
        <v>443</v>
      </c>
      <c r="F202" s="223" t="s">
        <v>444</v>
      </c>
      <c r="G202" s="223"/>
      <c r="H202" s="223"/>
      <c r="I202" s="223"/>
      <c r="J202" s="224" t="s">
        <v>227</v>
      </c>
      <c r="K202" s="225">
        <v>33.591999999999999</v>
      </c>
      <c r="L202" s="226">
        <v>0</v>
      </c>
      <c r="M202" s="227"/>
      <c r="N202" s="228">
        <f>ROUND(L202*K202,2)</f>
        <v>0</v>
      </c>
      <c r="O202" s="228"/>
      <c r="P202" s="228"/>
      <c r="Q202" s="228"/>
      <c r="R202" s="50"/>
      <c r="T202" s="229" t="s">
        <v>22</v>
      </c>
      <c r="U202" s="58" t="s">
        <v>44</v>
      </c>
      <c r="V202" s="49"/>
      <c r="W202" s="230">
        <f>V202*K202</f>
        <v>0</v>
      </c>
      <c r="X202" s="230">
        <v>0</v>
      </c>
      <c r="Y202" s="230">
        <f>X202*K202</f>
        <v>0</v>
      </c>
      <c r="Z202" s="230">
        <v>0</v>
      </c>
      <c r="AA202" s="231">
        <f>Z202*K202</f>
        <v>0</v>
      </c>
      <c r="AR202" s="24" t="s">
        <v>166</v>
      </c>
      <c r="AT202" s="24" t="s">
        <v>162</v>
      </c>
      <c r="AU202" s="24" t="s">
        <v>115</v>
      </c>
      <c r="AY202" s="24" t="s">
        <v>160</v>
      </c>
      <c r="BE202" s="144">
        <f>IF(U202="základní",N202,0)</f>
        <v>0</v>
      </c>
      <c r="BF202" s="144">
        <f>IF(U202="snížená",N202,0)</f>
        <v>0</v>
      </c>
      <c r="BG202" s="144">
        <f>IF(U202="zákl. přenesená",N202,0)</f>
        <v>0</v>
      </c>
      <c r="BH202" s="144">
        <f>IF(U202="sníž. přenesená",N202,0)</f>
        <v>0</v>
      </c>
      <c r="BI202" s="144">
        <f>IF(U202="nulová",N202,0)</f>
        <v>0</v>
      </c>
      <c r="BJ202" s="24" t="s">
        <v>87</v>
      </c>
      <c r="BK202" s="144">
        <f>ROUND(L202*K202,2)</f>
        <v>0</v>
      </c>
      <c r="BL202" s="24" t="s">
        <v>166</v>
      </c>
      <c r="BM202" s="24" t="s">
        <v>503</v>
      </c>
    </row>
    <row r="203" s="10" customFormat="1" ht="16.5" customHeight="1">
      <c r="B203" s="232"/>
      <c r="C203" s="233"/>
      <c r="D203" s="233"/>
      <c r="E203" s="234" t="s">
        <v>22</v>
      </c>
      <c r="F203" s="235" t="s">
        <v>502</v>
      </c>
      <c r="G203" s="236"/>
      <c r="H203" s="236"/>
      <c r="I203" s="236"/>
      <c r="J203" s="233"/>
      <c r="K203" s="237">
        <v>33.591999999999999</v>
      </c>
      <c r="L203" s="233"/>
      <c r="M203" s="233"/>
      <c r="N203" s="233"/>
      <c r="O203" s="233"/>
      <c r="P203" s="233"/>
      <c r="Q203" s="233"/>
      <c r="R203" s="238"/>
      <c r="T203" s="239"/>
      <c r="U203" s="233"/>
      <c r="V203" s="233"/>
      <c r="W203" s="233"/>
      <c r="X203" s="233"/>
      <c r="Y203" s="233"/>
      <c r="Z203" s="233"/>
      <c r="AA203" s="240"/>
      <c r="AT203" s="241" t="s">
        <v>169</v>
      </c>
      <c r="AU203" s="241" t="s">
        <v>115</v>
      </c>
      <c r="AV203" s="10" t="s">
        <v>115</v>
      </c>
      <c r="AW203" s="10" t="s">
        <v>36</v>
      </c>
      <c r="AX203" s="10" t="s">
        <v>87</v>
      </c>
      <c r="AY203" s="241" t="s">
        <v>160</v>
      </c>
    </row>
    <row r="204" s="9" customFormat="1" ht="29.88" customHeight="1">
      <c r="B204" s="207"/>
      <c r="C204" s="208"/>
      <c r="D204" s="218" t="s">
        <v>132</v>
      </c>
      <c r="E204" s="218"/>
      <c r="F204" s="218"/>
      <c r="G204" s="218"/>
      <c r="H204" s="218"/>
      <c r="I204" s="218"/>
      <c r="J204" s="218"/>
      <c r="K204" s="218"/>
      <c r="L204" s="218"/>
      <c r="M204" s="218"/>
      <c r="N204" s="219">
        <f>BK204</f>
        <v>0</v>
      </c>
      <c r="O204" s="220"/>
      <c r="P204" s="220"/>
      <c r="Q204" s="220"/>
      <c r="R204" s="211"/>
      <c r="T204" s="212"/>
      <c r="U204" s="208"/>
      <c r="V204" s="208"/>
      <c r="W204" s="213">
        <f>W205</f>
        <v>0</v>
      </c>
      <c r="X204" s="208"/>
      <c r="Y204" s="213">
        <f>Y205</f>
        <v>0</v>
      </c>
      <c r="Z204" s="208"/>
      <c r="AA204" s="214">
        <f>AA205</f>
        <v>0</v>
      </c>
      <c r="AR204" s="215" t="s">
        <v>87</v>
      </c>
      <c r="AT204" s="216" t="s">
        <v>78</v>
      </c>
      <c r="AU204" s="216" t="s">
        <v>87</v>
      </c>
      <c r="AY204" s="215" t="s">
        <v>160</v>
      </c>
      <c r="BK204" s="217">
        <f>BK205</f>
        <v>0</v>
      </c>
    </row>
    <row r="205" s="1" customFormat="1" ht="25.5" customHeight="1">
      <c r="B205" s="48"/>
      <c r="C205" s="221" t="s">
        <v>446</v>
      </c>
      <c r="D205" s="221" t="s">
        <v>162</v>
      </c>
      <c r="E205" s="222" t="s">
        <v>447</v>
      </c>
      <c r="F205" s="223" t="s">
        <v>448</v>
      </c>
      <c r="G205" s="223"/>
      <c r="H205" s="223"/>
      <c r="I205" s="223"/>
      <c r="J205" s="224" t="s">
        <v>227</v>
      </c>
      <c r="K205" s="225">
        <v>214.59200000000001</v>
      </c>
      <c r="L205" s="226">
        <v>0</v>
      </c>
      <c r="M205" s="227"/>
      <c r="N205" s="228">
        <f>ROUND(L205*K205,2)</f>
        <v>0</v>
      </c>
      <c r="O205" s="228"/>
      <c r="P205" s="228"/>
      <c r="Q205" s="228"/>
      <c r="R205" s="50"/>
      <c r="T205" s="229" t="s">
        <v>22</v>
      </c>
      <c r="U205" s="58" t="s">
        <v>44</v>
      </c>
      <c r="V205" s="49"/>
      <c r="W205" s="230">
        <f>V205*K205</f>
        <v>0</v>
      </c>
      <c r="X205" s="230">
        <v>0</v>
      </c>
      <c r="Y205" s="230">
        <f>X205*K205</f>
        <v>0</v>
      </c>
      <c r="Z205" s="230">
        <v>0</v>
      </c>
      <c r="AA205" s="231">
        <f>Z205*K205</f>
        <v>0</v>
      </c>
      <c r="AR205" s="24" t="s">
        <v>166</v>
      </c>
      <c r="AT205" s="24" t="s">
        <v>162</v>
      </c>
      <c r="AU205" s="24" t="s">
        <v>115</v>
      </c>
      <c r="AY205" s="24" t="s">
        <v>160</v>
      </c>
      <c r="BE205" s="144">
        <f>IF(U205="základní",N205,0)</f>
        <v>0</v>
      </c>
      <c r="BF205" s="144">
        <f>IF(U205="snížená",N205,0)</f>
        <v>0</v>
      </c>
      <c r="BG205" s="144">
        <f>IF(U205="zákl. přenesená",N205,0)</f>
        <v>0</v>
      </c>
      <c r="BH205" s="144">
        <f>IF(U205="sníž. přenesená",N205,0)</f>
        <v>0</v>
      </c>
      <c r="BI205" s="144">
        <f>IF(U205="nulová",N205,0)</f>
        <v>0</v>
      </c>
      <c r="BJ205" s="24" t="s">
        <v>87</v>
      </c>
      <c r="BK205" s="144">
        <f>ROUND(L205*K205,2)</f>
        <v>0</v>
      </c>
      <c r="BL205" s="24" t="s">
        <v>166</v>
      </c>
      <c r="BM205" s="24" t="s">
        <v>449</v>
      </c>
    </row>
    <row r="206" s="9" customFormat="1" ht="37.44" customHeight="1">
      <c r="B206" s="207"/>
      <c r="C206" s="208"/>
      <c r="D206" s="209" t="s">
        <v>133</v>
      </c>
      <c r="E206" s="209"/>
      <c r="F206" s="209"/>
      <c r="G206" s="209"/>
      <c r="H206" s="209"/>
      <c r="I206" s="209"/>
      <c r="J206" s="209"/>
      <c r="K206" s="209"/>
      <c r="L206" s="209"/>
      <c r="M206" s="209"/>
      <c r="N206" s="280">
        <f>BK206</f>
        <v>0</v>
      </c>
      <c r="O206" s="281"/>
      <c r="P206" s="281"/>
      <c r="Q206" s="281"/>
      <c r="R206" s="211"/>
      <c r="T206" s="212"/>
      <c r="U206" s="208"/>
      <c r="V206" s="208"/>
      <c r="W206" s="213">
        <f>W207</f>
        <v>0</v>
      </c>
      <c r="X206" s="208"/>
      <c r="Y206" s="213">
        <f>Y207</f>
        <v>0</v>
      </c>
      <c r="Z206" s="208"/>
      <c r="AA206" s="214">
        <f>AA207</f>
        <v>0</v>
      </c>
      <c r="AR206" s="215" t="s">
        <v>166</v>
      </c>
      <c r="AT206" s="216" t="s">
        <v>78</v>
      </c>
      <c r="AU206" s="216" t="s">
        <v>79</v>
      </c>
      <c r="AY206" s="215" t="s">
        <v>160</v>
      </c>
      <c r="BK206" s="217">
        <f>BK207</f>
        <v>0</v>
      </c>
    </row>
    <row r="207" s="1" customFormat="1" ht="25.5" customHeight="1">
      <c r="B207" s="48"/>
      <c r="C207" s="221" t="s">
        <v>344</v>
      </c>
      <c r="D207" s="221" t="s">
        <v>162</v>
      </c>
      <c r="E207" s="222" t="s">
        <v>451</v>
      </c>
      <c r="F207" s="223" t="s">
        <v>452</v>
      </c>
      <c r="G207" s="223"/>
      <c r="H207" s="223"/>
      <c r="I207" s="223"/>
      <c r="J207" s="224" t="s">
        <v>453</v>
      </c>
      <c r="K207" s="225">
        <v>1</v>
      </c>
      <c r="L207" s="226">
        <v>0</v>
      </c>
      <c r="M207" s="227"/>
      <c r="N207" s="228">
        <f>ROUND(L207*K207,2)</f>
        <v>0</v>
      </c>
      <c r="O207" s="228"/>
      <c r="P207" s="228"/>
      <c r="Q207" s="228"/>
      <c r="R207" s="50"/>
      <c r="T207" s="229" t="s">
        <v>22</v>
      </c>
      <c r="U207" s="58" t="s">
        <v>44</v>
      </c>
      <c r="V207" s="49"/>
      <c r="W207" s="230">
        <f>V207*K207</f>
        <v>0</v>
      </c>
      <c r="X207" s="230">
        <v>0</v>
      </c>
      <c r="Y207" s="230">
        <f>X207*K207</f>
        <v>0</v>
      </c>
      <c r="Z207" s="230">
        <v>0</v>
      </c>
      <c r="AA207" s="231">
        <f>Z207*K207</f>
        <v>0</v>
      </c>
      <c r="AR207" s="24" t="s">
        <v>454</v>
      </c>
      <c r="AT207" s="24" t="s">
        <v>162</v>
      </c>
      <c r="AU207" s="24" t="s">
        <v>87</v>
      </c>
      <c r="AY207" s="24" t="s">
        <v>160</v>
      </c>
      <c r="BE207" s="144">
        <f>IF(U207="základní",N207,0)</f>
        <v>0</v>
      </c>
      <c r="BF207" s="144">
        <f>IF(U207="snížená",N207,0)</f>
        <v>0</v>
      </c>
      <c r="BG207" s="144">
        <f>IF(U207="zákl. přenesená",N207,0)</f>
        <v>0</v>
      </c>
      <c r="BH207" s="144">
        <f>IF(U207="sníž. přenesená",N207,0)</f>
        <v>0</v>
      </c>
      <c r="BI207" s="144">
        <f>IF(U207="nulová",N207,0)</f>
        <v>0</v>
      </c>
      <c r="BJ207" s="24" t="s">
        <v>87</v>
      </c>
      <c r="BK207" s="144">
        <f>ROUND(L207*K207,2)</f>
        <v>0</v>
      </c>
      <c r="BL207" s="24" t="s">
        <v>454</v>
      </c>
      <c r="BM207" s="24" t="s">
        <v>504</v>
      </c>
    </row>
    <row r="208" s="9" customFormat="1" ht="37.44" customHeight="1">
      <c r="B208" s="207"/>
      <c r="C208" s="208"/>
      <c r="D208" s="209" t="s">
        <v>134</v>
      </c>
      <c r="E208" s="209"/>
      <c r="F208" s="209"/>
      <c r="G208" s="209"/>
      <c r="H208" s="209"/>
      <c r="I208" s="209"/>
      <c r="J208" s="209"/>
      <c r="K208" s="209"/>
      <c r="L208" s="209"/>
      <c r="M208" s="209"/>
      <c r="N208" s="282">
        <f>BK208</f>
        <v>0</v>
      </c>
      <c r="O208" s="283"/>
      <c r="P208" s="283"/>
      <c r="Q208" s="283"/>
      <c r="R208" s="211"/>
      <c r="T208" s="212"/>
      <c r="U208" s="208"/>
      <c r="V208" s="208"/>
      <c r="W208" s="213">
        <f>W209+W212</f>
        <v>0</v>
      </c>
      <c r="X208" s="208"/>
      <c r="Y208" s="213">
        <f>Y209+Y212</f>
        <v>0</v>
      </c>
      <c r="Z208" s="208"/>
      <c r="AA208" s="214">
        <f>AA209+AA212</f>
        <v>0</v>
      </c>
      <c r="AR208" s="215" t="s">
        <v>457</v>
      </c>
      <c r="AT208" s="216" t="s">
        <v>78</v>
      </c>
      <c r="AU208" s="216" t="s">
        <v>79</v>
      </c>
      <c r="AY208" s="215" t="s">
        <v>160</v>
      </c>
      <c r="BK208" s="217">
        <f>BK209+BK212</f>
        <v>0</v>
      </c>
    </row>
    <row r="209" s="9" customFormat="1" ht="19.92" customHeight="1">
      <c r="B209" s="207"/>
      <c r="C209" s="208"/>
      <c r="D209" s="218" t="s">
        <v>135</v>
      </c>
      <c r="E209" s="218"/>
      <c r="F209" s="218"/>
      <c r="G209" s="218"/>
      <c r="H209" s="218"/>
      <c r="I209" s="218"/>
      <c r="J209" s="218"/>
      <c r="K209" s="218"/>
      <c r="L209" s="218"/>
      <c r="M209" s="218"/>
      <c r="N209" s="219">
        <f>BK209</f>
        <v>0</v>
      </c>
      <c r="O209" s="220"/>
      <c r="P209" s="220"/>
      <c r="Q209" s="220"/>
      <c r="R209" s="211"/>
      <c r="T209" s="212"/>
      <c r="U209" s="208"/>
      <c r="V209" s="208"/>
      <c r="W209" s="213">
        <f>SUM(W210:W211)</f>
        <v>0</v>
      </c>
      <c r="X209" s="208"/>
      <c r="Y209" s="213">
        <f>SUM(Y210:Y211)</f>
        <v>0</v>
      </c>
      <c r="Z209" s="208"/>
      <c r="AA209" s="214">
        <f>SUM(AA210:AA211)</f>
        <v>0</v>
      </c>
      <c r="AR209" s="215" t="s">
        <v>457</v>
      </c>
      <c r="AT209" s="216" t="s">
        <v>78</v>
      </c>
      <c r="AU209" s="216" t="s">
        <v>87</v>
      </c>
      <c r="AY209" s="215" t="s">
        <v>160</v>
      </c>
      <c r="BK209" s="217">
        <f>SUM(BK210:BK211)</f>
        <v>0</v>
      </c>
    </row>
    <row r="210" s="1" customFormat="1" ht="16.5" customHeight="1">
      <c r="B210" s="48"/>
      <c r="C210" s="221" t="s">
        <v>380</v>
      </c>
      <c r="D210" s="221" t="s">
        <v>162</v>
      </c>
      <c r="E210" s="222" t="s">
        <v>459</v>
      </c>
      <c r="F210" s="223" t="s">
        <v>460</v>
      </c>
      <c r="G210" s="223"/>
      <c r="H210" s="223"/>
      <c r="I210" s="223"/>
      <c r="J210" s="224" t="s">
        <v>461</v>
      </c>
      <c r="K210" s="225">
        <v>1</v>
      </c>
      <c r="L210" s="226">
        <v>0</v>
      </c>
      <c r="M210" s="227"/>
      <c r="N210" s="228">
        <f>ROUND(L210*K210,2)</f>
        <v>0</v>
      </c>
      <c r="O210" s="228"/>
      <c r="P210" s="228"/>
      <c r="Q210" s="228"/>
      <c r="R210" s="50"/>
      <c r="T210" s="229" t="s">
        <v>22</v>
      </c>
      <c r="U210" s="58" t="s">
        <v>44</v>
      </c>
      <c r="V210" s="49"/>
      <c r="W210" s="230">
        <f>V210*K210</f>
        <v>0</v>
      </c>
      <c r="X210" s="230">
        <v>0</v>
      </c>
      <c r="Y210" s="230">
        <f>X210*K210</f>
        <v>0</v>
      </c>
      <c r="Z210" s="230">
        <v>0</v>
      </c>
      <c r="AA210" s="231">
        <f>Z210*K210</f>
        <v>0</v>
      </c>
      <c r="AR210" s="24" t="s">
        <v>462</v>
      </c>
      <c r="AT210" s="24" t="s">
        <v>162</v>
      </c>
      <c r="AU210" s="24" t="s">
        <v>115</v>
      </c>
      <c r="AY210" s="24" t="s">
        <v>160</v>
      </c>
      <c r="BE210" s="144">
        <f>IF(U210="základní",N210,0)</f>
        <v>0</v>
      </c>
      <c r="BF210" s="144">
        <f>IF(U210="snížená",N210,0)</f>
        <v>0</v>
      </c>
      <c r="BG210" s="144">
        <f>IF(U210="zákl. přenesená",N210,0)</f>
        <v>0</v>
      </c>
      <c r="BH210" s="144">
        <f>IF(U210="sníž. přenesená",N210,0)</f>
        <v>0</v>
      </c>
      <c r="BI210" s="144">
        <f>IF(U210="nulová",N210,0)</f>
        <v>0</v>
      </c>
      <c r="BJ210" s="24" t="s">
        <v>87</v>
      </c>
      <c r="BK210" s="144">
        <f>ROUND(L210*K210,2)</f>
        <v>0</v>
      </c>
      <c r="BL210" s="24" t="s">
        <v>462</v>
      </c>
      <c r="BM210" s="24" t="s">
        <v>505</v>
      </c>
    </row>
    <row r="211" s="1" customFormat="1" ht="16.5" customHeight="1">
      <c r="B211" s="48"/>
      <c r="C211" s="221" t="s">
        <v>384</v>
      </c>
      <c r="D211" s="221" t="s">
        <v>162</v>
      </c>
      <c r="E211" s="222" t="s">
        <v>465</v>
      </c>
      <c r="F211" s="223" t="s">
        <v>466</v>
      </c>
      <c r="G211" s="223"/>
      <c r="H211" s="223"/>
      <c r="I211" s="223"/>
      <c r="J211" s="224" t="s">
        <v>461</v>
      </c>
      <c r="K211" s="225">
        <v>1</v>
      </c>
      <c r="L211" s="226">
        <v>0</v>
      </c>
      <c r="M211" s="227"/>
      <c r="N211" s="228">
        <f>ROUND(L211*K211,2)</f>
        <v>0</v>
      </c>
      <c r="O211" s="228"/>
      <c r="P211" s="228"/>
      <c r="Q211" s="228"/>
      <c r="R211" s="50"/>
      <c r="T211" s="229" t="s">
        <v>22</v>
      </c>
      <c r="U211" s="58" t="s">
        <v>44</v>
      </c>
      <c r="V211" s="49"/>
      <c r="W211" s="230">
        <f>V211*K211</f>
        <v>0</v>
      </c>
      <c r="X211" s="230">
        <v>0</v>
      </c>
      <c r="Y211" s="230">
        <f>X211*K211</f>
        <v>0</v>
      </c>
      <c r="Z211" s="230">
        <v>0</v>
      </c>
      <c r="AA211" s="231">
        <f>Z211*K211</f>
        <v>0</v>
      </c>
      <c r="AR211" s="24" t="s">
        <v>462</v>
      </c>
      <c r="AT211" s="24" t="s">
        <v>162</v>
      </c>
      <c r="AU211" s="24" t="s">
        <v>115</v>
      </c>
      <c r="AY211" s="24" t="s">
        <v>160</v>
      </c>
      <c r="BE211" s="144">
        <f>IF(U211="základní",N211,0)</f>
        <v>0</v>
      </c>
      <c r="BF211" s="144">
        <f>IF(U211="snížená",N211,0)</f>
        <v>0</v>
      </c>
      <c r="BG211" s="144">
        <f>IF(U211="zákl. přenesená",N211,0)</f>
        <v>0</v>
      </c>
      <c r="BH211" s="144">
        <f>IF(U211="sníž. přenesená",N211,0)</f>
        <v>0</v>
      </c>
      <c r="BI211" s="144">
        <f>IF(U211="nulová",N211,0)</f>
        <v>0</v>
      </c>
      <c r="BJ211" s="24" t="s">
        <v>87</v>
      </c>
      <c r="BK211" s="144">
        <f>ROUND(L211*K211,2)</f>
        <v>0</v>
      </c>
      <c r="BL211" s="24" t="s">
        <v>462</v>
      </c>
      <c r="BM211" s="24" t="s">
        <v>506</v>
      </c>
    </row>
    <row r="212" s="9" customFormat="1" ht="29.88" customHeight="1">
      <c r="B212" s="207"/>
      <c r="C212" s="208"/>
      <c r="D212" s="218" t="s">
        <v>136</v>
      </c>
      <c r="E212" s="218"/>
      <c r="F212" s="218"/>
      <c r="G212" s="218"/>
      <c r="H212" s="218"/>
      <c r="I212" s="218"/>
      <c r="J212" s="218"/>
      <c r="K212" s="218"/>
      <c r="L212" s="218"/>
      <c r="M212" s="218"/>
      <c r="N212" s="278">
        <f>BK212</f>
        <v>0</v>
      </c>
      <c r="O212" s="279"/>
      <c r="P212" s="279"/>
      <c r="Q212" s="279"/>
      <c r="R212" s="211"/>
      <c r="T212" s="212"/>
      <c r="U212" s="208"/>
      <c r="V212" s="208"/>
      <c r="W212" s="213">
        <f>W213</f>
        <v>0</v>
      </c>
      <c r="X212" s="208"/>
      <c r="Y212" s="213">
        <f>Y213</f>
        <v>0</v>
      </c>
      <c r="Z212" s="208"/>
      <c r="AA212" s="214">
        <f>AA213</f>
        <v>0</v>
      </c>
      <c r="AR212" s="215" t="s">
        <v>457</v>
      </c>
      <c r="AT212" s="216" t="s">
        <v>78</v>
      </c>
      <c r="AU212" s="216" t="s">
        <v>87</v>
      </c>
      <c r="AY212" s="215" t="s">
        <v>160</v>
      </c>
      <c r="BK212" s="217">
        <f>BK213</f>
        <v>0</v>
      </c>
    </row>
    <row r="213" s="1" customFormat="1" ht="16.5" customHeight="1">
      <c r="B213" s="48"/>
      <c r="C213" s="221" t="s">
        <v>348</v>
      </c>
      <c r="D213" s="221" t="s">
        <v>162</v>
      </c>
      <c r="E213" s="222" t="s">
        <v>469</v>
      </c>
      <c r="F213" s="223" t="s">
        <v>470</v>
      </c>
      <c r="G213" s="223"/>
      <c r="H213" s="223"/>
      <c r="I213" s="223"/>
      <c r="J213" s="224" t="s">
        <v>471</v>
      </c>
      <c r="K213" s="225">
        <v>1</v>
      </c>
      <c r="L213" s="226">
        <v>0</v>
      </c>
      <c r="M213" s="227"/>
      <c r="N213" s="228">
        <f>ROUND(L213*K213,2)</f>
        <v>0</v>
      </c>
      <c r="O213" s="228"/>
      <c r="P213" s="228"/>
      <c r="Q213" s="228"/>
      <c r="R213" s="50"/>
      <c r="T213" s="229" t="s">
        <v>22</v>
      </c>
      <c r="U213" s="58" t="s">
        <v>44</v>
      </c>
      <c r="V213" s="49"/>
      <c r="W213" s="230">
        <f>V213*K213</f>
        <v>0</v>
      </c>
      <c r="X213" s="230">
        <v>0</v>
      </c>
      <c r="Y213" s="230">
        <f>X213*K213</f>
        <v>0</v>
      </c>
      <c r="Z213" s="230">
        <v>0</v>
      </c>
      <c r="AA213" s="231">
        <f>Z213*K213</f>
        <v>0</v>
      </c>
      <c r="AR213" s="24" t="s">
        <v>462</v>
      </c>
      <c r="AT213" s="24" t="s">
        <v>162</v>
      </c>
      <c r="AU213" s="24" t="s">
        <v>115</v>
      </c>
      <c r="AY213" s="24" t="s">
        <v>160</v>
      </c>
      <c r="BE213" s="144">
        <f>IF(U213="základní",N213,0)</f>
        <v>0</v>
      </c>
      <c r="BF213" s="144">
        <f>IF(U213="snížená",N213,0)</f>
        <v>0</v>
      </c>
      <c r="BG213" s="144">
        <f>IF(U213="zákl. přenesená",N213,0)</f>
        <v>0</v>
      </c>
      <c r="BH213" s="144">
        <f>IF(U213="sníž. přenesená",N213,0)</f>
        <v>0</v>
      </c>
      <c r="BI213" s="144">
        <f>IF(U213="nulová",N213,0)</f>
        <v>0</v>
      </c>
      <c r="BJ213" s="24" t="s">
        <v>87</v>
      </c>
      <c r="BK213" s="144">
        <f>ROUND(L213*K213,2)</f>
        <v>0</v>
      </c>
      <c r="BL213" s="24" t="s">
        <v>462</v>
      </c>
      <c r="BM213" s="24" t="s">
        <v>507</v>
      </c>
    </row>
    <row r="214" s="1" customFormat="1" ht="49.92" customHeight="1">
      <c r="B214" s="48"/>
      <c r="C214" s="49"/>
      <c r="D214" s="209" t="s">
        <v>473</v>
      </c>
      <c r="E214" s="49"/>
      <c r="F214" s="49"/>
      <c r="G214" s="49"/>
      <c r="H214" s="49"/>
      <c r="I214" s="49"/>
      <c r="J214" s="49"/>
      <c r="K214" s="49"/>
      <c r="L214" s="49"/>
      <c r="M214" s="49"/>
      <c r="N214" s="282">
        <f>BK214</f>
        <v>0</v>
      </c>
      <c r="O214" s="283"/>
      <c r="P214" s="283"/>
      <c r="Q214" s="283"/>
      <c r="R214" s="50"/>
      <c r="T214" s="195"/>
      <c r="U214" s="74"/>
      <c r="V214" s="74"/>
      <c r="W214" s="74"/>
      <c r="X214" s="74"/>
      <c r="Y214" s="74"/>
      <c r="Z214" s="74"/>
      <c r="AA214" s="76"/>
      <c r="AT214" s="24" t="s">
        <v>78</v>
      </c>
      <c r="AU214" s="24" t="s">
        <v>79</v>
      </c>
      <c r="AY214" s="24" t="s">
        <v>474</v>
      </c>
      <c r="BK214" s="144">
        <v>0</v>
      </c>
    </row>
    <row r="215" s="1" customFormat="1" ht="6.96" customHeight="1">
      <c r="B215" s="77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9"/>
    </row>
  </sheetData>
  <sheetProtection sheet="1" formatColumns="0" formatRows="0" objects="1" scenarios="1" spinCount="10" saltValue="2JyZuW84tU3VMBm/fBRcP+SSrvpvJUJS1x2K3O002Tm51yQWMG9MJvIOu6Di0vAD90BNHfKIumitKMW9r+h/vg==" hashValue="8W91Xh0Y/O+vF5PJ55dETge2evkIyUxRP1wWQE+3bT4CSjdwFUltp9snYykIRcpawsA63NWZtETF1b79XY0LYQ==" algorithmName="SHA-512" password="CC35"/>
  <mergeCells count="24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L168:M168"/>
    <mergeCell ref="N168:Q168"/>
    <mergeCell ref="F170:I170"/>
    <mergeCell ref="L170:M170"/>
    <mergeCell ref="N170:Q170"/>
    <mergeCell ref="F171:I171"/>
    <mergeCell ref="F172:I172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F195:I195"/>
    <mergeCell ref="L195:M195"/>
    <mergeCell ref="N195:Q195"/>
    <mergeCell ref="F196:I196"/>
    <mergeCell ref="F197:I197"/>
    <mergeCell ref="F198:I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F205:I205"/>
    <mergeCell ref="L205:M205"/>
    <mergeCell ref="N205:Q205"/>
    <mergeCell ref="F207:I207"/>
    <mergeCell ref="L207:M207"/>
    <mergeCell ref="N207:Q207"/>
    <mergeCell ref="F210:I210"/>
    <mergeCell ref="L210:M210"/>
    <mergeCell ref="N210:Q210"/>
    <mergeCell ref="F211:I211"/>
    <mergeCell ref="L211:M211"/>
    <mergeCell ref="N211:Q211"/>
    <mergeCell ref="F213:I213"/>
    <mergeCell ref="L213:M213"/>
    <mergeCell ref="N213:Q213"/>
    <mergeCell ref="N127:Q127"/>
    <mergeCell ref="N128:Q128"/>
    <mergeCell ref="N129:Q129"/>
    <mergeCell ref="N169:Q169"/>
    <mergeCell ref="N173:Q173"/>
    <mergeCell ref="N180:Q180"/>
    <mergeCell ref="N191:Q191"/>
    <mergeCell ref="N194:Q194"/>
    <mergeCell ref="N204:Q204"/>
    <mergeCell ref="N206:Q206"/>
    <mergeCell ref="N208:Q208"/>
    <mergeCell ref="N209:Q209"/>
    <mergeCell ref="N212:Q212"/>
    <mergeCell ref="N214:Q21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110</v>
      </c>
      <c r="G1" s="17"/>
      <c r="H1" s="156" t="s">
        <v>111</v>
      </c>
      <c r="I1" s="156"/>
      <c r="J1" s="156"/>
      <c r="K1" s="156"/>
      <c r="L1" s="17" t="s">
        <v>112</v>
      </c>
      <c r="M1" s="15"/>
      <c r="N1" s="15"/>
      <c r="O1" s="16" t="s">
        <v>113</v>
      </c>
      <c r="P1" s="15"/>
      <c r="Q1" s="15"/>
      <c r="R1" s="15"/>
      <c r="S1" s="17" t="s">
        <v>114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115</v>
      </c>
    </row>
    <row r="4" ht="36.96" customHeight="1">
      <c r="B4" s="28"/>
      <c r="C4" s="29" t="s">
        <v>116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Malá průmyslová zona Sylvárov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117</v>
      </c>
      <c r="E7" s="49"/>
      <c r="F7" s="38" t="s">
        <v>508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8. 2. 2019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">
        <v>22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30</v>
      </c>
      <c r="F12" s="49"/>
      <c r="G12" s="49"/>
      <c r="H12" s="49"/>
      <c r="I12" s="49"/>
      <c r="J12" s="49"/>
      <c r="K12" s="49"/>
      <c r="L12" s="49"/>
      <c r="M12" s="40" t="s">
        <v>31</v>
      </c>
      <c r="N12" s="49"/>
      <c r="O12" s="35" t="s">
        <v>22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32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31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34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35</v>
      </c>
      <c r="F18" s="49"/>
      <c r="G18" s="49"/>
      <c r="H18" s="49"/>
      <c r="I18" s="49"/>
      <c r="J18" s="49"/>
      <c r="K18" s="49"/>
      <c r="L18" s="49"/>
      <c r="M18" s="40" t="s">
        <v>31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37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38</v>
      </c>
      <c r="F21" s="49"/>
      <c r="G21" s="49"/>
      <c r="H21" s="49"/>
      <c r="I21" s="49"/>
      <c r="J21" s="49"/>
      <c r="K21" s="49"/>
      <c r="L21" s="49"/>
      <c r="M21" s="40" t="s">
        <v>31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119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104</v>
      </c>
      <c r="E28" s="49"/>
      <c r="F28" s="49"/>
      <c r="G28" s="49"/>
      <c r="H28" s="49"/>
      <c r="I28" s="49"/>
      <c r="J28" s="49"/>
      <c r="K28" s="49"/>
      <c r="L28" s="49"/>
      <c r="M28" s="47">
        <f>N101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42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43</v>
      </c>
      <c r="E32" s="56" t="s">
        <v>44</v>
      </c>
      <c r="F32" s="57">
        <v>0.20999999999999999</v>
      </c>
      <c r="G32" s="163" t="s">
        <v>45</v>
      </c>
      <c r="H32" s="164">
        <f>(SUM(BE101:BE108)+SUM(BE126:BE236))</f>
        <v>0</v>
      </c>
      <c r="I32" s="49"/>
      <c r="J32" s="49"/>
      <c r="K32" s="49"/>
      <c r="L32" s="49"/>
      <c r="M32" s="164">
        <f>ROUND((SUM(BE101:BE108)+SUM(BE126:BE236)),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46</v>
      </c>
      <c r="F33" s="57">
        <v>0.14999999999999999</v>
      </c>
      <c r="G33" s="163" t="s">
        <v>45</v>
      </c>
      <c r="H33" s="164">
        <f>(SUM(BF101:BF108)+SUM(BF126:BF236))</f>
        <v>0</v>
      </c>
      <c r="I33" s="49"/>
      <c r="J33" s="49"/>
      <c r="K33" s="49"/>
      <c r="L33" s="49"/>
      <c r="M33" s="164">
        <f>ROUND((SUM(BF101:BF108)+SUM(BF126:BF236)),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47</v>
      </c>
      <c r="F34" s="57">
        <v>0.20999999999999999</v>
      </c>
      <c r="G34" s="163" t="s">
        <v>45</v>
      </c>
      <c r="H34" s="164">
        <f>(SUM(BG101:BG108)+SUM(BG126:BG236))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48</v>
      </c>
      <c r="F35" s="57">
        <v>0.14999999999999999</v>
      </c>
      <c r="G35" s="163" t="s">
        <v>45</v>
      </c>
      <c r="H35" s="164">
        <f>(SUM(BH101:BH108)+SUM(BH126:BH236))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49</v>
      </c>
      <c r="F36" s="57">
        <v>0</v>
      </c>
      <c r="G36" s="163" t="s">
        <v>45</v>
      </c>
      <c r="H36" s="164">
        <f>(SUM(BI101:BI108)+SUM(BI126:BI236))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50</v>
      </c>
      <c r="E38" s="105"/>
      <c r="F38" s="105"/>
      <c r="G38" s="166" t="s">
        <v>51</v>
      </c>
      <c r="H38" s="167" t="s">
        <v>52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53</v>
      </c>
      <c r="E50" s="69"/>
      <c r="F50" s="69"/>
      <c r="G50" s="69"/>
      <c r="H50" s="70"/>
      <c r="I50" s="49"/>
      <c r="J50" s="68" t="s">
        <v>54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55</v>
      </c>
      <c r="E59" s="74"/>
      <c r="F59" s="74"/>
      <c r="G59" s="75" t="s">
        <v>56</v>
      </c>
      <c r="H59" s="76"/>
      <c r="I59" s="49"/>
      <c r="J59" s="73" t="s">
        <v>55</v>
      </c>
      <c r="K59" s="74"/>
      <c r="L59" s="74"/>
      <c r="M59" s="74"/>
      <c r="N59" s="75" t="s">
        <v>56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57</v>
      </c>
      <c r="E61" s="69"/>
      <c r="F61" s="69"/>
      <c r="G61" s="69"/>
      <c r="H61" s="70"/>
      <c r="I61" s="49"/>
      <c r="J61" s="68" t="s">
        <v>58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55</v>
      </c>
      <c r="E70" s="74"/>
      <c r="F70" s="74"/>
      <c r="G70" s="75" t="s">
        <v>56</v>
      </c>
      <c r="H70" s="76"/>
      <c r="I70" s="49"/>
      <c r="J70" s="73" t="s">
        <v>55</v>
      </c>
      <c r="K70" s="74"/>
      <c r="L70" s="74"/>
      <c r="M70" s="74"/>
      <c r="N70" s="75" t="s">
        <v>56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120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Malá průmyslová zona Sylvárov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117</v>
      </c>
      <c r="D79" s="49"/>
      <c r="E79" s="49"/>
      <c r="F79" s="89" t="str">
        <f>F7</f>
        <v>592-01c - SO 301 - Vodovod B - 3.etapa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8. 2. 2019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>Město Dvůr Králové nad Labem</v>
      </c>
      <c r="G83" s="49"/>
      <c r="H83" s="49"/>
      <c r="I83" s="49"/>
      <c r="J83" s="49"/>
      <c r="K83" s="40" t="s">
        <v>34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32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37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121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122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123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N126</f>
        <v>0</v>
      </c>
      <c r="O88" s="176"/>
      <c r="P88" s="176"/>
      <c r="Q88" s="176"/>
      <c r="R88" s="50"/>
      <c r="T88" s="173"/>
      <c r="U88" s="173"/>
      <c r="AU88" s="24" t="s">
        <v>124</v>
      </c>
    </row>
    <row r="89" s="6" customFormat="1" ht="24.96" customHeight="1">
      <c r="B89" s="177"/>
      <c r="C89" s="178"/>
      <c r="D89" s="179" t="s">
        <v>125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N127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126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N128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127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N181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128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N186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129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N189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131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N223</f>
        <v>0</v>
      </c>
      <c r="O94" s="184"/>
      <c r="P94" s="184"/>
      <c r="Q94" s="184"/>
      <c r="R94" s="185"/>
      <c r="T94" s="186"/>
      <c r="U94" s="186"/>
    </row>
    <row r="95" s="7" customFormat="1" ht="19.92" customHeight="1">
      <c r="B95" s="183"/>
      <c r="C95" s="184"/>
      <c r="D95" s="138" t="s">
        <v>132</v>
      </c>
      <c r="E95" s="184"/>
      <c r="F95" s="184"/>
      <c r="G95" s="184"/>
      <c r="H95" s="184"/>
      <c r="I95" s="184"/>
      <c r="J95" s="184"/>
      <c r="K95" s="184"/>
      <c r="L95" s="184"/>
      <c r="M95" s="184"/>
      <c r="N95" s="140">
        <f>N227</f>
        <v>0</v>
      </c>
      <c r="O95" s="184"/>
      <c r="P95" s="184"/>
      <c r="Q95" s="184"/>
      <c r="R95" s="185"/>
      <c r="T95" s="186"/>
      <c r="U95" s="186"/>
    </row>
    <row r="96" s="6" customFormat="1" ht="24.96" customHeight="1">
      <c r="B96" s="177"/>
      <c r="C96" s="178"/>
      <c r="D96" s="179" t="s">
        <v>133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80">
        <f>N229</f>
        <v>0</v>
      </c>
      <c r="O96" s="178"/>
      <c r="P96" s="178"/>
      <c r="Q96" s="178"/>
      <c r="R96" s="181"/>
      <c r="T96" s="182"/>
      <c r="U96" s="182"/>
    </row>
    <row r="97" s="6" customFormat="1" ht="24.96" customHeight="1">
      <c r="B97" s="177"/>
      <c r="C97" s="178"/>
      <c r="D97" s="179" t="s">
        <v>134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80">
        <f>N231</f>
        <v>0</v>
      </c>
      <c r="O97" s="178"/>
      <c r="P97" s="178"/>
      <c r="Q97" s="178"/>
      <c r="R97" s="181"/>
      <c r="T97" s="182"/>
      <c r="U97" s="182"/>
    </row>
    <row r="98" s="7" customFormat="1" ht="19.92" customHeight="1">
      <c r="B98" s="183"/>
      <c r="C98" s="184"/>
      <c r="D98" s="138" t="s">
        <v>135</v>
      </c>
      <c r="E98" s="184"/>
      <c r="F98" s="184"/>
      <c r="G98" s="184"/>
      <c r="H98" s="184"/>
      <c r="I98" s="184"/>
      <c r="J98" s="184"/>
      <c r="K98" s="184"/>
      <c r="L98" s="184"/>
      <c r="M98" s="184"/>
      <c r="N98" s="140">
        <f>N232</f>
        <v>0</v>
      </c>
      <c r="O98" s="184"/>
      <c r="P98" s="184"/>
      <c r="Q98" s="184"/>
      <c r="R98" s="185"/>
      <c r="T98" s="186"/>
      <c r="U98" s="186"/>
    </row>
    <row r="99" s="7" customFormat="1" ht="19.92" customHeight="1">
      <c r="B99" s="183"/>
      <c r="C99" s="184"/>
      <c r="D99" s="138" t="s">
        <v>136</v>
      </c>
      <c r="E99" s="184"/>
      <c r="F99" s="184"/>
      <c r="G99" s="184"/>
      <c r="H99" s="184"/>
      <c r="I99" s="184"/>
      <c r="J99" s="184"/>
      <c r="K99" s="184"/>
      <c r="L99" s="184"/>
      <c r="M99" s="184"/>
      <c r="N99" s="140">
        <f>N235</f>
        <v>0</v>
      </c>
      <c r="O99" s="184"/>
      <c r="P99" s="184"/>
      <c r="Q99" s="184"/>
      <c r="R99" s="185"/>
      <c r="T99" s="186"/>
      <c r="U99" s="186"/>
    </row>
    <row r="100" s="1" customFormat="1" ht="21.84" customHeigh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  <c r="T100" s="173"/>
      <c r="U100" s="173"/>
    </row>
    <row r="101" s="1" customFormat="1" ht="29.28" customHeight="1">
      <c r="B101" s="48"/>
      <c r="C101" s="175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176">
        <f>ROUND(N102+N103+N104+N105+N106+N107,2)</f>
        <v>0</v>
      </c>
      <c r="O101" s="187"/>
      <c r="P101" s="187"/>
      <c r="Q101" s="187"/>
      <c r="R101" s="50"/>
      <c r="T101" s="188"/>
      <c r="U101" s="189" t="s">
        <v>43</v>
      </c>
    </row>
    <row r="102" s="1" customFormat="1" ht="18" customHeight="1">
      <c r="B102" s="48"/>
      <c r="C102" s="49"/>
      <c r="D102" s="145" t="s">
        <v>138</v>
      </c>
      <c r="E102" s="138"/>
      <c r="F102" s="138"/>
      <c r="G102" s="138"/>
      <c r="H102" s="138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1"/>
      <c r="U102" s="192" t="s">
        <v>44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139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87</v>
      </c>
      <c r="BK102" s="190"/>
      <c r="BL102" s="190"/>
      <c r="BM102" s="190"/>
    </row>
    <row r="103" s="1" customFormat="1" ht="18" customHeight="1">
      <c r="B103" s="48"/>
      <c r="C103" s="49"/>
      <c r="D103" s="145" t="s">
        <v>140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44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139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87</v>
      </c>
      <c r="BK103" s="190"/>
      <c r="BL103" s="190"/>
      <c r="BM103" s="190"/>
    </row>
    <row r="104" s="1" customFormat="1" ht="18" customHeight="1">
      <c r="B104" s="48"/>
      <c r="C104" s="49"/>
      <c r="D104" s="145" t="s">
        <v>141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44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139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87</v>
      </c>
      <c r="BK104" s="190"/>
      <c r="BL104" s="190"/>
      <c r="BM104" s="190"/>
    </row>
    <row r="105" s="1" customFormat="1" ht="18" customHeight="1">
      <c r="B105" s="48"/>
      <c r="C105" s="49"/>
      <c r="D105" s="145" t="s">
        <v>142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44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139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87</v>
      </c>
      <c r="BK105" s="190"/>
      <c r="BL105" s="190"/>
      <c r="BM105" s="190"/>
    </row>
    <row r="106" s="1" customFormat="1" ht="18" customHeight="1">
      <c r="B106" s="48"/>
      <c r="C106" s="49"/>
      <c r="D106" s="145" t="s">
        <v>143</v>
      </c>
      <c r="E106" s="138"/>
      <c r="F106" s="138"/>
      <c r="G106" s="138"/>
      <c r="H106" s="138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1"/>
      <c r="U106" s="192" t="s">
        <v>44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139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87</v>
      </c>
      <c r="BK106" s="190"/>
      <c r="BL106" s="190"/>
      <c r="BM106" s="190"/>
    </row>
    <row r="107" s="1" customFormat="1" ht="18" customHeight="1">
      <c r="B107" s="48"/>
      <c r="C107" s="49"/>
      <c r="D107" s="138" t="s">
        <v>144</v>
      </c>
      <c r="E107" s="49"/>
      <c r="F107" s="49"/>
      <c r="G107" s="49"/>
      <c r="H107" s="49"/>
      <c r="I107" s="49"/>
      <c r="J107" s="49"/>
      <c r="K107" s="49"/>
      <c r="L107" s="49"/>
      <c r="M107" s="49"/>
      <c r="N107" s="139">
        <f>ROUND(N88*T107,2)</f>
        <v>0</v>
      </c>
      <c r="O107" s="140"/>
      <c r="P107" s="140"/>
      <c r="Q107" s="140"/>
      <c r="R107" s="50"/>
      <c r="S107" s="190"/>
      <c r="T107" s="195"/>
      <c r="U107" s="196" t="s">
        <v>44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145</v>
      </c>
      <c r="AZ107" s="190"/>
      <c r="BA107" s="190"/>
      <c r="BB107" s="190"/>
      <c r="BC107" s="190"/>
      <c r="BD107" s="190"/>
      <c r="BE107" s="194">
        <f>IF(U107="základní",N107,0)</f>
        <v>0</v>
      </c>
      <c r="BF107" s="194">
        <f>IF(U107="snížená",N107,0)</f>
        <v>0</v>
      </c>
      <c r="BG107" s="194">
        <f>IF(U107="zákl. přenesená",N107,0)</f>
        <v>0</v>
      </c>
      <c r="BH107" s="194">
        <f>IF(U107="sníž. přenesená",N107,0)</f>
        <v>0</v>
      </c>
      <c r="BI107" s="194">
        <f>IF(U107="nulová",N107,0)</f>
        <v>0</v>
      </c>
      <c r="BJ107" s="193" t="s">
        <v>87</v>
      </c>
      <c r="BK107" s="190"/>
      <c r="BL107" s="190"/>
      <c r="BM107" s="190"/>
    </row>
    <row r="108" s="1" customForma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50"/>
      <c r="T108" s="173"/>
      <c r="U108" s="173"/>
    </row>
    <row r="109" s="1" customFormat="1" ht="29.28" customHeight="1">
      <c r="B109" s="48"/>
      <c r="C109" s="152" t="s">
        <v>109</v>
      </c>
      <c r="D109" s="153"/>
      <c r="E109" s="153"/>
      <c r="F109" s="153"/>
      <c r="G109" s="153"/>
      <c r="H109" s="153"/>
      <c r="I109" s="153"/>
      <c r="J109" s="153"/>
      <c r="K109" s="153"/>
      <c r="L109" s="154">
        <f>ROUND(SUM(N88+N101),2)</f>
        <v>0</v>
      </c>
      <c r="M109" s="154"/>
      <c r="N109" s="154"/>
      <c r="O109" s="154"/>
      <c r="P109" s="154"/>
      <c r="Q109" s="154"/>
      <c r="R109" s="50"/>
      <c r="T109" s="173"/>
      <c r="U109" s="173"/>
    </row>
    <row r="110" s="1" customFormat="1" ht="6.96" customHeight="1">
      <c r="B110" s="77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9"/>
      <c r="T110" s="173"/>
      <c r="U110" s="173"/>
    </row>
    <row r="114" s="1" customFormat="1" ht="6.96" customHeight="1"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2"/>
    </row>
    <row r="115" s="1" customFormat="1" ht="36.96" customHeight="1">
      <c r="B115" s="48"/>
      <c r="C115" s="29" t="s">
        <v>146</v>
      </c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6.96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30" customHeight="1">
      <c r="B117" s="48"/>
      <c r="C117" s="40" t="s">
        <v>19</v>
      </c>
      <c r="D117" s="49"/>
      <c r="E117" s="49"/>
      <c r="F117" s="157" t="str">
        <f>F6</f>
        <v>Malá průmyslová zona Sylvárov</v>
      </c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9"/>
      <c r="R117" s="50"/>
    </row>
    <row r="118" s="1" customFormat="1" ht="36.96" customHeight="1">
      <c r="B118" s="48"/>
      <c r="C118" s="87" t="s">
        <v>117</v>
      </c>
      <c r="D118" s="49"/>
      <c r="E118" s="49"/>
      <c r="F118" s="89" t="str">
        <f>F7</f>
        <v>592-01c - SO 301 - Vodovod B - 3.etapa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6.96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18" customHeight="1">
      <c r="B120" s="48"/>
      <c r="C120" s="40" t="s">
        <v>24</v>
      </c>
      <c r="D120" s="49"/>
      <c r="E120" s="49"/>
      <c r="F120" s="35" t="str">
        <f>F9</f>
        <v xml:space="preserve"> </v>
      </c>
      <c r="G120" s="49"/>
      <c r="H120" s="49"/>
      <c r="I120" s="49"/>
      <c r="J120" s="49"/>
      <c r="K120" s="40" t="s">
        <v>26</v>
      </c>
      <c r="L120" s="49"/>
      <c r="M120" s="92" t="str">
        <f>IF(O9="","",O9)</f>
        <v>8. 2. 2019</v>
      </c>
      <c r="N120" s="92"/>
      <c r="O120" s="92"/>
      <c r="P120" s="92"/>
      <c r="Q120" s="49"/>
      <c r="R120" s="50"/>
    </row>
    <row r="121" s="1" customFormat="1" ht="6.96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50"/>
    </row>
    <row r="122" s="1" customFormat="1">
      <c r="B122" s="48"/>
      <c r="C122" s="40" t="s">
        <v>28</v>
      </c>
      <c r="D122" s="49"/>
      <c r="E122" s="49"/>
      <c r="F122" s="35" t="str">
        <f>E12</f>
        <v>Město Dvůr Králové nad Labem</v>
      </c>
      <c r="G122" s="49"/>
      <c r="H122" s="49"/>
      <c r="I122" s="49"/>
      <c r="J122" s="49"/>
      <c r="K122" s="40" t="s">
        <v>34</v>
      </c>
      <c r="L122" s="49"/>
      <c r="M122" s="35" t="str">
        <f>E18</f>
        <v>ing. Blanka Matějková</v>
      </c>
      <c r="N122" s="35"/>
      <c r="O122" s="35"/>
      <c r="P122" s="35"/>
      <c r="Q122" s="35"/>
      <c r="R122" s="50"/>
    </row>
    <row r="123" s="1" customFormat="1" ht="14.4" customHeight="1">
      <c r="B123" s="48"/>
      <c r="C123" s="40" t="s">
        <v>32</v>
      </c>
      <c r="D123" s="49"/>
      <c r="E123" s="49"/>
      <c r="F123" s="35" t="str">
        <f>IF(E15="","",E15)</f>
        <v>Vyplň údaj</v>
      </c>
      <c r="G123" s="49"/>
      <c r="H123" s="49"/>
      <c r="I123" s="49"/>
      <c r="J123" s="49"/>
      <c r="K123" s="40" t="s">
        <v>37</v>
      </c>
      <c r="L123" s="49"/>
      <c r="M123" s="35" t="str">
        <f>E21</f>
        <v>Martina Škopová</v>
      </c>
      <c r="N123" s="35"/>
      <c r="O123" s="35"/>
      <c r="P123" s="35"/>
      <c r="Q123" s="35"/>
      <c r="R123" s="50"/>
    </row>
    <row r="124" s="1" customFormat="1" ht="10.32" customHeight="1"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50"/>
    </row>
    <row r="125" s="8" customFormat="1" ht="29.28" customHeight="1">
      <c r="B125" s="197"/>
      <c r="C125" s="198" t="s">
        <v>147</v>
      </c>
      <c r="D125" s="199" t="s">
        <v>148</v>
      </c>
      <c r="E125" s="199" t="s">
        <v>61</v>
      </c>
      <c r="F125" s="199" t="s">
        <v>149</v>
      </c>
      <c r="G125" s="199"/>
      <c r="H125" s="199"/>
      <c r="I125" s="199"/>
      <c r="J125" s="199" t="s">
        <v>150</v>
      </c>
      <c r="K125" s="199" t="s">
        <v>151</v>
      </c>
      <c r="L125" s="199" t="s">
        <v>152</v>
      </c>
      <c r="M125" s="199"/>
      <c r="N125" s="199" t="s">
        <v>122</v>
      </c>
      <c r="O125" s="199"/>
      <c r="P125" s="199"/>
      <c r="Q125" s="200"/>
      <c r="R125" s="201"/>
      <c r="T125" s="108" t="s">
        <v>153</v>
      </c>
      <c r="U125" s="109" t="s">
        <v>43</v>
      </c>
      <c r="V125" s="109" t="s">
        <v>154</v>
      </c>
      <c r="W125" s="109" t="s">
        <v>155</v>
      </c>
      <c r="X125" s="109" t="s">
        <v>156</v>
      </c>
      <c r="Y125" s="109" t="s">
        <v>157</v>
      </c>
      <c r="Z125" s="109" t="s">
        <v>158</v>
      </c>
      <c r="AA125" s="110" t="s">
        <v>159</v>
      </c>
    </row>
    <row r="126" s="1" customFormat="1" ht="29.28" customHeight="1">
      <c r="B126" s="48"/>
      <c r="C126" s="112" t="s">
        <v>119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202">
        <f>BK126</f>
        <v>0</v>
      </c>
      <c r="O126" s="203"/>
      <c r="P126" s="203"/>
      <c r="Q126" s="203"/>
      <c r="R126" s="50"/>
      <c r="T126" s="111"/>
      <c r="U126" s="69"/>
      <c r="V126" s="69"/>
      <c r="W126" s="204">
        <f>W127+W229+W231+W237</f>
        <v>0</v>
      </c>
      <c r="X126" s="69"/>
      <c r="Y126" s="204">
        <f>Y127+Y229+Y231+Y237</f>
        <v>229.3772276</v>
      </c>
      <c r="Z126" s="69"/>
      <c r="AA126" s="205">
        <f>AA127+AA229+AA231+AA237</f>
        <v>16.589739999999999</v>
      </c>
      <c r="AT126" s="24" t="s">
        <v>78</v>
      </c>
      <c r="AU126" s="24" t="s">
        <v>124</v>
      </c>
      <c r="BK126" s="206">
        <f>BK127+BK229+BK231+BK237</f>
        <v>0</v>
      </c>
    </row>
    <row r="127" s="9" customFormat="1" ht="37.44" customHeight="1">
      <c r="B127" s="207"/>
      <c r="C127" s="208"/>
      <c r="D127" s="209" t="s">
        <v>125</v>
      </c>
      <c r="E127" s="209"/>
      <c r="F127" s="209"/>
      <c r="G127" s="209"/>
      <c r="H127" s="209"/>
      <c r="I127" s="209"/>
      <c r="J127" s="209"/>
      <c r="K127" s="209"/>
      <c r="L127" s="209"/>
      <c r="M127" s="209"/>
      <c r="N127" s="210">
        <f>BK127</f>
        <v>0</v>
      </c>
      <c r="O127" s="180"/>
      <c r="P127" s="180"/>
      <c r="Q127" s="180"/>
      <c r="R127" s="211"/>
      <c r="T127" s="212"/>
      <c r="U127" s="208"/>
      <c r="V127" s="208"/>
      <c r="W127" s="213">
        <f>W128+W181+W186+W189+W223+W227</f>
        <v>0</v>
      </c>
      <c r="X127" s="208"/>
      <c r="Y127" s="213">
        <f>Y128+Y181+Y186+Y189+Y223+Y227</f>
        <v>229.3772276</v>
      </c>
      <c r="Z127" s="208"/>
      <c r="AA127" s="214">
        <f>AA128+AA181+AA186+AA189+AA223+AA227</f>
        <v>16.589739999999999</v>
      </c>
      <c r="AR127" s="215" t="s">
        <v>87</v>
      </c>
      <c r="AT127" s="216" t="s">
        <v>78</v>
      </c>
      <c r="AU127" s="216" t="s">
        <v>79</v>
      </c>
      <c r="AY127" s="215" t="s">
        <v>160</v>
      </c>
      <c r="BK127" s="217">
        <f>BK128+BK181+BK186+BK189+BK223+BK227</f>
        <v>0</v>
      </c>
    </row>
    <row r="128" s="9" customFormat="1" ht="19.92" customHeight="1">
      <c r="B128" s="207"/>
      <c r="C128" s="208"/>
      <c r="D128" s="218" t="s">
        <v>126</v>
      </c>
      <c r="E128" s="218"/>
      <c r="F128" s="218"/>
      <c r="G128" s="218"/>
      <c r="H128" s="218"/>
      <c r="I128" s="218"/>
      <c r="J128" s="218"/>
      <c r="K128" s="218"/>
      <c r="L128" s="218"/>
      <c r="M128" s="218"/>
      <c r="N128" s="219">
        <f>BK128</f>
        <v>0</v>
      </c>
      <c r="O128" s="220"/>
      <c r="P128" s="220"/>
      <c r="Q128" s="220"/>
      <c r="R128" s="211"/>
      <c r="T128" s="212"/>
      <c r="U128" s="208"/>
      <c r="V128" s="208"/>
      <c r="W128" s="213">
        <f>SUM(W129:W180)</f>
        <v>0</v>
      </c>
      <c r="X128" s="208"/>
      <c r="Y128" s="213">
        <f>SUM(Y129:Y180)</f>
        <v>183.62672000000001</v>
      </c>
      <c r="Z128" s="208"/>
      <c r="AA128" s="214">
        <f>SUM(AA129:AA180)</f>
        <v>16.589739999999999</v>
      </c>
      <c r="AR128" s="215" t="s">
        <v>87</v>
      </c>
      <c r="AT128" s="216" t="s">
        <v>78</v>
      </c>
      <c r="AU128" s="216" t="s">
        <v>87</v>
      </c>
      <c r="AY128" s="215" t="s">
        <v>160</v>
      </c>
      <c r="BK128" s="217">
        <f>SUM(BK129:BK180)</f>
        <v>0</v>
      </c>
    </row>
    <row r="129" s="1" customFormat="1" ht="25.5" customHeight="1">
      <c r="B129" s="48"/>
      <c r="C129" s="221" t="s">
        <v>166</v>
      </c>
      <c r="D129" s="221" t="s">
        <v>162</v>
      </c>
      <c r="E129" s="222" t="s">
        <v>509</v>
      </c>
      <c r="F129" s="223" t="s">
        <v>510</v>
      </c>
      <c r="G129" s="223"/>
      <c r="H129" s="223"/>
      <c r="I129" s="223"/>
      <c r="J129" s="224" t="s">
        <v>22</v>
      </c>
      <c r="K129" s="225">
        <v>5</v>
      </c>
      <c r="L129" s="226">
        <v>0</v>
      </c>
      <c r="M129" s="227"/>
      <c r="N129" s="228">
        <f>ROUND(L129*K129,2)</f>
        <v>0</v>
      </c>
      <c r="O129" s="228"/>
      <c r="P129" s="228"/>
      <c r="Q129" s="228"/>
      <c r="R129" s="50"/>
      <c r="T129" s="229" t="s">
        <v>22</v>
      </c>
      <c r="U129" s="58" t="s">
        <v>44</v>
      </c>
      <c r="V129" s="49"/>
      <c r="W129" s="230">
        <f>V129*K129</f>
        <v>0</v>
      </c>
      <c r="X129" s="230">
        <v>0</v>
      </c>
      <c r="Y129" s="230">
        <f>X129*K129</f>
        <v>0</v>
      </c>
      <c r="Z129" s="230">
        <v>0</v>
      </c>
      <c r="AA129" s="231">
        <f>Z129*K129</f>
        <v>0</v>
      </c>
      <c r="AR129" s="24" t="s">
        <v>166</v>
      </c>
      <c r="AT129" s="24" t="s">
        <v>162</v>
      </c>
      <c r="AU129" s="24" t="s">
        <v>115</v>
      </c>
      <c r="AY129" s="24" t="s">
        <v>160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24" t="s">
        <v>87</v>
      </c>
      <c r="BK129" s="144">
        <f>ROUND(L129*K129,2)</f>
        <v>0</v>
      </c>
      <c r="BL129" s="24" t="s">
        <v>166</v>
      </c>
      <c r="BM129" s="24" t="s">
        <v>511</v>
      </c>
    </row>
    <row r="130" s="10" customFormat="1" ht="16.5" customHeight="1">
      <c r="B130" s="232"/>
      <c r="C130" s="233"/>
      <c r="D130" s="233"/>
      <c r="E130" s="234" t="s">
        <v>22</v>
      </c>
      <c r="F130" s="235" t="s">
        <v>512</v>
      </c>
      <c r="G130" s="236"/>
      <c r="H130" s="236"/>
      <c r="I130" s="236"/>
      <c r="J130" s="233"/>
      <c r="K130" s="237">
        <v>5</v>
      </c>
      <c r="L130" s="233"/>
      <c r="M130" s="233"/>
      <c r="N130" s="233"/>
      <c r="O130" s="233"/>
      <c r="P130" s="233"/>
      <c r="Q130" s="233"/>
      <c r="R130" s="238"/>
      <c r="T130" s="239"/>
      <c r="U130" s="233"/>
      <c r="V130" s="233"/>
      <c r="W130" s="233"/>
      <c r="X130" s="233"/>
      <c r="Y130" s="233"/>
      <c r="Z130" s="233"/>
      <c r="AA130" s="240"/>
      <c r="AT130" s="241" t="s">
        <v>169</v>
      </c>
      <c r="AU130" s="241" t="s">
        <v>115</v>
      </c>
      <c r="AV130" s="10" t="s">
        <v>115</v>
      </c>
      <c r="AW130" s="10" t="s">
        <v>36</v>
      </c>
      <c r="AX130" s="10" t="s">
        <v>87</v>
      </c>
      <c r="AY130" s="241" t="s">
        <v>160</v>
      </c>
    </row>
    <row r="131" s="1" customFormat="1" ht="25.5" customHeight="1">
      <c r="B131" s="48"/>
      <c r="C131" s="221" t="s">
        <v>170</v>
      </c>
      <c r="D131" s="221" t="s">
        <v>162</v>
      </c>
      <c r="E131" s="222" t="s">
        <v>171</v>
      </c>
      <c r="F131" s="223" t="s">
        <v>172</v>
      </c>
      <c r="G131" s="223"/>
      <c r="H131" s="223"/>
      <c r="I131" s="223"/>
      <c r="J131" s="224" t="s">
        <v>165</v>
      </c>
      <c r="K131" s="225">
        <v>28.603000000000002</v>
      </c>
      <c r="L131" s="226">
        <v>0</v>
      </c>
      <c r="M131" s="227"/>
      <c r="N131" s="228">
        <f>ROUND(L131*K131,2)</f>
        <v>0</v>
      </c>
      <c r="O131" s="228"/>
      <c r="P131" s="228"/>
      <c r="Q131" s="228"/>
      <c r="R131" s="50"/>
      <c r="T131" s="229" t="s">
        <v>22</v>
      </c>
      <c r="U131" s="58" t="s">
        <v>44</v>
      </c>
      <c r="V131" s="49"/>
      <c r="W131" s="230">
        <f>V131*K131</f>
        <v>0</v>
      </c>
      <c r="X131" s="230">
        <v>0</v>
      </c>
      <c r="Y131" s="230">
        <f>X131*K131</f>
        <v>0</v>
      </c>
      <c r="Z131" s="230">
        <v>0.57999999999999996</v>
      </c>
      <c r="AA131" s="231">
        <f>Z131*K131</f>
        <v>16.589739999999999</v>
      </c>
      <c r="AR131" s="24" t="s">
        <v>166</v>
      </c>
      <c r="AT131" s="24" t="s">
        <v>162</v>
      </c>
      <c r="AU131" s="24" t="s">
        <v>115</v>
      </c>
      <c r="AY131" s="24" t="s">
        <v>160</v>
      </c>
      <c r="BE131" s="144">
        <f>IF(U131="základní",N131,0)</f>
        <v>0</v>
      </c>
      <c r="BF131" s="144">
        <f>IF(U131="snížená",N131,0)</f>
        <v>0</v>
      </c>
      <c r="BG131" s="144">
        <f>IF(U131="zákl. přenesená",N131,0)</f>
        <v>0</v>
      </c>
      <c r="BH131" s="144">
        <f>IF(U131="sníž. přenesená",N131,0)</f>
        <v>0</v>
      </c>
      <c r="BI131" s="144">
        <f>IF(U131="nulová",N131,0)</f>
        <v>0</v>
      </c>
      <c r="BJ131" s="24" t="s">
        <v>87</v>
      </c>
      <c r="BK131" s="144">
        <f>ROUND(L131*K131,2)</f>
        <v>0</v>
      </c>
      <c r="BL131" s="24" t="s">
        <v>166</v>
      </c>
      <c r="BM131" s="24" t="s">
        <v>173</v>
      </c>
    </row>
    <row r="132" s="10" customFormat="1" ht="25.5" customHeight="1">
      <c r="B132" s="232"/>
      <c r="C132" s="233"/>
      <c r="D132" s="233"/>
      <c r="E132" s="234" t="s">
        <v>22</v>
      </c>
      <c r="F132" s="235" t="s">
        <v>513</v>
      </c>
      <c r="G132" s="236"/>
      <c r="H132" s="236"/>
      <c r="I132" s="236"/>
      <c r="J132" s="233"/>
      <c r="K132" s="237">
        <v>28.603000000000002</v>
      </c>
      <c r="L132" s="233"/>
      <c r="M132" s="233"/>
      <c r="N132" s="233"/>
      <c r="O132" s="233"/>
      <c r="P132" s="233"/>
      <c r="Q132" s="233"/>
      <c r="R132" s="238"/>
      <c r="T132" s="239"/>
      <c r="U132" s="233"/>
      <c r="V132" s="233"/>
      <c r="W132" s="233"/>
      <c r="X132" s="233"/>
      <c r="Y132" s="233"/>
      <c r="Z132" s="233"/>
      <c r="AA132" s="240"/>
      <c r="AT132" s="241" t="s">
        <v>169</v>
      </c>
      <c r="AU132" s="241" t="s">
        <v>115</v>
      </c>
      <c r="AV132" s="10" t="s">
        <v>115</v>
      </c>
      <c r="AW132" s="10" t="s">
        <v>36</v>
      </c>
      <c r="AX132" s="10" t="s">
        <v>87</v>
      </c>
      <c r="AY132" s="241" t="s">
        <v>160</v>
      </c>
    </row>
    <row r="133" s="1" customFormat="1" ht="25.5" customHeight="1">
      <c r="B133" s="48"/>
      <c r="C133" s="221" t="s">
        <v>185</v>
      </c>
      <c r="D133" s="221" t="s">
        <v>162</v>
      </c>
      <c r="E133" s="222" t="s">
        <v>186</v>
      </c>
      <c r="F133" s="223" t="s">
        <v>187</v>
      </c>
      <c r="G133" s="223"/>
      <c r="H133" s="223"/>
      <c r="I133" s="223"/>
      <c r="J133" s="224" t="s">
        <v>188</v>
      </c>
      <c r="K133" s="225">
        <v>3</v>
      </c>
      <c r="L133" s="226">
        <v>0</v>
      </c>
      <c r="M133" s="227"/>
      <c r="N133" s="228">
        <f>ROUND(L133*K133,2)</f>
        <v>0</v>
      </c>
      <c r="O133" s="228"/>
      <c r="P133" s="228"/>
      <c r="Q133" s="228"/>
      <c r="R133" s="50"/>
      <c r="T133" s="229" t="s">
        <v>22</v>
      </c>
      <c r="U133" s="58" t="s">
        <v>44</v>
      </c>
      <c r="V133" s="49"/>
      <c r="W133" s="230">
        <f>V133*K133</f>
        <v>0</v>
      </c>
      <c r="X133" s="230">
        <v>0.01269</v>
      </c>
      <c r="Y133" s="230">
        <f>X133*K133</f>
        <v>0.03807</v>
      </c>
      <c r="Z133" s="230">
        <v>0</v>
      </c>
      <c r="AA133" s="231">
        <f>Z133*K133</f>
        <v>0</v>
      </c>
      <c r="AR133" s="24" t="s">
        <v>166</v>
      </c>
      <c r="AT133" s="24" t="s">
        <v>162</v>
      </c>
      <c r="AU133" s="24" t="s">
        <v>115</v>
      </c>
      <c r="AY133" s="24" t="s">
        <v>160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24" t="s">
        <v>87</v>
      </c>
      <c r="BK133" s="144">
        <f>ROUND(L133*K133,2)</f>
        <v>0</v>
      </c>
      <c r="BL133" s="24" t="s">
        <v>166</v>
      </c>
      <c r="BM133" s="24" t="s">
        <v>189</v>
      </c>
    </row>
    <row r="134" s="1" customFormat="1" ht="25.5" customHeight="1">
      <c r="B134" s="48"/>
      <c r="C134" s="221" t="s">
        <v>190</v>
      </c>
      <c r="D134" s="221" t="s">
        <v>162</v>
      </c>
      <c r="E134" s="222" t="s">
        <v>191</v>
      </c>
      <c r="F134" s="223" t="s">
        <v>192</v>
      </c>
      <c r="G134" s="223"/>
      <c r="H134" s="223"/>
      <c r="I134" s="223"/>
      <c r="J134" s="224" t="s">
        <v>188</v>
      </c>
      <c r="K134" s="225">
        <v>5</v>
      </c>
      <c r="L134" s="226">
        <v>0</v>
      </c>
      <c r="M134" s="227"/>
      <c r="N134" s="228">
        <f>ROUND(L134*K134,2)</f>
        <v>0</v>
      </c>
      <c r="O134" s="228"/>
      <c r="P134" s="228"/>
      <c r="Q134" s="228"/>
      <c r="R134" s="50"/>
      <c r="T134" s="229" t="s">
        <v>22</v>
      </c>
      <c r="U134" s="58" t="s">
        <v>44</v>
      </c>
      <c r="V134" s="49"/>
      <c r="W134" s="230">
        <f>V134*K134</f>
        <v>0</v>
      </c>
      <c r="X134" s="230">
        <v>0.06053</v>
      </c>
      <c r="Y134" s="230">
        <f>X134*K134</f>
        <v>0.30264999999999997</v>
      </c>
      <c r="Z134" s="230">
        <v>0</v>
      </c>
      <c r="AA134" s="231">
        <f>Z134*K134</f>
        <v>0</v>
      </c>
      <c r="AR134" s="24" t="s">
        <v>166</v>
      </c>
      <c r="AT134" s="24" t="s">
        <v>162</v>
      </c>
      <c r="AU134" s="24" t="s">
        <v>115</v>
      </c>
      <c r="AY134" s="24" t="s">
        <v>160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24" t="s">
        <v>87</v>
      </c>
      <c r="BK134" s="144">
        <f>ROUND(L134*K134,2)</f>
        <v>0</v>
      </c>
      <c r="BL134" s="24" t="s">
        <v>166</v>
      </c>
      <c r="BM134" s="24" t="s">
        <v>193</v>
      </c>
    </row>
    <row r="135" s="1" customFormat="1" ht="25.5" customHeight="1">
      <c r="B135" s="48"/>
      <c r="C135" s="221" t="s">
        <v>194</v>
      </c>
      <c r="D135" s="221" t="s">
        <v>162</v>
      </c>
      <c r="E135" s="222" t="s">
        <v>195</v>
      </c>
      <c r="F135" s="223" t="s">
        <v>196</v>
      </c>
      <c r="G135" s="223"/>
      <c r="H135" s="223"/>
      <c r="I135" s="223"/>
      <c r="J135" s="224" t="s">
        <v>197</v>
      </c>
      <c r="K135" s="225">
        <v>15</v>
      </c>
      <c r="L135" s="226">
        <v>0</v>
      </c>
      <c r="M135" s="227"/>
      <c r="N135" s="228">
        <f>ROUND(L135*K135,2)</f>
        <v>0</v>
      </c>
      <c r="O135" s="228"/>
      <c r="P135" s="228"/>
      <c r="Q135" s="228"/>
      <c r="R135" s="50"/>
      <c r="T135" s="229" t="s">
        <v>22</v>
      </c>
      <c r="U135" s="58" t="s">
        <v>44</v>
      </c>
      <c r="V135" s="49"/>
      <c r="W135" s="230">
        <f>V135*K135</f>
        <v>0</v>
      </c>
      <c r="X135" s="230">
        <v>0</v>
      </c>
      <c r="Y135" s="230">
        <f>X135*K135</f>
        <v>0</v>
      </c>
      <c r="Z135" s="230">
        <v>0</v>
      </c>
      <c r="AA135" s="231">
        <f>Z135*K135</f>
        <v>0</v>
      </c>
      <c r="AR135" s="24" t="s">
        <v>166</v>
      </c>
      <c r="AT135" s="24" t="s">
        <v>162</v>
      </c>
      <c r="AU135" s="24" t="s">
        <v>115</v>
      </c>
      <c r="AY135" s="24" t="s">
        <v>160</v>
      </c>
      <c r="BE135" s="144">
        <f>IF(U135="základní",N135,0)</f>
        <v>0</v>
      </c>
      <c r="BF135" s="144">
        <f>IF(U135="snížená",N135,0)</f>
        <v>0</v>
      </c>
      <c r="BG135" s="144">
        <f>IF(U135="zákl. přenesená",N135,0)</f>
        <v>0</v>
      </c>
      <c r="BH135" s="144">
        <f>IF(U135="sníž. přenesená",N135,0)</f>
        <v>0</v>
      </c>
      <c r="BI135" s="144">
        <f>IF(U135="nulová",N135,0)</f>
        <v>0</v>
      </c>
      <c r="BJ135" s="24" t="s">
        <v>87</v>
      </c>
      <c r="BK135" s="144">
        <f>ROUND(L135*K135,2)</f>
        <v>0</v>
      </c>
      <c r="BL135" s="24" t="s">
        <v>166</v>
      </c>
      <c r="BM135" s="24" t="s">
        <v>198</v>
      </c>
    </row>
    <row r="136" s="1" customFormat="1" ht="25.5" customHeight="1">
      <c r="B136" s="48"/>
      <c r="C136" s="221" t="s">
        <v>115</v>
      </c>
      <c r="D136" s="221" t="s">
        <v>162</v>
      </c>
      <c r="E136" s="222" t="s">
        <v>199</v>
      </c>
      <c r="F136" s="223" t="s">
        <v>200</v>
      </c>
      <c r="G136" s="223"/>
      <c r="H136" s="223"/>
      <c r="I136" s="223"/>
      <c r="J136" s="224" t="s">
        <v>197</v>
      </c>
      <c r="K136" s="225">
        <v>392.351</v>
      </c>
      <c r="L136" s="226">
        <v>0</v>
      </c>
      <c r="M136" s="227"/>
      <c r="N136" s="228">
        <f>ROUND(L136*K136,2)</f>
        <v>0</v>
      </c>
      <c r="O136" s="228"/>
      <c r="P136" s="228"/>
      <c r="Q136" s="228"/>
      <c r="R136" s="50"/>
      <c r="T136" s="229" t="s">
        <v>22</v>
      </c>
      <c r="U136" s="58" t="s">
        <v>44</v>
      </c>
      <c r="V136" s="49"/>
      <c r="W136" s="230">
        <f>V136*K136</f>
        <v>0</v>
      </c>
      <c r="X136" s="230">
        <v>0</v>
      </c>
      <c r="Y136" s="230">
        <f>X136*K136</f>
        <v>0</v>
      </c>
      <c r="Z136" s="230">
        <v>0</v>
      </c>
      <c r="AA136" s="231">
        <f>Z136*K136</f>
        <v>0</v>
      </c>
      <c r="AR136" s="24" t="s">
        <v>166</v>
      </c>
      <c r="AT136" s="24" t="s">
        <v>162</v>
      </c>
      <c r="AU136" s="24" t="s">
        <v>115</v>
      </c>
      <c r="AY136" s="24" t="s">
        <v>160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24" t="s">
        <v>87</v>
      </c>
      <c r="BK136" s="144">
        <f>ROUND(L136*K136,2)</f>
        <v>0</v>
      </c>
      <c r="BL136" s="24" t="s">
        <v>166</v>
      </c>
      <c r="BM136" s="24" t="s">
        <v>201</v>
      </c>
    </row>
    <row r="137" s="10" customFormat="1" ht="16.5" customHeight="1">
      <c r="B137" s="232"/>
      <c r="C137" s="233"/>
      <c r="D137" s="233"/>
      <c r="E137" s="234" t="s">
        <v>22</v>
      </c>
      <c r="F137" s="235" t="s">
        <v>514</v>
      </c>
      <c r="G137" s="236"/>
      <c r="H137" s="236"/>
      <c r="I137" s="236"/>
      <c r="J137" s="233"/>
      <c r="K137" s="237">
        <v>7.3289999999999997</v>
      </c>
      <c r="L137" s="233"/>
      <c r="M137" s="233"/>
      <c r="N137" s="233"/>
      <c r="O137" s="233"/>
      <c r="P137" s="233"/>
      <c r="Q137" s="233"/>
      <c r="R137" s="238"/>
      <c r="T137" s="239"/>
      <c r="U137" s="233"/>
      <c r="V137" s="233"/>
      <c r="W137" s="233"/>
      <c r="X137" s="233"/>
      <c r="Y137" s="233"/>
      <c r="Z137" s="233"/>
      <c r="AA137" s="240"/>
      <c r="AT137" s="241" t="s">
        <v>169</v>
      </c>
      <c r="AU137" s="241" t="s">
        <v>115</v>
      </c>
      <c r="AV137" s="10" t="s">
        <v>115</v>
      </c>
      <c r="AW137" s="10" t="s">
        <v>36</v>
      </c>
      <c r="AX137" s="10" t="s">
        <v>79</v>
      </c>
      <c r="AY137" s="241" t="s">
        <v>160</v>
      </c>
    </row>
    <row r="138" s="10" customFormat="1" ht="16.5" customHeight="1">
      <c r="B138" s="232"/>
      <c r="C138" s="233"/>
      <c r="D138" s="233"/>
      <c r="E138" s="234" t="s">
        <v>22</v>
      </c>
      <c r="F138" s="251" t="s">
        <v>515</v>
      </c>
      <c r="G138" s="233"/>
      <c r="H138" s="233"/>
      <c r="I138" s="233"/>
      <c r="J138" s="233"/>
      <c r="K138" s="237">
        <v>276.012</v>
      </c>
      <c r="L138" s="233"/>
      <c r="M138" s="233"/>
      <c r="N138" s="233"/>
      <c r="O138" s="233"/>
      <c r="P138" s="233"/>
      <c r="Q138" s="233"/>
      <c r="R138" s="238"/>
      <c r="T138" s="239"/>
      <c r="U138" s="233"/>
      <c r="V138" s="233"/>
      <c r="W138" s="233"/>
      <c r="X138" s="233"/>
      <c r="Y138" s="233"/>
      <c r="Z138" s="233"/>
      <c r="AA138" s="240"/>
      <c r="AT138" s="241" t="s">
        <v>169</v>
      </c>
      <c r="AU138" s="241" t="s">
        <v>115</v>
      </c>
      <c r="AV138" s="10" t="s">
        <v>115</v>
      </c>
      <c r="AW138" s="10" t="s">
        <v>36</v>
      </c>
      <c r="AX138" s="10" t="s">
        <v>79</v>
      </c>
      <c r="AY138" s="241" t="s">
        <v>160</v>
      </c>
    </row>
    <row r="139" s="10" customFormat="1" ht="16.5" customHeight="1">
      <c r="B139" s="232"/>
      <c r="C139" s="233"/>
      <c r="D139" s="233"/>
      <c r="E139" s="234" t="s">
        <v>22</v>
      </c>
      <c r="F139" s="251" t="s">
        <v>516</v>
      </c>
      <c r="G139" s="233"/>
      <c r="H139" s="233"/>
      <c r="I139" s="233"/>
      <c r="J139" s="233"/>
      <c r="K139" s="237">
        <v>31.247</v>
      </c>
      <c r="L139" s="233"/>
      <c r="M139" s="233"/>
      <c r="N139" s="233"/>
      <c r="O139" s="233"/>
      <c r="P139" s="233"/>
      <c r="Q139" s="233"/>
      <c r="R139" s="238"/>
      <c r="T139" s="239"/>
      <c r="U139" s="233"/>
      <c r="V139" s="233"/>
      <c r="W139" s="233"/>
      <c r="X139" s="233"/>
      <c r="Y139" s="233"/>
      <c r="Z139" s="233"/>
      <c r="AA139" s="240"/>
      <c r="AT139" s="241" t="s">
        <v>169</v>
      </c>
      <c r="AU139" s="241" t="s">
        <v>115</v>
      </c>
      <c r="AV139" s="10" t="s">
        <v>115</v>
      </c>
      <c r="AW139" s="10" t="s">
        <v>36</v>
      </c>
      <c r="AX139" s="10" t="s">
        <v>79</v>
      </c>
      <c r="AY139" s="241" t="s">
        <v>160</v>
      </c>
    </row>
    <row r="140" s="10" customFormat="1" ht="16.5" customHeight="1">
      <c r="B140" s="232"/>
      <c r="C140" s="233"/>
      <c r="D140" s="233"/>
      <c r="E140" s="234" t="s">
        <v>22</v>
      </c>
      <c r="F140" s="251" t="s">
        <v>517</v>
      </c>
      <c r="G140" s="233"/>
      <c r="H140" s="233"/>
      <c r="I140" s="233"/>
      <c r="J140" s="233"/>
      <c r="K140" s="237">
        <v>6.4630000000000001</v>
      </c>
      <c r="L140" s="233"/>
      <c r="M140" s="233"/>
      <c r="N140" s="233"/>
      <c r="O140" s="233"/>
      <c r="P140" s="233"/>
      <c r="Q140" s="233"/>
      <c r="R140" s="238"/>
      <c r="T140" s="239"/>
      <c r="U140" s="233"/>
      <c r="V140" s="233"/>
      <c r="W140" s="233"/>
      <c r="X140" s="233"/>
      <c r="Y140" s="233"/>
      <c r="Z140" s="233"/>
      <c r="AA140" s="240"/>
      <c r="AT140" s="241" t="s">
        <v>169</v>
      </c>
      <c r="AU140" s="241" t="s">
        <v>115</v>
      </c>
      <c r="AV140" s="10" t="s">
        <v>115</v>
      </c>
      <c r="AW140" s="10" t="s">
        <v>36</v>
      </c>
      <c r="AX140" s="10" t="s">
        <v>79</v>
      </c>
      <c r="AY140" s="241" t="s">
        <v>160</v>
      </c>
    </row>
    <row r="141" s="12" customFormat="1" ht="16.5" customHeight="1">
      <c r="B141" s="252"/>
      <c r="C141" s="253"/>
      <c r="D141" s="253"/>
      <c r="E141" s="254" t="s">
        <v>22</v>
      </c>
      <c r="F141" s="255" t="s">
        <v>207</v>
      </c>
      <c r="G141" s="253"/>
      <c r="H141" s="253"/>
      <c r="I141" s="253"/>
      <c r="J141" s="253"/>
      <c r="K141" s="256">
        <v>321.05099999999999</v>
      </c>
      <c r="L141" s="253"/>
      <c r="M141" s="253"/>
      <c r="N141" s="253"/>
      <c r="O141" s="253"/>
      <c r="P141" s="253"/>
      <c r="Q141" s="253"/>
      <c r="R141" s="257"/>
      <c r="T141" s="258"/>
      <c r="U141" s="253"/>
      <c r="V141" s="253"/>
      <c r="W141" s="253"/>
      <c r="X141" s="253"/>
      <c r="Y141" s="253"/>
      <c r="Z141" s="253"/>
      <c r="AA141" s="259"/>
      <c r="AT141" s="260" t="s">
        <v>169</v>
      </c>
      <c r="AU141" s="260" t="s">
        <v>115</v>
      </c>
      <c r="AV141" s="12" t="s">
        <v>208</v>
      </c>
      <c r="AW141" s="12" t="s">
        <v>36</v>
      </c>
      <c r="AX141" s="12" t="s">
        <v>79</v>
      </c>
      <c r="AY141" s="260" t="s">
        <v>160</v>
      </c>
    </row>
    <row r="142" s="10" customFormat="1" ht="25.5" customHeight="1">
      <c r="B142" s="232"/>
      <c r="C142" s="233"/>
      <c r="D142" s="233"/>
      <c r="E142" s="234" t="s">
        <v>22</v>
      </c>
      <c r="F142" s="251" t="s">
        <v>518</v>
      </c>
      <c r="G142" s="233"/>
      <c r="H142" s="233"/>
      <c r="I142" s="233"/>
      <c r="J142" s="233"/>
      <c r="K142" s="237">
        <v>48.299999999999997</v>
      </c>
      <c r="L142" s="233"/>
      <c r="M142" s="233"/>
      <c r="N142" s="233"/>
      <c r="O142" s="233"/>
      <c r="P142" s="233"/>
      <c r="Q142" s="233"/>
      <c r="R142" s="238"/>
      <c r="T142" s="239"/>
      <c r="U142" s="233"/>
      <c r="V142" s="233"/>
      <c r="W142" s="233"/>
      <c r="X142" s="233"/>
      <c r="Y142" s="233"/>
      <c r="Z142" s="233"/>
      <c r="AA142" s="240"/>
      <c r="AT142" s="241" t="s">
        <v>169</v>
      </c>
      <c r="AU142" s="241" t="s">
        <v>115</v>
      </c>
      <c r="AV142" s="10" t="s">
        <v>115</v>
      </c>
      <c r="AW142" s="10" t="s">
        <v>36</v>
      </c>
      <c r="AX142" s="10" t="s">
        <v>79</v>
      </c>
      <c r="AY142" s="241" t="s">
        <v>160</v>
      </c>
    </row>
    <row r="143" s="10" customFormat="1" ht="16.5" customHeight="1">
      <c r="B143" s="232"/>
      <c r="C143" s="233"/>
      <c r="D143" s="233"/>
      <c r="E143" s="234" t="s">
        <v>22</v>
      </c>
      <c r="F143" s="251" t="s">
        <v>519</v>
      </c>
      <c r="G143" s="233"/>
      <c r="H143" s="233"/>
      <c r="I143" s="233"/>
      <c r="J143" s="233"/>
      <c r="K143" s="237">
        <v>23</v>
      </c>
      <c r="L143" s="233"/>
      <c r="M143" s="233"/>
      <c r="N143" s="233"/>
      <c r="O143" s="233"/>
      <c r="P143" s="233"/>
      <c r="Q143" s="233"/>
      <c r="R143" s="238"/>
      <c r="T143" s="239"/>
      <c r="U143" s="233"/>
      <c r="V143" s="233"/>
      <c r="W143" s="233"/>
      <c r="X143" s="233"/>
      <c r="Y143" s="233"/>
      <c r="Z143" s="233"/>
      <c r="AA143" s="240"/>
      <c r="AT143" s="241" t="s">
        <v>169</v>
      </c>
      <c r="AU143" s="241" t="s">
        <v>115</v>
      </c>
      <c r="AV143" s="10" t="s">
        <v>115</v>
      </c>
      <c r="AW143" s="10" t="s">
        <v>36</v>
      </c>
      <c r="AX143" s="10" t="s">
        <v>79</v>
      </c>
      <c r="AY143" s="241" t="s">
        <v>160</v>
      </c>
    </row>
    <row r="144" s="12" customFormat="1" ht="16.5" customHeight="1">
      <c r="B144" s="252"/>
      <c r="C144" s="253"/>
      <c r="D144" s="253"/>
      <c r="E144" s="254" t="s">
        <v>22</v>
      </c>
      <c r="F144" s="255" t="s">
        <v>207</v>
      </c>
      <c r="G144" s="253"/>
      <c r="H144" s="253"/>
      <c r="I144" s="253"/>
      <c r="J144" s="253"/>
      <c r="K144" s="256">
        <v>71.299999999999997</v>
      </c>
      <c r="L144" s="253"/>
      <c r="M144" s="253"/>
      <c r="N144" s="253"/>
      <c r="O144" s="253"/>
      <c r="P144" s="253"/>
      <c r="Q144" s="253"/>
      <c r="R144" s="257"/>
      <c r="T144" s="258"/>
      <c r="U144" s="253"/>
      <c r="V144" s="253"/>
      <c r="W144" s="253"/>
      <c r="X144" s="253"/>
      <c r="Y144" s="253"/>
      <c r="Z144" s="253"/>
      <c r="AA144" s="259"/>
      <c r="AT144" s="260" t="s">
        <v>169</v>
      </c>
      <c r="AU144" s="260" t="s">
        <v>115</v>
      </c>
      <c r="AV144" s="12" t="s">
        <v>208</v>
      </c>
      <c r="AW144" s="12" t="s">
        <v>36</v>
      </c>
      <c r="AX144" s="12" t="s">
        <v>79</v>
      </c>
      <c r="AY144" s="260" t="s">
        <v>160</v>
      </c>
    </row>
    <row r="145" s="13" customFormat="1" ht="16.5" customHeight="1">
      <c r="B145" s="261"/>
      <c r="C145" s="262"/>
      <c r="D145" s="262"/>
      <c r="E145" s="263" t="s">
        <v>22</v>
      </c>
      <c r="F145" s="264" t="s">
        <v>211</v>
      </c>
      <c r="G145" s="262"/>
      <c r="H145" s="262"/>
      <c r="I145" s="262"/>
      <c r="J145" s="262"/>
      <c r="K145" s="265">
        <v>392.351</v>
      </c>
      <c r="L145" s="262"/>
      <c r="M145" s="262"/>
      <c r="N145" s="262"/>
      <c r="O145" s="262"/>
      <c r="P145" s="262"/>
      <c r="Q145" s="262"/>
      <c r="R145" s="266"/>
      <c r="T145" s="267"/>
      <c r="U145" s="262"/>
      <c r="V145" s="262"/>
      <c r="W145" s="262"/>
      <c r="X145" s="262"/>
      <c r="Y145" s="262"/>
      <c r="Z145" s="262"/>
      <c r="AA145" s="268"/>
      <c r="AT145" s="269" t="s">
        <v>169</v>
      </c>
      <c r="AU145" s="269" t="s">
        <v>115</v>
      </c>
      <c r="AV145" s="13" t="s">
        <v>166</v>
      </c>
      <c r="AW145" s="13" t="s">
        <v>36</v>
      </c>
      <c r="AX145" s="13" t="s">
        <v>87</v>
      </c>
      <c r="AY145" s="269" t="s">
        <v>160</v>
      </c>
    </row>
    <row r="146" s="1" customFormat="1" ht="25.5" customHeight="1">
      <c r="B146" s="48"/>
      <c r="C146" s="221" t="s">
        <v>208</v>
      </c>
      <c r="D146" s="221" t="s">
        <v>162</v>
      </c>
      <c r="E146" s="222" t="s">
        <v>212</v>
      </c>
      <c r="F146" s="223" t="s">
        <v>213</v>
      </c>
      <c r="G146" s="223"/>
      <c r="H146" s="223"/>
      <c r="I146" s="223"/>
      <c r="J146" s="224" t="s">
        <v>197</v>
      </c>
      <c r="K146" s="225">
        <v>392.351</v>
      </c>
      <c r="L146" s="226">
        <v>0</v>
      </c>
      <c r="M146" s="227"/>
      <c r="N146" s="228">
        <f>ROUND(L146*K146,2)</f>
        <v>0</v>
      </c>
      <c r="O146" s="228"/>
      <c r="P146" s="228"/>
      <c r="Q146" s="228"/>
      <c r="R146" s="50"/>
      <c r="T146" s="229" t="s">
        <v>22</v>
      </c>
      <c r="U146" s="58" t="s">
        <v>44</v>
      </c>
      <c r="V146" s="49"/>
      <c r="W146" s="230">
        <f>V146*K146</f>
        <v>0</v>
      </c>
      <c r="X146" s="230">
        <v>0</v>
      </c>
      <c r="Y146" s="230">
        <f>X146*K146</f>
        <v>0</v>
      </c>
      <c r="Z146" s="230">
        <v>0</v>
      </c>
      <c r="AA146" s="231">
        <f>Z146*K146</f>
        <v>0</v>
      </c>
      <c r="AR146" s="24" t="s">
        <v>166</v>
      </c>
      <c r="AT146" s="24" t="s">
        <v>162</v>
      </c>
      <c r="AU146" s="24" t="s">
        <v>115</v>
      </c>
      <c r="AY146" s="24" t="s">
        <v>160</v>
      </c>
      <c r="BE146" s="144">
        <f>IF(U146="základní",N146,0)</f>
        <v>0</v>
      </c>
      <c r="BF146" s="144">
        <f>IF(U146="snížená",N146,0)</f>
        <v>0</v>
      </c>
      <c r="BG146" s="144">
        <f>IF(U146="zákl. přenesená",N146,0)</f>
        <v>0</v>
      </c>
      <c r="BH146" s="144">
        <f>IF(U146="sníž. přenesená",N146,0)</f>
        <v>0</v>
      </c>
      <c r="BI146" s="144">
        <f>IF(U146="nulová",N146,0)</f>
        <v>0</v>
      </c>
      <c r="BJ146" s="24" t="s">
        <v>87</v>
      </c>
      <c r="BK146" s="144">
        <f>ROUND(L146*K146,2)</f>
        <v>0</v>
      </c>
      <c r="BL146" s="24" t="s">
        <v>166</v>
      </c>
      <c r="BM146" s="24" t="s">
        <v>214</v>
      </c>
    </row>
    <row r="147" s="1" customFormat="1" ht="25.5" customHeight="1">
      <c r="B147" s="48"/>
      <c r="C147" s="221" t="s">
        <v>215</v>
      </c>
      <c r="D147" s="221" t="s">
        <v>162</v>
      </c>
      <c r="E147" s="222" t="s">
        <v>216</v>
      </c>
      <c r="F147" s="223" t="s">
        <v>217</v>
      </c>
      <c r="G147" s="223"/>
      <c r="H147" s="223"/>
      <c r="I147" s="223"/>
      <c r="J147" s="224" t="s">
        <v>197</v>
      </c>
      <c r="K147" s="225">
        <v>113.923</v>
      </c>
      <c r="L147" s="226">
        <v>0</v>
      </c>
      <c r="M147" s="227"/>
      <c r="N147" s="228">
        <f>ROUND(L147*K147,2)</f>
        <v>0</v>
      </c>
      <c r="O147" s="228"/>
      <c r="P147" s="228"/>
      <c r="Q147" s="228"/>
      <c r="R147" s="50"/>
      <c r="T147" s="229" t="s">
        <v>22</v>
      </c>
      <c r="U147" s="58" t="s">
        <v>44</v>
      </c>
      <c r="V147" s="49"/>
      <c r="W147" s="230">
        <f>V147*K147</f>
        <v>0</v>
      </c>
      <c r="X147" s="230">
        <v>0</v>
      </c>
      <c r="Y147" s="230">
        <f>X147*K147</f>
        <v>0</v>
      </c>
      <c r="Z147" s="230">
        <v>0</v>
      </c>
      <c r="AA147" s="231">
        <f>Z147*K147</f>
        <v>0</v>
      </c>
      <c r="AR147" s="24" t="s">
        <v>166</v>
      </c>
      <c r="AT147" s="24" t="s">
        <v>162</v>
      </c>
      <c r="AU147" s="24" t="s">
        <v>115</v>
      </c>
      <c r="AY147" s="24" t="s">
        <v>160</v>
      </c>
      <c r="BE147" s="144">
        <f>IF(U147="základní",N147,0)</f>
        <v>0</v>
      </c>
      <c r="BF147" s="144">
        <f>IF(U147="snížená",N147,0)</f>
        <v>0</v>
      </c>
      <c r="BG147" s="144">
        <f>IF(U147="zákl. přenesená",N147,0)</f>
        <v>0</v>
      </c>
      <c r="BH147" s="144">
        <f>IF(U147="sníž. přenesená",N147,0)</f>
        <v>0</v>
      </c>
      <c r="BI147" s="144">
        <f>IF(U147="nulová",N147,0)</f>
        <v>0</v>
      </c>
      <c r="BJ147" s="24" t="s">
        <v>87</v>
      </c>
      <c r="BK147" s="144">
        <f>ROUND(L147*K147,2)</f>
        <v>0</v>
      </c>
      <c r="BL147" s="24" t="s">
        <v>166</v>
      </c>
      <c r="BM147" s="24" t="s">
        <v>218</v>
      </c>
    </row>
    <row r="148" s="10" customFormat="1" ht="25.5" customHeight="1">
      <c r="B148" s="232"/>
      <c r="C148" s="233"/>
      <c r="D148" s="233"/>
      <c r="E148" s="234" t="s">
        <v>22</v>
      </c>
      <c r="F148" s="235" t="s">
        <v>520</v>
      </c>
      <c r="G148" s="236"/>
      <c r="H148" s="236"/>
      <c r="I148" s="236"/>
      <c r="J148" s="233"/>
      <c r="K148" s="237">
        <v>113.923</v>
      </c>
      <c r="L148" s="233"/>
      <c r="M148" s="233"/>
      <c r="N148" s="233"/>
      <c r="O148" s="233"/>
      <c r="P148" s="233"/>
      <c r="Q148" s="233"/>
      <c r="R148" s="238"/>
      <c r="T148" s="239"/>
      <c r="U148" s="233"/>
      <c r="V148" s="233"/>
      <c r="W148" s="233"/>
      <c r="X148" s="233"/>
      <c r="Y148" s="233"/>
      <c r="Z148" s="233"/>
      <c r="AA148" s="240"/>
      <c r="AT148" s="241" t="s">
        <v>169</v>
      </c>
      <c r="AU148" s="241" t="s">
        <v>115</v>
      </c>
      <c r="AV148" s="10" t="s">
        <v>115</v>
      </c>
      <c r="AW148" s="10" t="s">
        <v>36</v>
      </c>
      <c r="AX148" s="10" t="s">
        <v>87</v>
      </c>
      <c r="AY148" s="241" t="s">
        <v>160</v>
      </c>
    </row>
    <row r="149" s="1" customFormat="1" ht="16.5" customHeight="1">
      <c r="B149" s="48"/>
      <c r="C149" s="221" t="s">
        <v>220</v>
      </c>
      <c r="D149" s="221" t="s">
        <v>162</v>
      </c>
      <c r="E149" s="222" t="s">
        <v>221</v>
      </c>
      <c r="F149" s="223" t="s">
        <v>222</v>
      </c>
      <c r="G149" s="223"/>
      <c r="H149" s="223"/>
      <c r="I149" s="223"/>
      <c r="J149" s="224" t="s">
        <v>197</v>
      </c>
      <c r="K149" s="225">
        <v>113.923</v>
      </c>
      <c r="L149" s="226">
        <v>0</v>
      </c>
      <c r="M149" s="227"/>
      <c r="N149" s="228">
        <f>ROUND(L149*K149,2)</f>
        <v>0</v>
      </c>
      <c r="O149" s="228"/>
      <c r="P149" s="228"/>
      <c r="Q149" s="228"/>
      <c r="R149" s="50"/>
      <c r="T149" s="229" t="s">
        <v>22</v>
      </c>
      <c r="U149" s="58" t="s">
        <v>44</v>
      </c>
      <c r="V149" s="49"/>
      <c r="W149" s="230">
        <f>V149*K149</f>
        <v>0</v>
      </c>
      <c r="X149" s="230">
        <v>0</v>
      </c>
      <c r="Y149" s="230">
        <f>X149*K149</f>
        <v>0</v>
      </c>
      <c r="Z149" s="230">
        <v>0</v>
      </c>
      <c r="AA149" s="231">
        <f>Z149*K149</f>
        <v>0</v>
      </c>
      <c r="AR149" s="24" t="s">
        <v>166</v>
      </c>
      <c r="AT149" s="24" t="s">
        <v>162</v>
      </c>
      <c r="AU149" s="24" t="s">
        <v>115</v>
      </c>
      <c r="AY149" s="24" t="s">
        <v>160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24" t="s">
        <v>87</v>
      </c>
      <c r="BK149" s="144">
        <f>ROUND(L149*K149,2)</f>
        <v>0</v>
      </c>
      <c r="BL149" s="24" t="s">
        <v>166</v>
      </c>
      <c r="BM149" s="24" t="s">
        <v>223</v>
      </c>
    </row>
    <row r="150" s="1" customFormat="1" ht="25.5" customHeight="1">
      <c r="B150" s="48"/>
      <c r="C150" s="221" t="s">
        <v>224</v>
      </c>
      <c r="D150" s="221" t="s">
        <v>162</v>
      </c>
      <c r="E150" s="222" t="s">
        <v>225</v>
      </c>
      <c r="F150" s="223" t="s">
        <v>226</v>
      </c>
      <c r="G150" s="223"/>
      <c r="H150" s="223"/>
      <c r="I150" s="223"/>
      <c r="J150" s="224" t="s">
        <v>227</v>
      </c>
      <c r="K150" s="225">
        <v>205.06100000000001</v>
      </c>
      <c r="L150" s="226">
        <v>0</v>
      </c>
      <c r="M150" s="227"/>
      <c r="N150" s="228">
        <f>ROUND(L150*K150,2)</f>
        <v>0</v>
      </c>
      <c r="O150" s="228"/>
      <c r="P150" s="228"/>
      <c r="Q150" s="228"/>
      <c r="R150" s="50"/>
      <c r="T150" s="229" t="s">
        <v>22</v>
      </c>
      <c r="U150" s="58" t="s">
        <v>44</v>
      </c>
      <c r="V150" s="49"/>
      <c r="W150" s="230">
        <f>V150*K150</f>
        <v>0</v>
      </c>
      <c r="X150" s="230">
        <v>0</v>
      </c>
      <c r="Y150" s="230">
        <f>X150*K150</f>
        <v>0</v>
      </c>
      <c r="Z150" s="230">
        <v>0</v>
      </c>
      <c r="AA150" s="231">
        <f>Z150*K150</f>
        <v>0</v>
      </c>
      <c r="AR150" s="24" t="s">
        <v>166</v>
      </c>
      <c r="AT150" s="24" t="s">
        <v>162</v>
      </c>
      <c r="AU150" s="24" t="s">
        <v>115</v>
      </c>
      <c r="AY150" s="24" t="s">
        <v>160</v>
      </c>
      <c r="BE150" s="144">
        <f>IF(U150="základní",N150,0)</f>
        <v>0</v>
      </c>
      <c r="BF150" s="144">
        <f>IF(U150="snížená",N150,0)</f>
        <v>0</v>
      </c>
      <c r="BG150" s="144">
        <f>IF(U150="zákl. přenesená",N150,0)</f>
        <v>0</v>
      </c>
      <c r="BH150" s="144">
        <f>IF(U150="sníž. přenesená",N150,0)</f>
        <v>0</v>
      </c>
      <c r="BI150" s="144">
        <f>IF(U150="nulová",N150,0)</f>
        <v>0</v>
      </c>
      <c r="BJ150" s="24" t="s">
        <v>87</v>
      </c>
      <c r="BK150" s="144">
        <f>ROUND(L150*K150,2)</f>
        <v>0</v>
      </c>
      <c r="BL150" s="24" t="s">
        <v>166</v>
      </c>
      <c r="BM150" s="24" t="s">
        <v>228</v>
      </c>
    </row>
    <row r="151" s="1" customFormat="1" ht="25.5" customHeight="1">
      <c r="B151" s="48"/>
      <c r="C151" s="221" t="s">
        <v>229</v>
      </c>
      <c r="D151" s="221" t="s">
        <v>162</v>
      </c>
      <c r="E151" s="222" t="s">
        <v>230</v>
      </c>
      <c r="F151" s="223" t="s">
        <v>231</v>
      </c>
      <c r="G151" s="223"/>
      <c r="H151" s="223"/>
      <c r="I151" s="223"/>
      <c r="J151" s="224" t="s">
        <v>197</v>
      </c>
      <c r="K151" s="225">
        <v>288.35399999999998</v>
      </c>
      <c r="L151" s="226">
        <v>0</v>
      </c>
      <c r="M151" s="227"/>
      <c r="N151" s="228">
        <f>ROUND(L151*K151,2)</f>
        <v>0</v>
      </c>
      <c r="O151" s="228"/>
      <c r="P151" s="228"/>
      <c r="Q151" s="228"/>
      <c r="R151" s="50"/>
      <c r="T151" s="229" t="s">
        <v>22</v>
      </c>
      <c r="U151" s="58" t="s">
        <v>44</v>
      </c>
      <c r="V151" s="49"/>
      <c r="W151" s="230">
        <f>V151*K151</f>
        <v>0</v>
      </c>
      <c r="X151" s="230">
        <v>0</v>
      </c>
      <c r="Y151" s="230">
        <f>X151*K151</f>
        <v>0</v>
      </c>
      <c r="Z151" s="230">
        <v>0</v>
      </c>
      <c r="AA151" s="231">
        <f>Z151*K151</f>
        <v>0</v>
      </c>
      <c r="AR151" s="24" t="s">
        <v>166</v>
      </c>
      <c r="AT151" s="24" t="s">
        <v>162</v>
      </c>
      <c r="AU151" s="24" t="s">
        <v>115</v>
      </c>
      <c r="AY151" s="24" t="s">
        <v>160</v>
      </c>
      <c r="BE151" s="144">
        <f>IF(U151="základní",N151,0)</f>
        <v>0</v>
      </c>
      <c r="BF151" s="144">
        <f>IF(U151="snížená",N151,0)</f>
        <v>0</v>
      </c>
      <c r="BG151" s="144">
        <f>IF(U151="zákl. přenesená",N151,0)</f>
        <v>0</v>
      </c>
      <c r="BH151" s="144">
        <f>IF(U151="sníž. přenesená",N151,0)</f>
        <v>0</v>
      </c>
      <c r="BI151" s="144">
        <f>IF(U151="nulová",N151,0)</f>
        <v>0</v>
      </c>
      <c r="BJ151" s="24" t="s">
        <v>87</v>
      </c>
      <c r="BK151" s="144">
        <f>ROUND(L151*K151,2)</f>
        <v>0</v>
      </c>
      <c r="BL151" s="24" t="s">
        <v>166</v>
      </c>
      <c r="BM151" s="24" t="s">
        <v>232</v>
      </c>
    </row>
    <row r="152" s="11" customFormat="1" ht="16.5" customHeight="1">
      <c r="B152" s="242"/>
      <c r="C152" s="243"/>
      <c r="D152" s="243"/>
      <c r="E152" s="244" t="s">
        <v>22</v>
      </c>
      <c r="F152" s="245" t="s">
        <v>521</v>
      </c>
      <c r="G152" s="246"/>
      <c r="H152" s="246"/>
      <c r="I152" s="246"/>
      <c r="J152" s="243"/>
      <c r="K152" s="244" t="s">
        <v>22</v>
      </c>
      <c r="L152" s="243"/>
      <c r="M152" s="243"/>
      <c r="N152" s="243"/>
      <c r="O152" s="243"/>
      <c r="P152" s="243"/>
      <c r="Q152" s="243"/>
      <c r="R152" s="247"/>
      <c r="T152" s="248"/>
      <c r="U152" s="243"/>
      <c r="V152" s="243"/>
      <c r="W152" s="243"/>
      <c r="X152" s="243"/>
      <c r="Y152" s="243"/>
      <c r="Z152" s="243"/>
      <c r="AA152" s="249"/>
      <c r="AT152" s="250" t="s">
        <v>169</v>
      </c>
      <c r="AU152" s="250" t="s">
        <v>115</v>
      </c>
      <c r="AV152" s="11" t="s">
        <v>87</v>
      </c>
      <c r="AW152" s="11" t="s">
        <v>36</v>
      </c>
      <c r="AX152" s="11" t="s">
        <v>79</v>
      </c>
      <c r="AY152" s="250" t="s">
        <v>160</v>
      </c>
    </row>
    <row r="153" s="10" customFormat="1" ht="25.5" customHeight="1">
      <c r="B153" s="232"/>
      <c r="C153" s="233"/>
      <c r="D153" s="233"/>
      <c r="E153" s="234" t="s">
        <v>22</v>
      </c>
      <c r="F153" s="251" t="s">
        <v>522</v>
      </c>
      <c r="G153" s="233"/>
      <c r="H153" s="233"/>
      <c r="I153" s="233"/>
      <c r="J153" s="233"/>
      <c r="K153" s="237">
        <v>5.6379999999999999</v>
      </c>
      <c r="L153" s="233"/>
      <c r="M153" s="233"/>
      <c r="N153" s="233"/>
      <c r="O153" s="233"/>
      <c r="P153" s="233"/>
      <c r="Q153" s="233"/>
      <c r="R153" s="238"/>
      <c r="T153" s="239"/>
      <c r="U153" s="233"/>
      <c r="V153" s="233"/>
      <c r="W153" s="233"/>
      <c r="X153" s="233"/>
      <c r="Y153" s="233"/>
      <c r="Z153" s="233"/>
      <c r="AA153" s="240"/>
      <c r="AT153" s="241" t="s">
        <v>169</v>
      </c>
      <c r="AU153" s="241" t="s">
        <v>115</v>
      </c>
      <c r="AV153" s="10" t="s">
        <v>115</v>
      </c>
      <c r="AW153" s="10" t="s">
        <v>36</v>
      </c>
      <c r="AX153" s="10" t="s">
        <v>79</v>
      </c>
      <c r="AY153" s="241" t="s">
        <v>160</v>
      </c>
    </row>
    <row r="154" s="10" customFormat="1" ht="25.5" customHeight="1">
      <c r="B154" s="232"/>
      <c r="C154" s="233"/>
      <c r="D154" s="233"/>
      <c r="E154" s="234" t="s">
        <v>22</v>
      </c>
      <c r="F154" s="251" t="s">
        <v>523</v>
      </c>
      <c r="G154" s="233"/>
      <c r="H154" s="233"/>
      <c r="I154" s="233"/>
      <c r="J154" s="233"/>
      <c r="K154" s="237">
        <v>1.6910000000000001</v>
      </c>
      <c r="L154" s="233"/>
      <c r="M154" s="233"/>
      <c r="N154" s="233"/>
      <c r="O154" s="233"/>
      <c r="P154" s="233"/>
      <c r="Q154" s="233"/>
      <c r="R154" s="238"/>
      <c r="T154" s="239"/>
      <c r="U154" s="233"/>
      <c r="V154" s="233"/>
      <c r="W154" s="233"/>
      <c r="X154" s="233"/>
      <c r="Y154" s="233"/>
      <c r="Z154" s="233"/>
      <c r="AA154" s="240"/>
      <c r="AT154" s="241" t="s">
        <v>169</v>
      </c>
      <c r="AU154" s="241" t="s">
        <v>115</v>
      </c>
      <c r="AV154" s="10" t="s">
        <v>115</v>
      </c>
      <c r="AW154" s="10" t="s">
        <v>36</v>
      </c>
      <c r="AX154" s="10" t="s">
        <v>79</v>
      </c>
      <c r="AY154" s="241" t="s">
        <v>160</v>
      </c>
    </row>
    <row r="155" s="10" customFormat="1" ht="16.5" customHeight="1">
      <c r="B155" s="232"/>
      <c r="C155" s="233"/>
      <c r="D155" s="233"/>
      <c r="E155" s="234" t="s">
        <v>22</v>
      </c>
      <c r="F155" s="251" t="s">
        <v>524</v>
      </c>
      <c r="G155" s="233"/>
      <c r="H155" s="233"/>
      <c r="I155" s="233"/>
      <c r="J155" s="233"/>
      <c r="K155" s="237">
        <v>194.83199999999999</v>
      </c>
      <c r="L155" s="233"/>
      <c r="M155" s="233"/>
      <c r="N155" s="233"/>
      <c r="O155" s="233"/>
      <c r="P155" s="233"/>
      <c r="Q155" s="233"/>
      <c r="R155" s="238"/>
      <c r="T155" s="239"/>
      <c r="U155" s="233"/>
      <c r="V155" s="233"/>
      <c r="W155" s="233"/>
      <c r="X155" s="233"/>
      <c r="Y155" s="233"/>
      <c r="Z155" s="233"/>
      <c r="AA155" s="240"/>
      <c r="AT155" s="241" t="s">
        <v>169</v>
      </c>
      <c r="AU155" s="241" t="s">
        <v>115</v>
      </c>
      <c r="AV155" s="10" t="s">
        <v>115</v>
      </c>
      <c r="AW155" s="10" t="s">
        <v>36</v>
      </c>
      <c r="AX155" s="10" t="s">
        <v>79</v>
      </c>
      <c r="AY155" s="241" t="s">
        <v>160</v>
      </c>
    </row>
    <row r="156" s="10" customFormat="1" ht="25.5" customHeight="1">
      <c r="B156" s="232"/>
      <c r="C156" s="233"/>
      <c r="D156" s="233"/>
      <c r="E156" s="234" t="s">
        <v>22</v>
      </c>
      <c r="F156" s="251" t="s">
        <v>525</v>
      </c>
      <c r="G156" s="233"/>
      <c r="H156" s="233"/>
      <c r="I156" s="233"/>
      <c r="J156" s="233"/>
      <c r="K156" s="237">
        <v>24.036000000000001</v>
      </c>
      <c r="L156" s="233"/>
      <c r="M156" s="233"/>
      <c r="N156" s="233"/>
      <c r="O156" s="233"/>
      <c r="P156" s="233"/>
      <c r="Q156" s="233"/>
      <c r="R156" s="238"/>
      <c r="T156" s="239"/>
      <c r="U156" s="233"/>
      <c r="V156" s="233"/>
      <c r="W156" s="233"/>
      <c r="X156" s="233"/>
      <c r="Y156" s="233"/>
      <c r="Z156" s="233"/>
      <c r="AA156" s="240"/>
      <c r="AT156" s="241" t="s">
        <v>169</v>
      </c>
      <c r="AU156" s="241" t="s">
        <v>115</v>
      </c>
      <c r="AV156" s="10" t="s">
        <v>115</v>
      </c>
      <c r="AW156" s="10" t="s">
        <v>36</v>
      </c>
      <c r="AX156" s="10" t="s">
        <v>79</v>
      </c>
      <c r="AY156" s="241" t="s">
        <v>160</v>
      </c>
    </row>
    <row r="157" s="10" customFormat="1" ht="16.5" customHeight="1">
      <c r="B157" s="232"/>
      <c r="C157" s="233"/>
      <c r="D157" s="233"/>
      <c r="E157" s="234" t="s">
        <v>22</v>
      </c>
      <c r="F157" s="251" t="s">
        <v>526</v>
      </c>
      <c r="G157" s="233"/>
      <c r="H157" s="233"/>
      <c r="I157" s="233"/>
      <c r="J157" s="233"/>
      <c r="K157" s="237">
        <v>7.2110000000000003</v>
      </c>
      <c r="L157" s="233"/>
      <c r="M157" s="233"/>
      <c r="N157" s="233"/>
      <c r="O157" s="233"/>
      <c r="P157" s="233"/>
      <c r="Q157" s="233"/>
      <c r="R157" s="238"/>
      <c r="T157" s="239"/>
      <c r="U157" s="233"/>
      <c r="V157" s="233"/>
      <c r="W157" s="233"/>
      <c r="X157" s="233"/>
      <c r="Y157" s="233"/>
      <c r="Z157" s="233"/>
      <c r="AA157" s="240"/>
      <c r="AT157" s="241" t="s">
        <v>169</v>
      </c>
      <c r="AU157" s="241" t="s">
        <v>115</v>
      </c>
      <c r="AV157" s="10" t="s">
        <v>115</v>
      </c>
      <c r="AW157" s="10" t="s">
        <v>36</v>
      </c>
      <c r="AX157" s="10" t="s">
        <v>79</v>
      </c>
      <c r="AY157" s="241" t="s">
        <v>160</v>
      </c>
    </row>
    <row r="158" s="10" customFormat="1" ht="16.5" customHeight="1">
      <c r="B158" s="232"/>
      <c r="C158" s="233"/>
      <c r="D158" s="233"/>
      <c r="E158" s="234" t="s">
        <v>22</v>
      </c>
      <c r="F158" s="251" t="s">
        <v>527</v>
      </c>
      <c r="G158" s="233"/>
      <c r="H158" s="233"/>
      <c r="I158" s="233"/>
      <c r="J158" s="233"/>
      <c r="K158" s="237">
        <v>4.9710000000000001</v>
      </c>
      <c r="L158" s="233"/>
      <c r="M158" s="233"/>
      <c r="N158" s="233"/>
      <c r="O158" s="233"/>
      <c r="P158" s="233"/>
      <c r="Q158" s="233"/>
      <c r="R158" s="238"/>
      <c r="T158" s="239"/>
      <c r="U158" s="233"/>
      <c r="V158" s="233"/>
      <c r="W158" s="233"/>
      <c r="X158" s="233"/>
      <c r="Y158" s="233"/>
      <c r="Z158" s="233"/>
      <c r="AA158" s="240"/>
      <c r="AT158" s="241" t="s">
        <v>169</v>
      </c>
      <c r="AU158" s="241" t="s">
        <v>115</v>
      </c>
      <c r="AV158" s="10" t="s">
        <v>115</v>
      </c>
      <c r="AW158" s="10" t="s">
        <v>36</v>
      </c>
      <c r="AX158" s="10" t="s">
        <v>79</v>
      </c>
      <c r="AY158" s="241" t="s">
        <v>160</v>
      </c>
    </row>
    <row r="159" s="10" customFormat="1" ht="25.5" customHeight="1">
      <c r="B159" s="232"/>
      <c r="C159" s="233"/>
      <c r="D159" s="233"/>
      <c r="E159" s="234" t="s">
        <v>22</v>
      </c>
      <c r="F159" s="251" t="s">
        <v>528</v>
      </c>
      <c r="G159" s="233"/>
      <c r="H159" s="233"/>
      <c r="I159" s="233"/>
      <c r="J159" s="233"/>
      <c r="K159" s="237">
        <v>1.4910000000000001</v>
      </c>
      <c r="L159" s="233"/>
      <c r="M159" s="233"/>
      <c r="N159" s="233"/>
      <c r="O159" s="233"/>
      <c r="P159" s="233"/>
      <c r="Q159" s="233"/>
      <c r="R159" s="238"/>
      <c r="T159" s="239"/>
      <c r="U159" s="233"/>
      <c r="V159" s="233"/>
      <c r="W159" s="233"/>
      <c r="X159" s="233"/>
      <c r="Y159" s="233"/>
      <c r="Z159" s="233"/>
      <c r="AA159" s="240"/>
      <c r="AT159" s="241" t="s">
        <v>169</v>
      </c>
      <c r="AU159" s="241" t="s">
        <v>115</v>
      </c>
      <c r="AV159" s="10" t="s">
        <v>115</v>
      </c>
      <c r="AW159" s="10" t="s">
        <v>36</v>
      </c>
      <c r="AX159" s="10" t="s">
        <v>79</v>
      </c>
      <c r="AY159" s="241" t="s">
        <v>160</v>
      </c>
    </row>
    <row r="160" s="12" customFormat="1" ht="16.5" customHeight="1">
      <c r="B160" s="252"/>
      <c r="C160" s="253"/>
      <c r="D160" s="253"/>
      <c r="E160" s="254" t="s">
        <v>22</v>
      </c>
      <c r="F160" s="255" t="s">
        <v>207</v>
      </c>
      <c r="G160" s="253"/>
      <c r="H160" s="253"/>
      <c r="I160" s="253"/>
      <c r="J160" s="253"/>
      <c r="K160" s="256">
        <v>239.87000000000001</v>
      </c>
      <c r="L160" s="253"/>
      <c r="M160" s="253"/>
      <c r="N160" s="253"/>
      <c r="O160" s="253"/>
      <c r="P160" s="253"/>
      <c r="Q160" s="253"/>
      <c r="R160" s="257"/>
      <c r="T160" s="258"/>
      <c r="U160" s="253"/>
      <c r="V160" s="253"/>
      <c r="W160" s="253"/>
      <c r="X160" s="253"/>
      <c r="Y160" s="253"/>
      <c r="Z160" s="253"/>
      <c r="AA160" s="259"/>
      <c r="AT160" s="260" t="s">
        <v>169</v>
      </c>
      <c r="AU160" s="260" t="s">
        <v>115</v>
      </c>
      <c r="AV160" s="12" t="s">
        <v>208</v>
      </c>
      <c r="AW160" s="12" t="s">
        <v>36</v>
      </c>
      <c r="AX160" s="12" t="s">
        <v>79</v>
      </c>
      <c r="AY160" s="260" t="s">
        <v>160</v>
      </c>
    </row>
    <row r="161" s="10" customFormat="1" ht="25.5" customHeight="1">
      <c r="B161" s="232"/>
      <c r="C161" s="233"/>
      <c r="D161" s="233"/>
      <c r="E161" s="234" t="s">
        <v>22</v>
      </c>
      <c r="F161" s="251" t="s">
        <v>518</v>
      </c>
      <c r="G161" s="233"/>
      <c r="H161" s="233"/>
      <c r="I161" s="233"/>
      <c r="J161" s="233"/>
      <c r="K161" s="237">
        <v>48.299999999999997</v>
      </c>
      <c r="L161" s="233"/>
      <c r="M161" s="233"/>
      <c r="N161" s="233"/>
      <c r="O161" s="233"/>
      <c r="P161" s="233"/>
      <c r="Q161" s="233"/>
      <c r="R161" s="238"/>
      <c r="T161" s="239"/>
      <c r="U161" s="233"/>
      <c r="V161" s="233"/>
      <c r="W161" s="233"/>
      <c r="X161" s="233"/>
      <c r="Y161" s="233"/>
      <c r="Z161" s="233"/>
      <c r="AA161" s="240"/>
      <c r="AT161" s="241" t="s">
        <v>169</v>
      </c>
      <c r="AU161" s="241" t="s">
        <v>115</v>
      </c>
      <c r="AV161" s="10" t="s">
        <v>115</v>
      </c>
      <c r="AW161" s="10" t="s">
        <v>36</v>
      </c>
      <c r="AX161" s="10" t="s">
        <v>79</v>
      </c>
      <c r="AY161" s="241" t="s">
        <v>160</v>
      </c>
    </row>
    <row r="162" s="10" customFormat="1" ht="16.5" customHeight="1">
      <c r="B162" s="232"/>
      <c r="C162" s="233"/>
      <c r="D162" s="233"/>
      <c r="E162" s="234" t="s">
        <v>22</v>
      </c>
      <c r="F162" s="251" t="s">
        <v>519</v>
      </c>
      <c r="G162" s="233"/>
      <c r="H162" s="233"/>
      <c r="I162" s="233"/>
      <c r="J162" s="233"/>
      <c r="K162" s="237">
        <v>23</v>
      </c>
      <c r="L162" s="233"/>
      <c r="M162" s="233"/>
      <c r="N162" s="233"/>
      <c r="O162" s="233"/>
      <c r="P162" s="233"/>
      <c r="Q162" s="233"/>
      <c r="R162" s="238"/>
      <c r="T162" s="239"/>
      <c r="U162" s="233"/>
      <c r="V162" s="233"/>
      <c r="W162" s="233"/>
      <c r="X162" s="233"/>
      <c r="Y162" s="233"/>
      <c r="Z162" s="233"/>
      <c r="AA162" s="240"/>
      <c r="AT162" s="241" t="s">
        <v>169</v>
      </c>
      <c r="AU162" s="241" t="s">
        <v>115</v>
      </c>
      <c r="AV162" s="10" t="s">
        <v>115</v>
      </c>
      <c r="AW162" s="10" t="s">
        <v>36</v>
      </c>
      <c r="AX162" s="10" t="s">
        <v>79</v>
      </c>
      <c r="AY162" s="241" t="s">
        <v>160</v>
      </c>
    </row>
    <row r="163" s="10" customFormat="1" ht="25.5" customHeight="1">
      <c r="B163" s="232"/>
      <c r="C163" s="233"/>
      <c r="D163" s="233"/>
      <c r="E163" s="234" t="s">
        <v>22</v>
      </c>
      <c r="F163" s="251" t="s">
        <v>529</v>
      </c>
      <c r="G163" s="233"/>
      <c r="H163" s="233"/>
      <c r="I163" s="233"/>
      <c r="J163" s="233"/>
      <c r="K163" s="237">
        <v>-17.111999999999998</v>
      </c>
      <c r="L163" s="233"/>
      <c r="M163" s="233"/>
      <c r="N163" s="233"/>
      <c r="O163" s="233"/>
      <c r="P163" s="233"/>
      <c r="Q163" s="233"/>
      <c r="R163" s="238"/>
      <c r="T163" s="239"/>
      <c r="U163" s="233"/>
      <c r="V163" s="233"/>
      <c r="W163" s="233"/>
      <c r="X163" s="233"/>
      <c r="Y163" s="233"/>
      <c r="Z163" s="233"/>
      <c r="AA163" s="240"/>
      <c r="AT163" s="241" t="s">
        <v>169</v>
      </c>
      <c r="AU163" s="241" t="s">
        <v>115</v>
      </c>
      <c r="AV163" s="10" t="s">
        <v>115</v>
      </c>
      <c r="AW163" s="10" t="s">
        <v>36</v>
      </c>
      <c r="AX163" s="10" t="s">
        <v>79</v>
      </c>
      <c r="AY163" s="241" t="s">
        <v>160</v>
      </c>
    </row>
    <row r="164" s="10" customFormat="1" ht="25.5" customHeight="1">
      <c r="B164" s="232"/>
      <c r="C164" s="233"/>
      <c r="D164" s="233"/>
      <c r="E164" s="234" t="s">
        <v>22</v>
      </c>
      <c r="F164" s="251" t="s">
        <v>530</v>
      </c>
      <c r="G164" s="233"/>
      <c r="H164" s="233"/>
      <c r="I164" s="233"/>
      <c r="J164" s="233"/>
      <c r="K164" s="237">
        <v>-5.7039999999999997</v>
      </c>
      <c r="L164" s="233"/>
      <c r="M164" s="233"/>
      <c r="N164" s="233"/>
      <c r="O164" s="233"/>
      <c r="P164" s="233"/>
      <c r="Q164" s="233"/>
      <c r="R164" s="238"/>
      <c r="T164" s="239"/>
      <c r="U164" s="233"/>
      <c r="V164" s="233"/>
      <c r="W164" s="233"/>
      <c r="X164" s="233"/>
      <c r="Y164" s="233"/>
      <c r="Z164" s="233"/>
      <c r="AA164" s="240"/>
      <c r="AT164" s="241" t="s">
        <v>169</v>
      </c>
      <c r="AU164" s="241" t="s">
        <v>115</v>
      </c>
      <c r="AV164" s="10" t="s">
        <v>115</v>
      </c>
      <c r="AW164" s="10" t="s">
        <v>36</v>
      </c>
      <c r="AX164" s="10" t="s">
        <v>79</v>
      </c>
      <c r="AY164" s="241" t="s">
        <v>160</v>
      </c>
    </row>
    <row r="165" s="12" customFormat="1" ht="16.5" customHeight="1">
      <c r="B165" s="252"/>
      <c r="C165" s="253"/>
      <c r="D165" s="253"/>
      <c r="E165" s="254" t="s">
        <v>22</v>
      </c>
      <c r="F165" s="255" t="s">
        <v>207</v>
      </c>
      <c r="G165" s="253"/>
      <c r="H165" s="253"/>
      <c r="I165" s="253"/>
      <c r="J165" s="253"/>
      <c r="K165" s="256">
        <v>48.484000000000002</v>
      </c>
      <c r="L165" s="253"/>
      <c r="M165" s="253"/>
      <c r="N165" s="253"/>
      <c r="O165" s="253"/>
      <c r="P165" s="253"/>
      <c r="Q165" s="253"/>
      <c r="R165" s="257"/>
      <c r="T165" s="258"/>
      <c r="U165" s="253"/>
      <c r="V165" s="253"/>
      <c r="W165" s="253"/>
      <c r="X165" s="253"/>
      <c r="Y165" s="253"/>
      <c r="Z165" s="253"/>
      <c r="AA165" s="259"/>
      <c r="AT165" s="260" t="s">
        <v>169</v>
      </c>
      <c r="AU165" s="260" t="s">
        <v>115</v>
      </c>
      <c r="AV165" s="12" t="s">
        <v>208</v>
      </c>
      <c r="AW165" s="12" t="s">
        <v>36</v>
      </c>
      <c r="AX165" s="12" t="s">
        <v>79</v>
      </c>
      <c r="AY165" s="260" t="s">
        <v>160</v>
      </c>
    </row>
    <row r="166" s="13" customFormat="1" ht="16.5" customHeight="1">
      <c r="B166" s="261"/>
      <c r="C166" s="262"/>
      <c r="D166" s="262"/>
      <c r="E166" s="263" t="s">
        <v>22</v>
      </c>
      <c r="F166" s="264" t="s">
        <v>211</v>
      </c>
      <c r="G166" s="262"/>
      <c r="H166" s="262"/>
      <c r="I166" s="262"/>
      <c r="J166" s="262"/>
      <c r="K166" s="265">
        <v>288.35399999999998</v>
      </c>
      <c r="L166" s="262"/>
      <c r="M166" s="262"/>
      <c r="N166" s="262"/>
      <c r="O166" s="262"/>
      <c r="P166" s="262"/>
      <c r="Q166" s="262"/>
      <c r="R166" s="266"/>
      <c r="T166" s="267"/>
      <c r="U166" s="262"/>
      <c r="V166" s="262"/>
      <c r="W166" s="262"/>
      <c r="X166" s="262"/>
      <c r="Y166" s="262"/>
      <c r="Z166" s="262"/>
      <c r="AA166" s="268"/>
      <c r="AT166" s="269" t="s">
        <v>169</v>
      </c>
      <c r="AU166" s="269" t="s">
        <v>115</v>
      </c>
      <c r="AV166" s="13" t="s">
        <v>166</v>
      </c>
      <c r="AW166" s="13" t="s">
        <v>36</v>
      </c>
      <c r="AX166" s="13" t="s">
        <v>87</v>
      </c>
      <c r="AY166" s="269" t="s">
        <v>160</v>
      </c>
    </row>
    <row r="167" s="1" customFormat="1" ht="16.5" customHeight="1">
      <c r="B167" s="48"/>
      <c r="C167" s="270" t="s">
        <v>240</v>
      </c>
      <c r="D167" s="270" t="s">
        <v>241</v>
      </c>
      <c r="E167" s="271" t="s">
        <v>242</v>
      </c>
      <c r="F167" s="272" t="s">
        <v>243</v>
      </c>
      <c r="G167" s="272"/>
      <c r="H167" s="272"/>
      <c r="I167" s="272"/>
      <c r="J167" s="273" t="s">
        <v>227</v>
      </c>
      <c r="K167" s="274">
        <v>6.3639999999999999</v>
      </c>
      <c r="L167" s="275">
        <v>0</v>
      </c>
      <c r="M167" s="276"/>
      <c r="N167" s="277">
        <f>ROUND(L167*K167,2)</f>
        <v>0</v>
      </c>
      <c r="O167" s="228"/>
      <c r="P167" s="228"/>
      <c r="Q167" s="228"/>
      <c r="R167" s="50"/>
      <c r="T167" s="229" t="s">
        <v>22</v>
      </c>
      <c r="U167" s="58" t="s">
        <v>44</v>
      </c>
      <c r="V167" s="49"/>
      <c r="W167" s="230">
        <f>V167*K167</f>
        <v>0</v>
      </c>
      <c r="X167" s="230">
        <v>1</v>
      </c>
      <c r="Y167" s="230">
        <f>X167*K167</f>
        <v>6.3639999999999999</v>
      </c>
      <c r="Z167" s="230">
        <v>0</v>
      </c>
      <c r="AA167" s="231">
        <f>Z167*K167</f>
        <v>0</v>
      </c>
      <c r="AR167" s="24" t="s">
        <v>180</v>
      </c>
      <c r="AT167" s="24" t="s">
        <v>241</v>
      </c>
      <c r="AU167" s="24" t="s">
        <v>115</v>
      </c>
      <c r="AY167" s="24" t="s">
        <v>160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24" t="s">
        <v>87</v>
      </c>
      <c r="BK167" s="144">
        <f>ROUND(L167*K167,2)</f>
        <v>0</v>
      </c>
      <c r="BL167" s="24" t="s">
        <v>166</v>
      </c>
      <c r="BM167" s="24" t="s">
        <v>244</v>
      </c>
    </row>
    <row r="168" s="11" customFormat="1" ht="16.5" customHeight="1">
      <c r="B168" s="242"/>
      <c r="C168" s="243"/>
      <c r="D168" s="243"/>
      <c r="E168" s="244" t="s">
        <v>22</v>
      </c>
      <c r="F168" s="245" t="s">
        <v>531</v>
      </c>
      <c r="G168" s="246"/>
      <c r="H168" s="246"/>
      <c r="I168" s="246"/>
      <c r="J168" s="243"/>
      <c r="K168" s="244" t="s">
        <v>22</v>
      </c>
      <c r="L168" s="243"/>
      <c r="M168" s="243"/>
      <c r="N168" s="243"/>
      <c r="O168" s="243"/>
      <c r="P168" s="243"/>
      <c r="Q168" s="243"/>
      <c r="R168" s="247"/>
      <c r="T168" s="248"/>
      <c r="U168" s="243"/>
      <c r="V168" s="243"/>
      <c r="W168" s="243"/>
      <c r="X168" s="243"/>
      <c r="Y168" s="243"/>
      <c r="Z168" s="243"/>
      <c r="AA168" s="249"/>
      <c r="AT168" s="250" t="s">
        <v>169</v>
      </c>
      <c r="AU168" s="250" t="s">
        <v>115</v>
      </c>
      <c r="AV168" s="11" t="s">
        <v>87</v>
      </c>
      <c r="AW168" s="11" t="s">
        <v>36</v>
      </c>
      <c r="AX168" s="11" t="s">
        <v>79</v>
      </c>
      <c r="AY168" s="250" t="s">
        <v>160</v>
      </c>
    </row>
    <row r="169" s="10" customFormat="1" ht="25.5" customHeight="1">
      <c r="B169" s="232"/>
      <c r="C169" s="233"/>
      <c r="D169" s="233"/>
      <c r="E169" s="234" t="s">
        <v>22</v>
      </c>
      <c r="F169" s="251" t="s">
        <v>523</v>
      </c>
      <c r="G169" s="233"/>
      <c r="H169" s="233"/>
      <c r="I169" s="233"/>
      <c r="J169" s="233"/>
      <c r="K169" s="237">
        <v>1.6910000000000001</v>
      </c>
      <c r="L169" s="233"/>
      <c r="M169" s="233"/>
      <c r="N169" s="233"/>
      <c r="O169" s="233"/>
      <c r="P169" s="233"/>
      <c r="Q169" s="233"/>
      <c r="R169" s="238"/>
      <c r="T169" s="239"/>
      <c r="U169" s="233"/>
      <c r="V169" s="233"/>
      <c r="W169" s="233"/>
      <c r="X169" s="233"/>
      <c r="Y169" s="233"/>
      <c r="Z169" s="233"/>
      <c r="AA169" s="240"/>
      <c r="AT169" s="241" t="s">
        <v>169</v>
      </c>
      <c r="AU169" s="241" t="s">
        <v>115</v>
      </c>
      <c r="AV169" s="10" t="s">
        <v>115</v>
      </c>
      <c r="AW169" s="10" t="s">
        <v>36</v>
      </c>
      <c r="AX169" s="10" t="s">
        <v>79</v>
      </c>
      <c r="AY169" s="241" t="s">
        <v>160</v>
      </c>
    </row>
    <row r="170" s="10" customFormat="1" ht="25.5" customHeight="1">
      <c r="B170" s="232"/>
      <c r="C170" s="233"/>
      <c r="D170" s="233"/>
      <c r="E170" s="234" t="s">
        <v>22</v>
      </c>
      <c r="F170" s="251" t="s">
        <v>532</v>
      </c>
      <c r="G170" s="233"/>
      <c r="H170" s="233"/>
      <c r="I170" s="233"/>
      <c r="J170" s="233"/>
      <c r="K170" s="237">
        <v>1.4910000000000001</v>
      </c>
      <c r="L170" s="233"/>
      <c r="M170" s="233"/>
      <c r="N170" s="233"/>
      <c r="O170" s="233"/>
      <c r="P170" s="233"/>
      <c r="Q170" s="233"/>
      <c r="R170" s="238"/>
      <c r="T170" s="239"/>
      <c r="U170" s="233"/>
      <c r="V170" s="233"/>
      <c r="W170" s="233"/>
      <c r="X170" s="233"/>
      <c r="Y170" s="233"/>
      <c r="Z170" s="233"/>
      <c r="AA170" s="240"/>
      <c r="AT170" s="241" t="s">
        <v>169</v>
      </c>
      <c r="AU170" s="241" t="s">
        <v>115</v>
      </c>
      <c r="AV170" s="10" t="s">
        <v>115</v>
      </c>
      <c r="AW170" s="10" t="s">
        <v>36</v>
      </c>
      <c r="AX170" s="10" t="s">
        <v>79</v>
      </c>
      <c r="AY170" s="241" t="s">
        <v>160</v>
      </c>
    </row>
    <row r="171" s="13" customFormat="1" ht="16.5" customHeight="1">
      <c r="B171" s="261"/>
      <c r="C171" s="262"/>
      <c r="D171" s="262"/>
      <c r="E171" s="263" t="s">
        <v>22</v>
      </c>
      <c r="F171" s="264" t="s">
        <v>211</v>
      </c>
      <c r="G171" s="262"/>
      <c r="H171" s="262"/>
      <c r="I171" s="262"/>
      <c r="J171" s="262"/>
      <c r="K171" s="265">
        <v>3.1819999999999999</v>
      </c>
      <c r="L171" s="262"/>
      <c r="M171" s="262"/>
      <c r="N171" s="262"/>
      <c r="O171" s="262"/>
      <c r="P171" s="262"/>
      <c r="Q171" s="262"/>
      <c r="R171" s="266"/>
      <c r="T171" s="267"/>
      <c r="U171" s="262"/>
      <c r="V171" s="262"/>
      <c r="W171" s="262"/>
      <c r="X171" s="262"/>
      <c r="Y171" s="262"/>
      <c r="Z171" s="262"/>
      <c r="AA171" s="268"/>
      <c r="AT171" s="269" t="s">
        <v>169</v>
      </c>
      <c r="AU171" s="269" t="s">
        <v>115</v>
      </c>
      <c r="AV171" s="13" t="s">
        <v>166</v>
      </c>
      <c r="AW171" s="13" t="s">
        <v>36</v>
      </c>
      <c r="AX171" s="13" t="s">
        <v>79</v>
      </c>
      <c r="AY171" s="269" t="s">
        <v>160</v>
      </c>
    </row>
    <row r="172" s="10" customFormat="1" ht="16.5" customHeight="1">
      <c r="B172" s="232"/>
      <c r="C172" s="233"/>
      <c r="D172" s="233"/>
      <c r="E172" s="234" t="s">
        <v>22</v>
      </c>
      <c r="F172" s="251" t="s">
        <v>533</v>
      </c>
      <c r="G172" s="233"/>
      <c r="H172" s="233"/>
      <c r="I172" s="233"/>
      <c r="J172" s="233"/>
      <c r="K172" s="237">
        <v>6.3639999999999999</v>
      </c>
      <c r="L172" s="233"/>
      <c r="M172" s="233"/>
      <c r="N172" s="233"/>
      <c r="O172" s="233"/>
      <c r="P172" s="233"/>
      <c r="Q172" s="233"/>
      <c r="R172" s="238"/>
      <c r="T172" s="239"/>
      <c r="U172" s="233"/>
      <c r="V172" s="233"/>
      <c r="W172" s="233"/>
      <c r="X172" s="233"/>
      <c r="Y172" s="233"/>
      <c r="Z172" s="233"/>
      <c r="AA172" s="240"/>
      <c r="AT172" s="241" t="s">
        <v>169</v>
      </c>
      <c r="AU172" s="241" t="s">
        <v>115</v>
      </c>
      <c r="AV172" s="10" t="s">
        <v>115</v>
      </c>
      <c r="AW172" s="10" t="s">
        <v>36</v>
      </c>
      <c r="AX172" s="10" t="s">
        <v>87</v>
      </c>
      <c r="AY172" s="241" t="s">
        <v>160</v>
      </c>
    </row>
    <row r="173" s="1" customFormat="1" ht="16.5" customHeight="1">
      <c r="B173" s="48"/>
      <c r="C173" s="270" t="s">
        <v>384</v>
      </c>
      <c r="D173" s="270" t="s">
        <v>241</v>
      </c>
      <c r="E173" s="271" t="s">
        <v>534</v>
      </c>
      <c r="F173" s="272" t="s">
        <v>535</v>
      </c>
      <c r="G173" s="272"/>
      <c r="H173" s="272"/>
      <c r="I173" s="272"/>
      <c r="J173" s="273" t="s">
        <v>227</v>
      </c>
      <c r="K173" s="274">
        <v>14.422000000000001</v>
      </c>
      <c r="L173" s="275">
        <v>0</v>
      </c>
      <c r="M173" s="276"/>
      <c r="N173" s="277">
        <f>ROUND(L173*K173,2)</f>
        <v>0</v>
      </c>
      <c r="O173" s="228"/>
      <c r="P173" s="228"/>
      <c r="Q173" s="228"/>
      <c r="R173" s="50"/>
      <c r="T173" s="229" t="s">
        <v>22</v>
      </c>
      <c r="U173" s="58" t="s">
        <v>44</v>
      </c>
      <c r="V173" s="49"/>
      <c r="W173" s="230">
        <f>V173*K173</f>
        <v>0</v>
      </c>
      <c r="X173" s="230">
        <v>1</v>
      </c>
      <c r="Y173" s="230">
        <f>X173*K173</f>
        <v>14.422000000000001</v>
      </c>
      <c r="Z173" s="230">
        <v>0</v>
      </c>
      <c r="AA173" s="231">
        <f>Z173*K173</f>
        <v>0</v>
      </c>
      <c r="AR173" s="24" t="s">
        <v>180</v>
      </c>
      <c r="AT173" s="24" t="s">
        <v>241</v>
      </c>
      <c r="AU173" s="24" t="s">
        <v>115</v>
      </c>
      <c r="AY173" s="24" t="s">
        <v>160</v>
      </c>
      <c r="BE173" s="144">
        <f>IF(U173="základní",N173,0)</f>
        <v>0</v>
      </c>
      <c r="BF173" s="144">
        <f>IF(U173="snížená",N173,0)</f>
        <v>0</v>
      </c>
      <c r="BG173" s="144">
        <f>IF(U173="zákl. přenesená",N173,0)</f>
        <v>0</v>
      </c>
      <c r="BH173" s="144">
        <f>IF(U173="sníž. přenesená",N173,0)</f>
        <v>0</v>
      </c>
      <c r="BI173" s="144">
        <f>IF(U173="nulová",N173,0)</f>
        <v>0</v>
      </c>
      <c r="BJ173" s="24" t="s">
        <v>87</v>
      </c>
      <c r="BK173" s="144">
        <f>ROUND(L173*K173,2)</f>
        <v>0</v>
      </c>
      <c r="BL173" s="24" t="s">
        <v>166</v>
      </c>
      <c r="BM173" s="24" t="s">
        <v>536</v>
      </c>
    </row>
    <row r="174" s="10" customFormat="1" ht="16.5" customHeight="1">
      <c r="B174" s="232"/>
      <c r="C174" s="233"/>
      <c r="D174" s="233"/>
      <c r="E174" s="234" t="s">
        <v>22</v>
      </c>
      <c r="F174" s="235" t="s">
        <v>537</v>
      </c>
      <c r="G174" s="236"/>
      <c r="H174" s="236"/>
      <c r="I174" s="236"/>
      <c r="J174" s="233"/>
      <c r="K174" s="237">
        <v>7.2110000000000003</v>
      </c>
      <c r="L174" s="233"/>
      <c r="M174" s="233"/>
      <c r="N174" s="233"/>
      <c r="O174" s="233"/>
      <c r="P174" s="233"/>
      <c r="Q174" s="233"/>
      <c r="R174" s="238"/>
      <c r="T174" s="239"/>
      <c r="U174" s="233"/>
      <c r="V174" s="233"/>
      <c r="W174" s="233"/>
      <c r="X174" s="233"/>
      <c r="Y174" s="233"/>
      <c r="Z174" s="233"/>
      <c r="AA174" s="240"/>
      <c r="AT174" s="241" t="s">
        <v>169</v>
      </c>
      <c r="AU174" s="241" t="s">
        <v>115</v>
      </c>
      <c r="AV174" s="10" t="s">
        <v>115</v>
      </c>
      <c r="AW174" s="10" t="s">
        <v>36</v>
      </c>
      <c r="AX174" s="10" t="s">
        <v>87</v>
      </c>
      <c r="AY174" s="241" t="s">
        <v>160</v>
      </c>
    </row>
    <row r="175" s="1" customFormat="1" ht="25.5" customHeight="1">
      <c r="B175" s="48"/>
      <c r="C175" s="221" t="s">
        <v>246</v>
      </c>
      <c r="D175" s="221" t="s">
        <v>162</v>
      </c>
      <c r="E175" s="222" t="s">
        <v>247</v>
      </c>
      <c r="F175" s="223" t="s">
        <v>248</v>
      </c>
      <c r="G175" s="223"/>
      <c r="H175" s="223"/>
      <c r="I175" s="223"/>
      <c r="J175" s="224" t="s">
        <v>197</v>
      </c>
      <c r="K175" s="225">
        <v>81.25</v>
      </c>
      <c r="L175" s="226">
        <v>0</v>
      </c>
      <c r="M175" s="227"/>
      <c r="N175" s="228">
        <f>ROUND(L175*K175,2)</f>
        <v>0</v>
      </c>
      <c r="O175" s="228"/>
      <c r="P175" s="228"/>
      <c r="Q175" s="228"/>
      <c r="R175" s="50"/>
      <c r="T175" s="229" t="s">
        <v>22</v>
      </c>
      <c r="U175" s="58" t="s">
        <v>44</v>
      </c>
      <c r="V175" s="49"/>
      <c r="W175" s="230">
        <f>V175*K175</f>
        <v>0</v>
      </c>
      <c r="X175" s="230">
        <v>0</v>
      </c>
      <c r="Y175" s="230">
        <f>X175*K175</f>
        <v>0</v>
      </c>
      <c r="Z175" s="230">
        <v>0</v>
      </c>
      <c r="AA175" s="231">
        <f>Z175*K175</f>
        <v>0</v>
      </c>
      <c r="AR175" s="24" t="s">
        <v>166</v>
      </c>
      <c r="AT175" s="24" t="s">
        <v>162</v>
      </c>
      <c r="AU175" s="24" t="s">
        <v>115</v>
      </c>
      <c r="AY175" s="24" t="s">
        <v>160</v>
      </c>
      <c r="BE175" s="144">
        <f>IF(U175="základní",N175,0)</f>
        <v>0</v>
      </c>
      <c r="BF175" s="144">
        <f>IF(U175="snížená",N175,0)</f>
        <v>0</v>
      </c>
      <c r="BG175" s="144">
        <f>IF(U175="zákl. přenesená",N175,0)</f>
        <v>0</v>
      </c>
      <c r="BH175" s="144">
        <f>IF(U175="sníž. přenesená",N175,0)</f>
        <v>0</v>
      </c>
      <c r="BI175" s="144">
        <f>IF(U175="nulová",N175,0)</f>
        <v>0</v>
      </c>
      <c r="BJ175" s="24" t="s">
        <v>87</v>
      </c>
      <c r="BK175" s="144">
        <f>ROUND(L175*K175,2)</f>
        <v>0</v>
      </c>
      <c r="BL175" s="24" t="s">
        <v>166</v>
      </c>
      <c r="BM175" s="24" t="s">
        <v>249</v>
      </c>
    </row>
    <row r="176" s="11" customFormat="1" ht="16.5" customHeight="1">
      <c r="B176" s="242"/>
      <c r="C176" s="243"/>
      <c r="D176" s="243"/>
      <c r="E176" s="244" t="s">
        <v>22</v>
      </c>
      <c r="F176" s="245" t="s">
        <v>250</v>
      </c>
      <c r="G176" s="246"/>
      <c r="H176" s="246"/>
      <c r="I176" s="246"/>
      <c r="J176" s="243"/>
      <c r="K176" s="244" t="s">
        <v>22</v>
      </c>
      <c r="L176" s="243"/>
      <c r="M176" s="243"/>
      <c r="N176" s="243"/>
      <c r="O176" s="243"/>
      <c r="P176" s="243"/>
      <c r="Q176" s="243"/>
      <c r="R176" s="247"/>
      <c r="T176" s="248"/>
      <c r="U176" s="243"/>
      <c r="V176" s="243"/>
      <c r="W176" s="243"/>
      <c r="X176" s="243"/>
      <c r="Y176" s="243"/>
      <c r="Z176" s="243"/>
      <c r="AA176" s="249"/>
      <c r="AT176" s="250" t="s">
        <v>169</v>
      </c>
      <c r="AU176" s="250" t="s">
        <v>115</v>
      </c>
      <c r="AV176" s="11" t="s">
        <v>87</v>
      </c>
      <c r="AW176" s="11" t="s">
        <v>36</v>
      </c>
      <c r="AX176" s="11" t="s">
        <v>79</v>
      </c>
      <c r="AY176" s="250" t="s">
        <v>160</v>
      </c>
    </row>
    <row r="177" s="10" customFormat="1" ht="16.5" customHeight="1">
      <c r="B177" s="232"/>
      <c r="C177" s="233"/>
      <c r="D177" s="233"/>
      <c r="E177" s="234" t="s">
        <v>22</v>
      </c>
      <c r="F177" s="251" t="s">
        <v>538</v>
      </c>
      <c r="G177" s="233"/>
      <c r="H177" s="233"/>
      <c r="I177" s="233"/>
      <c r="J177" s="233"/>
      <c r="K177" s="237">
        <v>60.537999999999997</v>
      </c>
      <c r="L177" s="233"/>
      <c r="M177" s="233"/>
      <c r="N177" s="233"/>
      <c r="O177" s="233"/>
      <c r="P177" s="233"/>
      <c r="Q177" s="233"/>
      <c r="R177" s="238"/>
      <c r="T177" s="239"/>
      <c r="U177" s="233"/>
      <c r="V177" s="233"/>
      <c r="W177" s="233"/>
      <c r="X177" s="233"/>
      <c r="Y177" s="233"/>
      <c r="Z177" s="233"/>
      <c r="AA177" s="240"/>
      <c r="AT177" s="241" t="s">
        <v>169</v>
      </c>
      <c r="AU177" s="241" t="s">
        <v>115</v>
      </c>
      <c r="AV177" s="10" t="s">
        <v>115</v>
      </c>
      <c r="AW177" s="10" t="s">
        <v>36</v>
      </c>
      <c r="AX177" s="10" t="s">
        <v>79</v>
      </c>
      <c r="AY177" s="241" t="s">
        <v>160</v>
      </c>
    </row>
    <row r="178" s="10" customFormat="1" ht="25.5" customHeight="1">
      <c r="B178" s="232"/>
      <c r="C178" s="233"/>
      <c r="D178" s="233"/>
      <c r="E178" s="234" t="s">
        <v>22</v>
      </c>
      <c r="F178" s="251" t="s">
        <v>539</v>
      </c>
      <c r="G178" s="233"/>
      <c r="H178" s="233"/>
      <c r="I178" s="233"/>
      <c r="J178" s="233"/>
      <c r="K178" s="237">
        <v>20.712</v>
      </c>
      <c r="L178" s="233"/>
      <c r="M178" s="233"/>
      <c r="N178" s="233"/>
      <c r="O178" s="233"/>
      <c r="P178" s="233"/>
      <c r="Q178" s="233"/>
      <c r="R178" s="238"/>
      <c r="T178" s="239"/>
      <c r="U178" s="233"/>
      <c r="V178" s="233"/>
      <c r="W178" s="233"/>
      <c r="X178" s="233"/>
      <c r="Y178" s="233"/>
      <c r="Z178" s="233"/>
      <c r="AA178" s="240"/>
      <c r="AT178" s="241" t="s">
        <v>169</v>
      </c>
      <c r="AU178" s="241" t="s">
        <v>115</v>
      </c>
      <c r="AV178" s="10" t="s">
        <v>115</v>
      </c>
      <c r="AW178" s="10" t="s">
        <v>36</v>
      </c>
      <c r="AX178" s="10" t="s">
        <v>79</v>
      </c>
      <c r="AY178" s="241" t="s">
        <v>160</v>
      </c>
    </row>
    <row r="179" s="13" customFormat="1" ht="16.5" customHeight="1">
      <c r="B179" s="261"/>
      <c r="C179" s="262"/>
      <c r="D179" s="262"/>
      <c r="E179" s="263" t="s">
        <v>22</v>
      </c>
      <c r="F179" s="264" t="s">
        <v>211</v>
      </c>
      <c r="G179" s="262"/>
      <c r="H179" s="262"/>
      <c r="I179" s="262"/>
      <c r="J179" s="262"/>
      <c r="K179" s="265">
        <v>81.25</v>
      </c>
      <c r="L179" s="262"/>
      <c r="M179" s="262"/>
      <c r="N179" s="262"/>
      <c r="O179" s="262"/>
      <c r="P179" s="262"/>
      <c r="Q179" s="262"/>
      <c r="R179" s="266"/>
      <c r="T179" s="267"/>
      <c r="U179" s="262"/>
      <c r="V179" s="262"/>
      <c r="W179" s="262"/>
      <c r="X179" s="262"/>
      <c r="Y179" s="262"/>
      <c r="Z179" s="262"/>
      <c r="AA179" s="268"/>
      <c r="AT179" s="269" t="s">
        <v>169</v>
      </c>
      <c r="AU179" s="269" t="s">
        <v>115</v>
      </c>
      <c r="AV179" s="13" t="s">
        <v>166</v>
      </c>
      <c r="AW179" s="13" t="s">
        <v>36</v>
      </c>
      <c r="AX179" s="13" t="s">
        <v>87</v>
      </c>
      <c r="AY179" s="269" t="s">
        <v>160</v>
      </c>
    </row>
    <row r="180" s="1" customFormat="1" ht="16.5" customHeight="1">
      <c r="B180" s="48"/>
      <c r="C180" s="270" t="s">
        <v>253</v>
      </c>
      <c r="D180" s="270" t="s">
        <v>241</v>
      </c>
      <c r="E180" s="271" t="s">
        <v>254</v>
      </c>
      <c r="F180" s="272" t="s">
        <v>255</v>
      </c>
      <c r="G180" s="272"/>
      <c r="H180" s="272"/>
      <c r="I180" s="272"/>
      <c r="J180" s="273" t="s">
        <v>227</v>
      </c>
      <c r="K180" s="274">
        <v>162.5</v>
      </c>
      <c r="L180" s="275">
        <v>0</v>
      </c>
      <c r="M180" s="276"/>
      <c r="N180" s="277">
        <f>ROUND(L180*K180,2)</f>
        <v>0</v>
      </c>
      <c r="O180" s="228"/>
      <c r="P180" s="228"/>
      <c r="Q180" s="228"/>
      <c r="R180" s="50"/>
      <c r="T180" s="229" t="s">
        <v>22</v>
      </c>
      <c r="U180" s="58" t="s">
        <v>44</v>
      </c>
      <c r="V180" s="49"/>
      <c r="W180" s="230">
        <f>V180*K180</f>
        <v>0</v>
      </c>
      <c r="X180" s="230">
        <v>1</v>
      </c>
      <c r="Y180" s="230">
        <f>X180*K180</f>
        <v>162.5</v>
      </c>
      <c r="Z180" s="230">
        <v>0</v>
      </c>
      <c r="AA180" s="231">
        <f>Z180*K180</f>
        <v>0</v>
      </c>
      <c r="AR180" s="24" t="s">
        <v>180</v>
      </c>
      <c r="AT180" s="24" t="s">
        <v>241</v>
      </c>
      <c r="AU180" s="24" t="s">
        <v>115</v>
      </c>
      <c r="AY180" s="24" t="s">
        <v>160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24" t="s">
        <v>87</v>
      </c>
      <c r="BK180" s="144">
        <f>ROUND(L180*K180,2)</f>
        <v>0</v>
      </c>
      <c r="BL180" s="24" t="s">
        <v>166</v>
      </c>
      <c r="BM180" s="24" t="s">
        <v>256</v>
      </c>
    </row>
    <row r="181" s="9" customFormat="1" ht="29.88" customHeight="1">
      <c r="B181" s="207"/>
      <c r="C181" s="208"/>
      <c r="D181" s="218" t="s">
        <v>127</v>
      </c>
      <c r="E181" s="218"/>
      <c r="F181" s="218"/>
      <c r="G181" s="218"/>
      <c r="H181" s="218"/>
      <c r="I181" s="218"/>
      <c r="J181" s="218"/>
      <c r="K181" s="218"/>
      <c r="L181" s="218"/>
      <c r="M181" s="218"/>
      <c r="N181" s="278">
        <f>BK181</f>
        <v>0</v>
      </c>
      <c r="O181" s="279"/>
      <c r="P181" s="279"/>
      <c r="Q181" s="279"/>
      <c r="R181" s="211"/>
      <c r="T181" s="212"/>
      <c r="U181" s="208"/>
      <c r="V181" s="208"/>
      <c r="W181" s="213">
        <f>SUM(W182:W185)</f>
        <v>0</v>
      </c>
      <c r="X181" s="208"/>
      <c r="Y181" s="213">
        <f>SUM(Y182:Y185)</f>
        <v>42.126355600000004</v>
      </c>
      <c r="Z181" s="208"/>
      <c r="AA181" s="214">
        <f>SUM(AA182:AA185)</f>
        <v>0</v>
      </c>
      <c r="AR181" s="215" t="s">
        <v>87</v>
      </c>
      <c r="AT181" s="216" t="s">
        <v>78</v>
      </c>
      <c r="AU181" s="216" t="s">
        <v>87</v>
      </c>
      <c r="AY181" s="215" t="s">
        <v>160</v>
      </c>
      <c r="BK181" s="217">
        <f>SUM(BK182:BK185)</f>
        <v>0</v>
      </c>
    </row>
    <row r="182" s="1" customFormat="1" ht="25.5" customHeight="1">
      <c r="B182" s="48"/>
      <c r="C182" s="221" t="s">
        <v>257</v>
      </c>
      <c r="D182" s="221" t="s">
        <v>162</v>
      </c>
      <c r="E182" s="222" t="s">
        <v>258</v>
      </c>
      <c r="F182" s="223" t="s">
        <v>259</v>
      </c>
      <c r="G182" s="223"/>
      <c r="H182" s="223"/>
      <c r="I182" s="223"/>
      <c r="J182" s="224" t="s">
        <v>197</v>
      </c>
      <c r="K182" s="225">
        <v>22.280000000000001</v>
      </c>
      <c r="L182" s="226">
        <v>0</v>
      </c>
      <c r="M182" s="227"/>
      <c r="N182" s="228">
        <f>ROUND(L182*K182,2)</f>
        <v>0</v>
      </c>
      <c r="O182" s="228"/>
      <c r="P182" s="228"/>
      <c r="Q182" s="228"/>
      <c r="R182" s="50"/>
      <c r="T182" s="229" t="s">
        <v>22</v>
      </c>
      <c r="U182" s="58" t="s">
        <v>44</v>
      </c>
      <c r="V182" s="49"/>
      <c r="W182" s="230">
        <f>V182*K182</f>
        <v>0</v>
      </c>
      <c r="X182" s="230">
        <v>1.8907700000000001</v>
      </c>
      <c r="Y182" s="230">
        <f>X182*K182</f>
        <v>42.126355600000004</v>
      </c>
      <c r="Z182" s="230">
        <v>0</v>
      </c>
      <c r="AA182" s="231">
        <f>Z182*K182</f>
        <v>0</v>
      </c>
      <c r="AR182" s="24" t="s">
        <v>166</v>
      </c>
      <c r="AT182" s="24" t="s">
        <v>162</v>
      </c>
      <c r="AU182" s="24" t="s">
        <v>115</v>
      </c>
      <c r="AY182" s="24" t="s">
        <v>160</v>
      </c>
      <c r="BE182" s="144">
        <f>IF(U182="základní",N182,0)</f>
        <v>0</v>
      </c>
      <c r="BF182" s="144">
        <f>IF(U182="snížená",N182,0)</f>
        <v>0</v>
      </c>
      <c r="BG182" s="144">
        <f>IF(U182="zákl. přenesená",N182,0)</f>
        <v>0</v>
      </c>
      <c r="BH182" s="144">
        <f>IF(U182="sníž. přenesená",N182,0)</f>
        <v>0</v>
      </c>
      <c r="BI182" s="144">
        <f>IF(U182="nulová",N182,0)</f>
        <v>0</v>
      </c>
      <c r="BJ182" s="24" t="s">
        <v>87</v>
      </c>
      <c r="BK182" s="144">
        <f>ROUND(L182*K182,2)</f>
        <v>0</v>
      </c>
      <c r="BL182" s="24" t="s">
        <v>166</v>
      </c>
      <c r="BM182" s="24" t="s">
        <v>260</v>
      </c>
    </row>
    <row r="183" s="10" customFormat="1" ht="16.5" customHeight="1">
      <c r="B183" s="232"/>
      <c r="C183" s="233"/>
      <c r="D183" s="233"/>
      <c r="E183" s="234" t="s">
        <v>22</v>
      </c>
      <c r="F183" s="235" t="s">
        <v>540</v>
      </c>
      <c r="G183" s="236"/>
      <c r="H183" s="236"/>
      <c r="I183" s="236"/>
      <c r="J183" s="233"/>
      <c r="K183" s="237">
        <v>15.375999999999999</v>
      </c>
      <c r="L183" s="233"/>
      <c r="M183" s="233"/>
      <c r="N183" s="233"/>
      <c r="O183" s="233"/>
      <c r="P183" s="233"/>
      <c r="Q183" s="233"/>
      <c r="R183" s="238"/>
      <c r="T183" s="239"/>
      <c r="U183" s="233"/>
      <c r="V183" s="233"/>
      <c r="W183" s="233"/>
      <c r="X183" s="233"/>
      <c r="Y183" s="233"/>
      <c r="Z183" s="233"/>
      <c r="AA183" s="240"/>
      <c r="AT183" s="241" t="s">
        <v>169</v>
      </c>
      <c r="AU183" s="241" t="s">
        <v>115</v>
      </c>
      <c r="AV183" s="10" t="s">
        <v>115</v>
      </c>
      <c r="AW183" s="10" t="s">
        <v>36</v>
      </c>
      <c r="AX183" s="10" t="s">
        <v>79</v>
      </c>
      <c r="AY183" s="241" t="s">
        <v>160</v>
      </c>
    </row>
    <row r="184" s="10" customFormat="1" ht="16.5" customHeight="1">
      <c r="B184" s="232"/>
      <c r="C184" s="233"/>
      <c r="D184" s="233"/>
      <c r="E184" s="234" t="s">
        <v>22</v>
      </c>
      <c r="F184" s="251" t="s">
        <v>541</v>
      </c>
      <c r="G184" s="233"/>
      <c r="H184" s="233"/>
      <c r="I184" s="233"/>
      <c r="J184" s="233"/>
      <c r="K184" s="237">
        <v>6.9039999999999999</v>
      </c>
      <c r="L184" s="233"/>
      <c r="M184" s="233"/>
      <c r="N184" s="233"/>
      <c r="O184" s="233"/>
      <c r="P184" s="233"/>
      <c r="Q184" s="233"/>
      <c r="R184" s="238"/>
      <c r="T184" s="239"/>
      <c r="U184" s="233"/>
      <c r="V184" s="233"/>
      <c r="W184" s="233"/>
      <c r="X184" s="233"/>
      <c r="Y184" s="233"/>
      <c r="Z184" s="233"/>
      <c r="AA184" s="240"/>
      <c r="AT184" s="241" t="s">
        <v>169</v>
      </c>
      <c r="AU184" s="241" t="s">
        <v>115</v>
      </c>
      <c r="AV184" s="10" t="s">
        <v>115</v>
      </c>
      <c r="AW184" s="10" t="s">
        <v>36</v>
      </c>
      <c r="AX184" s="10" t="s">
        <v>79</v>
      </c>
      <c r="AY184" s="241" t="s">
        <v>160</v>
      </c>
    </row>
    <row r="185" s="13" customFormat="1" ht="16.5" customHeight="1">
      <c r="B185" s="261"/>
      <c r="C185" s="262"/>
      <c r="D185" s="262"/>
      <c r="E185" s="263" t="s">
        <v>22</v>
      </c>
      <c r="F185" s="264" t="s">
        <v>211</v>
      </c>
      <c r="G185" s="262"/>
      <c r="H185" s="262"/>
      <c r="I185" s="262"/>
      <c r="J185" s="262"/>
      <c r="K185" s="265">
        <v>22.280000000000001</v>
      </c>
      <c r="L185" s="262"/>
      <c r="M185" s="262"/>
      <c r="N185" s="262"/>
      <c r="O185" s="262"/>
      <c r="P185" s="262"/>
      <c r="Q185" s="262"/>
      <c r="R185" s="266"/>
      <c r="T185" s="267"/>
      <c r="U185" s="262"/>
      <c r="V185" s="262"/>
      <c r="W185" s="262"/>
      <c r="X185" s="262"/>
      <c r="Y185" s="262"/>
      <c r="Z185" s="262"/>
      <c r="AA185" s="268"/>
      <c r="AT185" s="269" t="s">
        <v>169</v>
      </c>
      <c r="AU185" s="269" t="s">
        <v>115</v>
      </c>
      <c r="AV185" s="13" t="s">
        <v>166</v>
      </c>
      <c r="AW185" s="13" t="s">
        <v>36</v>
      </c>
      <c r="AX185" s="13" t="s">
        <v>87</v>
      </c>
      <c r="AY185" s="269" t="s">
        <v>160</v>
      </c>
    </row>
    <row r="186" s="9" customFormat="1" ht="29.88" customHeight="1">
      <c r="B186" s="207"/>
      <c r="C186" s="208"/>
      <c r="D186" s="218" t="s">
        <v>128</v>
      </c>
      <c r="E186" s="218"/>
      <c r="F186" s="218"/>
      <c r="G186" s="218"/>
      <c r="H186" s="218"/>
      <c r="I186" s="218"/>
      <c r="J186" s="218"/>
      <c r="K186" s="218"/>
      <c r="L186" s="218"/>
      <c r="M186" s="218"/>
      <c r="N186" s="219">
        <f>BK186</f>
        <v>0</v>
      </c>
      <c r="O186" s="220"/>
      <c r="P186" s="220"/>
      <c r="Q186" s="220"/>
      <c r="R186" s="211"/>
      <c r="T186" s="212"/>
      <c r="U186" s="208"/>
      <c r="V186" s="208"/>
      <c r="W186" s="213">
        <f>SUM(W187:W188)</f>
        <v>0</v>
      </c>
      <c r="X186" s="208"/>
      <c r="Y186" s="213">
        <f>SUM(Y187:Y188)</f>
        <v>0.42125000000000001</v>
      </c>
      <c r="Z186" s="208"/>
      <c r="AA186" s="214">
        <f>SUM(AA187:AA188)</f>
        <v>0</v>
      </c>
      <c r="AR186" s="215" t="s">
        <v>87</v>
      </c>
      <c r="AT186" s="216" t="s">
        <v>78</v>
      </c>
      <c r="AU186" s="216" t="s">
        <v>87</v>
      </c>
      <c r="AY186" s="215" t="s">
        <v>160</v>
      </c>
      <c r="BK186" s="217">
        <f>SUM(BK187:BK188)</f>
        <v>0</v>
      </c>
    </row>
    <row r="187" s="1" customFormat="1" ht="25.5" customHeight="1">
      <c r="B187" s="48"/>
      <c r="C187" s="221" t="s">
        <v>457</v>
      </c>
      <c r="D187" s="221" t="s">
        <v>162</v>
      </c>
      <c r="E187" s="222" t="s">
        <v>542</v>
      </c>
      <c r="F187" s="223" t="s">
        <v>543</v>
      </c>
      <c r="G187" s="223"/>
      <c r="H187" s="223"/>
      <c r="I187" s="223"/>
      <c r="J187" s="224" t="s">
        <v>165</v>
      </c>
      <c r="K187" s="225">
        <v>5</v>
      </c>
      <c r="L187" s="226">
        <v>0</v>
      </c>
      <c r="M187" s="227"/>
      <c r="N187" s="228">
        <f>ROUND(L187*K187,2)</f>
        <v>0</v>
      </c>
      <c r="O187" s="228"/>
      <c r="P187" s="228"/>
      <c r="Q187" s="228"/>
      <c r="R187" s="50"/>
      <c r="T187" s="229" t="s">
        <v>22</v>
      </c>
      <c r="U187" s="58" t="s">
        <v>44</v>
      </c>
      <c r="V187" s="49"/>
      <c r="W187" s="230">
        <f>V187*K187</f>
        <v>0</v>
      </c>
      <c r="X187" s="230">
        <v>0.084250000000000005</v>
      </c>
      <c r="Y187" s="230">
        <f>X187*K187</f>
        <v>0.42125000000000001</v>
      </c>
      <c r="Z187" s="230">
        <v>0</v>
      </c>
      <c r="AA187" s="231">
        <f>Z187*K187</f>
        <v>0</v>
      </c>
      <c r="AR187" s="24" t="s">
        <v>166</v>
      </c>
      <c r="AT187" s="24" t="s">
        <v>162</v>
      </c>
      <c r="AU187" s="24" t="s">
        <v>115</v>
      </c>
      <c r="AY187" s="24" t="s">
        <v>160</v>
      </c>
      <c r="BE187" s="144">
        <f>IF(U187="základní",N187,0)</f>
        <v>0</v>
      </c>
      <c r="BF187" s="144">
        <f>IF(U187="snížená",N187,0)</f>
        <v>0</v>
      </c>
      <c r="BG187" s="144">
        <f>IF(U187="zákl. přenesená",N187,0)</f>
        <v>0</v>
      </c>
      <c r="BH187" s="144">
        <f>IF(U187="sníž. přenesená",N187,0)</f>
        <v>0</v>
      </c>
      <c r="BI187" s="144">
        <f>IF(U187="nulová",N187,0)</f>
        <v>0</v>
      </c>
      <c r="BJ187" s="24" t="s">
        <v>87</v>
      </c>
      <c r="BK187" s="144">
        <f>ROUND(L187*K187,2)</f>
        <v>0</v>
      </c>
      <c r="BL187" s="24" t="s">
        <v>166</v>
      </c>
      <c r="BM187" s="24" t="s">
        <v>544</v>
      </c>
    </row>
    <row r="188" s="10" customFormat="1" ht="16.5" customHeight="1">
      <c r="B188" s="232"/>
      <c r="C188" s="233"/>
      <c r="D188" s="233"/>
      <c r="E188" s="234" t="s">
        <v>22</v>
      </c>
      <c r="F188" s="235" t="s">
        <v>545</v>
      </c>
      <c r="G188" s="236"/>
      <c r="H188" s="236"/>
      <c r="I188" s="236"/>
      <c r="J188" s="233"/>
      <c r="K188" s="237">
        <v>5</v>
      </c>
      <c r="L188" s="233"/>
      <c r="M188" s="233"/>
      <c r="N188" s="233"/>
      <c r="O188" s="233"/>
      <c r="P188" s="233"/>
      <c r="Q188" s="233"/>
      <c r="R188" s="238"/>
      <c r="T188" s="239"/>
      <c r="U188" s="233"/>
      <c r="V188" s="233"/>
      <c r="W188" s="233"/>
      <c r="X188" s="233"/>
      <c r="Y188" s="233"/>
      <c r="Z188" s="233"/>
      <c r="AA188" s="240"/>
      <c r="AT188" s="241" t="s">
        <v>169</v>
      </c>
      <c r="AU188" s="241" t="s">
        <v>115</v>
      </c>
      <c r="AV188" s="10" t="s">
        <v>115</v>
      </c>
      <c r="AW188" s="10" t="s">
        <v>36</v>
      </c>
      <c r="AX188" s="10" t="s">
        <v>87</v>
      </c>
      <c r="AY188" s="241" t="s">
        <v>160</v>
      </c>
    </row>
    <row r="189" s="9" customFormat="1" ht="29.88" customHeight="1">
      <c r="B189" s="207"/>
      <c r="C189" s="208"/>
      <c r="D189" s="218" t="s">
        <v>129</v>
      </c>
      <c r="E189" s="218"/>
      <c r="F189" s="218"/>
      <c r="G189" s="218"/>
      <c r="H189" s="218"/>
      <c r="I189" s="218"/>
      <c r="J189" s="218"/>
      <c r="K189" s="218"/>
      <c r="L189" s="218"/>
      <c r="M189" s="218"/>
      <c r="N189" s="219">
        <f>BK189</f>
        <v>0</v>
      </c>
      <c r="O189" s="220"/>
      <c r="P189" s="220"/>
      <c r="Q189" s="220"/>
      <c r="R189" s="211"/>
      <c r="T189" s="212"/>
      <c r="U189" s="208"/>
      <c r="V189" s="208"/>
      <c r="W189" s="213">
        <f>SUM(W190:W222)</f>
        <v>0</v>
      </c>
      <c r="X189" s="208"/>
      <c r="Y189" s="213">
        <f>SUM(Y190:Y222)</f>
        <v>3.2029019999999999</v>
      </c>
      <c r="Z189" s="208"/>
      <c r="AA189" s="214">
        <f>SUM(AA190:AA222)</f>
        <v>0</v>
      </c>
      <c r="AR189" s="215" t="s">
        <v>87</v>
      </c>
      <c r="AT189" s="216" t="s">
        <v>78</v>
      </c>
      <c r="AU189" s="216" t="s">
        <v>87</v>
      </c>
      <c r="AY189" s="215" t="s">
        <v>160</v>
      </c>
      <c r="BK189" s="217">
        <f>SUM(BK190:BK222)</f>
        <v>0</v>
      </c>
    </row>
    <row r="190" s="1" customFormat="1" ht="38.25" customHeight="1">
      <c r="B190" s="48"/>
      <c r="C190" s="221" t="s">
        <v>279</v>
      </c>
      <c r="D190" s="221" t="s">
        <v>162</v>
      </c>
      <c r="E190" s="222" t="s">
        <v>280</v>
      </c>
      <c r="F190" s="223" t="s">
        <v>281</v>
      </c>
      <c r="G190" s="223"/>
      <c r="H190" s="223"/>
      <c r="I190" s="223"/>
      <c r="J190" s="224" t="s">
        <v>188</v>
      </c>
      <c r="K190" s="225">
        <v>192.19999999999999</v>
      </c>
      <c r="L190" s="226">
        <v>0</v>
      </c>
      <c r="M190" s="227"/>
      <c r="N190" s="228">
        <f>ROUND(L190*K190,2)</f>
        <v>0</v>
      </c>
      <c r="O190" s="228"/>
      <c r="P190" s="228"/>
      <c r="Q190" s="228"/>
      <c r="R190" s="50"/>
      <c r="T190" s="229" t="s">
        <v>22</v>
      </c>
      <c r="U190" s="58" t="s">
        <v>44</v>
      </c>
      <c r="V190" s="49"/>
      <c r="W190" s="230">
        <f>V190*K190</f>
        <v>0</v>
      </c>
      <c r="X190" s="230">
        <v>0</v>
      </c>
      <c r="Y190" s="230">
        <f>X190*K190</f>
        <v>0</v>
      </c>
      <c r="Z190" s="230">
        <v>0</v>
      </c>
      <c r="AA190" s="231">
        <f>Z190*K190</f>
        <v>0</v>
      </c>
      <c r="AR190" s="24" t="s">
        <v>166</v>
      </c>
      <c r="AT190" s="24" t="s">
        <v>162</v>
      </c>
      <c r="AU190" s="24" t="s">
        <v>115</v>
      </c>
      <c r="AY190" s="24" t="s">
        <v>160</v>
      </c>
      <c r="BE190" s="144">
        <f>IF(U190="základní",N190,0)</f>
        <v>0</v>
      </c>
      <c r="BF190" s="144">
        <f>IF(U190="snížená",N190,0)</f>
        <v>0</v>
      </c>
      <c r="BG190" s="144">
        <f>IF(U190="zákl. přenesená",N190,0)</f>
        <v>0</v>
      </c>
      <c r="BH190" s="144">
        <f>IF(U190="sníž. přenesená",N190,0)</f>
        <v>0</v>
      </c>
      <c r="BI190" s="144">
        <f>IF(U190="nulová",N190,0)</f>
        <v>0</v>
      </c>
      <c r="BJ190" s="24" t="s">
        <v>87</v>
      </c>
      <c r="BK190" s="144">
        <f>ROUND(L190*K190,2)</f>
        <v>0</v>
      </c>
      <c r="BL190" s="24" t="s">
        <v>166</v>
      </c>
      <c r="BM190" s="24" t="s">
        <v>282</v>
      </c>
    </row>
    <row r="191" s="10" customFormat="1" ht="16.5" customHeight="1">
      <c r="B191" s="232"/>
      <c r="C191" s="233"/>
      <c r="D191" s="233"/>
      <c r="E191" s="234" t="s">
        <v>22</v>
      </c>
      <c r="F191" s="235" t="s">
        <v>546</v>
      </c>
      <c r="G191" s="236"/>
      <c r="H191" s="236"/>
      <c r="I191" s="236"/>
      <c r="J191" s="233"/>
      <c r="K191" s="237">
        <v>192.19999999999999</v>
      </c>
      <c r="L191" s="233"/>
      <c r="M191" s="233"/>
      <c r="N191" s="233"/>
      <c r="O191" s="233"/>
      <c r="P191" s="233"/>
      <c r="Q191" s="233"/>
      <c r="R191" s="238"/>
      <c r="T191" s="239"/>
      <c r="U191" s="233"/>
      <c r="V191" s="233"/>
      <c r="W191" s="233"/>
      <c r="X191" s="233"/>
      <c r="Y191" s="233"/>
      <c r="Z191" s="233"/>
      <c r="AA191" s="240"/>
      <c r="AT191" s="241" t="s">
        <v>169</v>
      </c>
      <c r="AU191" s="241" t="s">
        <v>115</v>
      </c>
      <c r="AV191" s="10" t="s">
        <v>115</v>
      </c>
      <c r="AW191" s="10" t="s">
        <v>36</v>
      </c>
      <c r="AX191" s="10" t="s">
        <v>87</v>
      </c>
      <c r="AY191" s="241" t="s">
        <v>160</v>
      </c>
    </row>
    <row r="192" s="1" customFormat="1" ht="25.5" customHeight="1">
      <c r="B192" s="48"/>
      <c r="C192" s="270" t="s">
        <v>284</v>
      </c>
      <c r="D192" s="270" t="s">
        <v>241</v>
      </c>
      <c r="E192" s="271" t="s">
        <v>285</v>
      </c>
      <c r="F192" s="272" t="s">
        <v>286</v>
      </c>
      <c r="G192" s="272"/>
      <c r="H192" s="272"/>
      <c r="I192" s="272"/>
      <c r="J192" s="273" t="s">
        <v>188</v>
      </c>
      <c r="K192" s="274">
        <v>192.19999999999999</v>
      </c>
      <c r="L192" s="275">
        <v>0</v>
      </c>
      <c r="M192" s="276"/>
      <c r="N192" s="277">
        <f>ROUND(L192*K192,2)</f>
        <v>0</v>
      </c>
      <c r="O192" s="228"/>
      <c r="P192" s="228"/>
      <c r="Q192" s="228"/>
      <c r="R192" s="50"/>
      <c r="T192" s="229" t="s">
        <v>22</v>
      </c>
      <c r="U192" s="58" t="s">
        <v>44</v>
      </c>
      <c r="V192" s="49"/>
      <c r="W192" s="230">
        <f>V192*K192</f>
        <v>0</v>
      </c>
      <c r="X192" s="230">
        <v>0.01306</v>
      </c>
      <c r="Y192" s="230">
        <f>X192*K192</f>
        <v>2.510132</v>
      </c>
      <c r="Z192" s="230">
        <v>0</v>
      </c>
      <c r="AA192" s="231">
        <f>Z192*K192</f>
        <v>0</v>
      </c>
      <c r="AR192" s="24" t="s">
        <v>180</v>
      </c>
      <c r="AT192" s="24" t="s">
        <v>241</v>
      </c>
      <c r="AU192" s="24" t="s">
        <v>115</v>
      </c>
      <c r="AY192" s="24" t="s">
        <v>160</v>
      </c>
      <c r="BE192" s="144">
        <f>IF(U192="základní",N192,0)</f>
        <v>0</v>
      </c>
      <c r="BF192" s="144">
        <f>IF(U192="snížená",N192,0)</f>
        <v>0</v>
      </c>
      <c r="BG192" s="144">
        <f>IF(U192="zákl. přenesená",N192,0)</f>
        <v>0</v>
      </c>
      <c r="BH192" s="144">
        <f>IF(U192="sníž. přenesená",N192,0)</f>
        <v>0</v>
      </c>
      <c r="BI192" s="144">
        <f>IF(U192="nulová",N192,0)</f>
        <v>0</v>
      </c>
      <c r="BJ192" s="24" t="s">
        <v>87</v>
      </c>
      <c r="BK192" s="144">
        <f>ROUND(L192*K192,2)</f>
        <v>0</v>
      </c>
      <c r="BL192" s="24" t="s">
        <v>166</v>
      </c>
      <c r="BM192" s="24" t="s">
        <v>287</v>
      </c>
    </row>
    <row r="193" s="10" customFormat="1" ht="16.5" customHeight="1">
      <c r="B193" s="232"/>
      <c r="C193" s="233"/>
      <c r="D193" s="233"/>
      <c r="E193" s="234" t="s">
        <v>22</v>
      </c>
      <c r="F193" s="235" t="s">
        <v>547</v>
      </c>
      <c r="G193" s="236"/>
      <c r="H193" s="236"/>
      <c r="I193" s="236"/>
      <c r="J193" s="233"/>
      <c r="K193" s="237">
        <v>192.19999999999999</v>
      </c>
      <c r="L193" s="233"/>
      <c r="M193" s="233"/>
      <c r="N193" s="233"/>
      <c r="O193" s="233"/>
      <c r="P193" s="233"/>
      <c r="Q193" s="233"/>
      <c r="R193" s="238"/>
      <c r="T193" s="239"/>
      <c r="U193" s="233"/>
      <c r="V193" s="233"/>
      <c r="W193" s="233"/>
      <c r="X193" s="233"/>
      <c r="Y193" s="233"/>
      <c r="Z193" s="233"/>
      <c r="AA193" s="240"/>
      <c r="AT193" s="241" t="s">
        <v>169</v>
      </c>
      <c r="AU193" s="241" t="s">
        <v>115</v>
      </c>
      <c r="AV193" s="10" t="s">
        <v>115</v>
      </c>
      <c r="AW193" s="10" t="s">
        <v>36</v>
      </c>
      <c r="AX193" s="10" t="s">
        <v>87</v>
      </c>
      <c r="AY193" s="241" t="s">
        <v>160</v>
      </c>
    </row>
    <row r="194" s="1" customFormat="1" ht="38.25" customHeight="1">
      <c r="B194" s="48"/>
      <c r="C194" s="221" t="s">
        <v>10</v>
      </c>
      <c r="D194" s="221" t="s">
        <v>162</v>
      </c>
      <c r="E194" s="222" t="s">
        <v>296</v>
      </c>
      <c r="F194" s="223" t="s">
        <v>297</v>
      </c>
      <c r="G194" s="223"/>
      <c r="H194" s="223"/>
      <c r="I194" s="223"/>
      <c r="J194" s="224" t="s">
        <v>298</v>
      </c>
      <c r="K194" s="225">
        <v>4</v>
      </c>
      <c r="L194" s="226">
        <v>0</v>
      </c>
      <c r="M194" s="227"/>
      <c r="N194" s="228">
        <f>ROUND(L194*K194,2)</f>
        <v>0</v>
      </c>
      <c r="O194" s="228"/>
      <c r="P194" s="228"/>
      <c r="Q194" s="228"/>
      <c r="R194" s="50"/>
      <c r="T194" s="229" t="s">
        <v>22</v>
      </c>
      <c r="U194" s="58" t="s">
        <v>44</v>
      </c>
      <c r="V194" s="49"/>
      <c r="W194" s="230">
        <f>V194*K194</f>
        <v>0</v>
      </c>
      <c r="X194" s="230">
        <v>0</v>
      </c>
      <c r="Y194" s="230">
        <f>X194*K194</f>
        <v>0</v>
      </c>
      <c r="Z194" s="230">
        <v>0</v>
      </c>
      <c r="AA194" s="231">
        <f>Z194*K194</f>
        <v>0</v>
      </c>
      <c r="AR194" s="24" t="s">
        <v>166</v>
      </c>
      <c r="AT194" s="24" t="s">
        <v>162</v>
      </c>
      <c r="AU194" s="24" t="s">
        <v>115</v>
      </c>
      <c r="AY194" s="24" t="s">
        <v>160</v>
      </c>
      <c r="BE194" s="144">
        <f>IF(U194="základní",N194,0)</f>
        <v>0</v>
      </c>
      <c r="BF194" s="144">
        <f>IF(U194="snížená",N194,0)</f>
        <v>0</v>
      </c>
      <c r="BG194" s="144">
        <f>IF(U194="zákl. přenesená",N194,0)</f>
        <v>0</v>
      </c>
      <c r="BH194" s="144">
        <f>IF(U194="sníž. přenesená",N194,0)</f>
        <v>0</v>
      </c>
      <c r="BI194" s="144">
        <f>IF(U194="nulová",N194,0)</f>
        <v>0</v>
      </c>
      <c r="BJ194" s="24" t="s">
        <v>87</v>
      </c>
      <c r="BK194" s="144">
        <f>ROUND(L194*K194,2)</f>
        <v>0</v>
      </c>
      <c r="BL194" s="24" t="s">
        <v>166</v>
      </c>
      <c r="BM194" s="24" t="s">
        <v>299</v>
      </c>
    </row>
    <row r="195" s="1" customFormat="1" ht="25.5" customHeight="1">
      <c r="B195" s="48"/>
      <c r="C195" s="270" t="s">
        <v>320</v>
      </c>
      <c r="D195" s="270" t="s">
        <v>241</v>
      </c>
      <c r="E195" s="271" t="s">
        <v>321</v>
      </c>
      <c r="F195" s="272" t="s">
        <v>322</v>
      </c>
      <c r="G195" s="272"/>
      <c r="H195" s="272"/>
      <c r="I195" s="272"/>
      <c r="J195" s="273" t="s">
        <v>298</v>
      </c>
      <c r="K195" s="274">
        <v>1</v>
      </c>
      <c r="L195" s="275">
        <v>0</v>
      </c>
      <c r="M195" s="276"/>
      <c r="N195" s="277">
        <f>ROUND(L195*K195,2)</f>
        <v>0</v>
      </c>
      <c r="O195" s="228"/>
      <c r="P195" s="228"/>
      <c r="Q195" s="228"/>
      <c r="R195" s="50"/>
      <c r="T195" s="229" t="s">
        <v>22</v>
      </c>
      <c r="U195" s="58" t="s">
        <v>44</v>
      </c>
      <c r="V195" s="49"/>
      <c r="W195" s="230">
        <f>V195*K195</f>
        <v>0</v>
      </c>
      <c r="X195" s="230">
        <v>0.0086999999999999994</v>
      </c>
      <c r="Y195" s="230">
        <f>X195*K195</f>
        <v>0.0086999999999999994</v>
      </c>
      <c r="Z195" s="230">
        <v>0</v>
      </c>
      <c r="AA195" s="231">
        <f>Z195*K195</f>
        <v>0</v>
      </c>
      <c r="AR195" s="24" t="s">
        <v>180</v>
      </c>
      <c r="AT195" s="24" t="s">
        <v>241</v>
      </c>
      <c r="AU195" s="24" t="s">
        <v>115</v>
      </c>
      <c r="AY195" s="24" t="s">
        <v>160</v>
      </c>
      <c r="BE195" s="144">
        <f>IF(U195="základní",N195,0)</f>
        <v>0</v>
      </c>
      <c r="BF195" s="144">
        <f>IF(U195="snížená",N195,0)</f>
        <v>0</v>
      </c>
      <c r="BG195" s="144">
        <f>IF(U195="zákl. přenesená",N195,0)</f>
        <v>0</v>
      </c>
      <c r="BH195" s="144">
        <f>IF(U195="sníž. přenesená",N195,0)</f>
        <v>0</v>
      </c>
      <c r="BI195" s="144">
        <f>IF(U195="nulová",N195,0)</f>
        <v>0</v>
      </c>
      <c r="BJ195" s="24" t="s">
        <v>87</v>
      </c>
      <c r="BK195" s="144">
        <f>ROUND(L195*K195,2)</f>
        <v>0</v>
      </c>
      <c r="BL195" s="24" t="s">
        <v>166</v>
      </c>
      <c r="BM195" s="24" t="s">
        <v>323</v>
      </c>
    </row>
    <row r="196" s="1" customFormat="1" ht="25.5" customHeight="1">
      <c r="B196" s="48"/>
      <c r="C196" s="270" t="s">
        <v>324</v>
      </c>
      <c r="D196" s="270" t="s">
        <v>241</v>
      </c>
      <c r="E196" s="271" t="s">
        <v>325</v>
      </c>
      <c r="F196" s="272" t="s">
        <v>326</v>
      </c>
      <c r="G196" s="272"/>
      <c r="H196" s="272"/>
      <c r="I196" s="272"/>
      <c r="J196" s="273" t="s">
        <v>298</v>
      </c>
      <c r="K196" s="274">
        <v>1</v>
      </c>
      <c r="L196" s="275">
        <v>0</v>
      </c>
      <c r="M196" s="276"/>
      <c r="N196" s="277">
        <f>ROUND(L196*K196,2)</f>
        <v>0</v>
      </c>
      <c r="O196" s="228"/>
      <c r="P196" s="228"/>
      <c r="Q196" s="228"/>
      <c r="R196" s="50"/>
      <c r="T196" s="229" t="s">
        <v>22</v>
      </c>
      <c r="U196" s="58" t="s">
        <v>44</v>
      </c>
      <c r="V196" s="49"/>
      <c r="W196" s="230">
        <f>V196*K196</f>
        <v>0</v>
      </c>
      <c r="X196" s="230">
        <v>0.0047000000000000002</v>
      </c>
      <c r="Y196" s="230">
        <f>X196*K196</f>
        <v>0.0047000000000000002</v>
      </c>
      <c r="Z196" s="230">
        <v>0</v>
      </c>
      <c r="AA196" s="231">
        <f>Z196*K196</f>
        <v>0</v>
      </c>
      <c r="AR196" s="24" t="s">
        <v>180</v>
      </c>
      <c r="AT196" s="24" t="s">
        <v>241</v>
      </c>
      <c r="AU196" s="24" t="s">
        <v>115</v>
      </c>
      <c r="AY196" s="24" t="s">
        <v>160</v>
      </c>
      <c r="BE196" s="144">
        <f>IF(U196="základní",N196,0)</f>
        <v>0</v>
      </c>
      <c r="BF196" s="144">
        <f>IF(U196="snížená",N196,0)</f>
        <v>0</v>
      </c>
      <c r="BG196" s="144">
        <f>IF(U196="zákl. přenesená",N196,0)</f>
        <v>0</v>
      </c>
      <c r="BH196" s="144">
        <f>IF(U196="sníž. přenesená",N196,0)</f>
        <v>0</v>
      </c>
      <c r="BI196" s="144">
        <f>IF(U196="nulová",N196,0)</f>
        <v>0</v>
      </c>
      <c r="BJ196" s="24" t="s">
        <v>87</v>
      </c>
      <c r="BK196" s="144">
        <f>ROUND(L196*K196,2)</f>
        <v>0</v>
      </c>
      <c r="BL196" s="24" t="s">
        <v>166</v>
      </c>
      <c r="BM196" s="24" t="s">
        <v>327</v>
      </c>
    </row>
    <row r="197" s="1" customFormat="1" ht="16.5" customHeight="1">
      <c r="B197" s="48"/>
      <c r="C197" s="270" t="s">
        <v>548</v>
      </c>
      <c r="D197" s="270" t="s">
        <v>241</v>
      </c>
      <c r="E197" s="271" t="s">
        <v>549</v>
      </c>
      <c r="F197" s="272" t="s">
        <v>550</v>
      </c>
      <c r="G197" s="272"/>
      <c r="H197" s="272"/>
      <c r="I197" s="272"/>
      <c r="J197" s="273" t="s">
        <v>298</v>
      </c>
      <c r="K197" s="274">
        <v>1</v>
      </c>
      <c r="L197" s="275">
        <v>0</v>
      </c>
      <c r="M197" s="276"/>
      <c r="N197" s="277">
        <f>ROUND(L197*K197,2)</f>
        <v>0</v>
      </c>
      <c r="O197" s="228"/>
      <c r="P197" s="228"/>
      <c r="Q197" s="228"/>
      <c r="R197" s="50"/>
      <c r="T197" s="229" t="s">
        <v>22</v>
      </c>
      <c r="U197" s="58" t="s">
        <v>44</v>
      </c>
      <c r="V197" s="49"/>
      <c r="W197" s="230">
        <f>V197*K197</f>
        <v>0</v>
      </c>
      <c r="X197" s="230">
        <v>0.0044000000000000003</v>
      </c>
      <c r="Y197" s="230">
        <f>X197*K197</f>
        <v>0.0044000000000000003</v>
      </c>
      <c r="Z197" s="230">
        <v>0</v>
      </c>
      <c r="AA197" s="231">
        <f>Z197*K197</f>
        <v>0</v>
      </c>
      <c r="AR197" s="24" t="s">
        <v>180</v>
      </c>
      <c r="AT197" s="24" t="s">
        <v>241</v>
      </c>
      <c r="AU197" s="24" t="s">
        <v>115</v>
      </c>
      <c r="AY197" s="24" t="s">
        <v>160</v>
      </c>
      <c r="BE197" s="144">
        <f>IF(U197="základní",N197,0)</f>
        <v>0</v>
      </c>
      <c r="BF197" s="144">
        <f>IF(U197="snížená",N197,0)</f>
        <v>0</v>
      </c>
      <c r="BG197" s="144">
        <f>IF(U197="zákl. přenesená",N197,0)</f>
        <v>0</v>
      </c>
      <c r="BH197" s="144">
        <f>IF(U197="sníž. přenesená",N197,0)</f>
        <v>0</v>
      </c>
      <c r="BI197" s="144">
        <f>IF(U197="nulová",N197,0)</f>
        <v>0</v>
      </c>
      <c r="BJ197" s="24" t="s">
        <v>87</v>
      </c>
      <c r="BK197" s="144">
        <f>ROUND(L197*K197,2)</f>
        <v>0</v>
      </c>
      <c r="BL197" s="24" t="s">
        <v>166</v>
      </c>
      <c r="BM197" s="24" t="s">
        <v>551</v>
      </c>
    </row>
    <row r="198" s="1" customFormat="1" ht="16.5" customHeight="1">
      <c r="B198" s="48"/>
      <c r="C198" s="270" t="s">
        <v>494</v>
      </c>
      <c r="D198" s="270" t="s">
        <v>241</v>
      </c>
      <c r="E198" s="271" t="s">
        <v>495</v>
      </c>
      <c r="F198" s="272" t="s">
        <v>552</v>
      </c>
      <c r="G198" s="272"/>
      <c r="H198" s="272"/>
      <c r="I198" s="272"/>
      <c r="J198" s="273" t="s">
        <v>298</v>
      </c>
      <c r="K198" s="274">
        <v>1</v>
      </c>
      <c r="L198" s="275">
        <v>0</v>
      </c>
      <c r="M198" s="276"/>
      <c r="N198" s="277">
        <f>ROUND(L198*K198,2)</f>
        <v>0</v>
      </c>
      <c r="O198" s="228"/>
      <c r="P198" s="228"/>
      <c r="Q198" s="228"/>
      <c r="R198" s="50"/>
      <c r="T198" s="229" t="s">
        <v>22</v>
      </c>
      <c r="U198" s="58" t="s">
        <v>44</v>
      </c>
      <c r="V198" s="49"/>
      <c r="W198" s="230">
        <f>V198*K198</f>
        <v>0</v>
      </c>
      <c r="X198" s="230">
        <v>0.0044000000000000003</v>
      </c>
      <c r="Y198" s="230">
        <f>X198*K198</f>
        <v>0.0044000000000000003</v>
      </c>
      <c r="Z198" s="230">
        <v>0</v>
      </c>
      <c r="AA198" s="231">
        <f>Z198*K198</f>
        <v>0</v>
      </c>
      <c r="AR198" s="24" t="s">
        <v>180</v>
      </c>
      <c r="AT198" s="24" t="s">
        <v>241</v>
      </c>
      <c r="AU198" s="24" t="s">
        <v>115</v>
      </c>
      <c r="AY198" s="24" t="s">
        <v>160</v>
      </c>
      <c r="BE198" s="144">
        <f>IF(U198="základní",N198,0)</f>
        <v>0</v>
      </c>
      <c r="BF198" s="144">
        <f>IF(U198="snížená",N198,0)</f>
        <v>0</v>
      </c>
      <c r="BG198" s="144">
        <f>IF(U198="zákl. přenesená",N198,0)</f>
        <v>0</v>
      </c>
      <c r="BH198" s="144">
        <f>IF(U198="sníž. přenesená",N198,0)</f>
        <v>0</v>
      </c>
      <c r="BI198" s="144">
        <f>IF(U198="nulová",N198,0)</f>
        <v>0</v>
      </c>
      <c r="BJ198" s="24" t="s">
        <v>87</v>
      </c>
      <c r="BK198" s="144">
        <f>ROUND(L198*K198,2)</f>
        <v>0</v>
      </c>
      <c r="BL198" s="24" t="s">
        <v>166</v>
      </c>
      <c r="BM198" s="24" t="s">
        <v>497</v>
      </c>
    </row>
    <row r="199" s="1" customFormat="1" ht="25.5" customHeight="1">
      <c r="B199" s="48"/>
      <c r="C199" s="221" t="s">
        <v>340</v>
      </c>
      <c r="D199" s="221" t="s">
        <v>162</v>
      </c>
      <c r="E199" s="222" t="s">
        <v>341</v>
      </c>
      <c r="F199" s="223" t="s">
        <v>342</v>
      </c>
      <c r="G199" s="223"/>
      <c r="H199" s="223"/>
      <c r="I199" s="223"/>
      <c r="J199" s="224" t="s">
        <v>298</v>
      </c>
      <c r="K199" s="225">
        <v>3</v>
      </c>
      <c r="L199" s="226">
        <v>0</v>
      </c>
      <c r="M199" s="227"/>
      <c r="N199" s="228">
        <f>ROUND(L199*K199,2)</f>
        <v>0</v>
      </c>
      <c r="O199" s="228"/>
      <c r="P199" s="228"/>
      <c r="Q199" s="228"/>
      <c r="R199" s="50"/>
      <c r="T199" s="229" t="s">
        <v>22</v>
      </c>
      <c r="U199" s="58" t="s">
        <v>44</v>
      </c>
      <c r="V199" s="49"/>
      <c r="W199" s="230">
        <f>V199*K199</f>
        <v>0</v>
      </c>
      <c r="X199" s="230">
        <v>0.00167</v>
      </c>
      <c r="Y199" s="230">
        <f>X199*K199</f>
        <v>0.0050100000000000006</v>
      </c>
      <c r="Z199" s="230">
        <v>0</v>
      </c>
      <c r="AA199" s="231">
        <f>Z199*K199</f>
        <v>0</v>
      </c>
      <c r="AR199" s="24" t="s">
        <v>166</v>
      </c>
      <c r="AT199" s="24" t="s">
        <v>162</v>
      </c>
      <c r="AU199" s="24" t="s">
        <v>115</v>
      </c>
      <c r="AY199" s="24" t="s">
        <v>160</v>
      </c>
      <c r="BE199" s="144">
        <f>IF(U199="základní",N199,0)</f>
        <v>0</v>
      </c>
      <c r="BF199" s="144">
        <f>IF(U199="snížená",N199,0)</f>
        <v>0</v>
      </c>
      <c r="BG199" s="144">
        <f>IF(U199="zákl. přenesená",N199,0)</f>
        <v>0</v>
      </c>
      <c r="BH199" s="144">
        <f>IF(U199="sníž. přenesená",N199,0)</f>
        <v>0</v>
      </c>
      <c r="BI199" s="144">
        <f>IF(U199="nulová",N199,0)</f>
        <v>0</v>
      </c>
      <c r="BJ199" s="24" t="s">
        <v>87</v>
      </c>
      <c r="BK199" s="144">
        <f>ROUND(L199*K199,2)</f>
        <v>0</v>
      </c>
      <c r="BL199" s="24" t="s">
        <v>166</v>
      </c>
      <c r="BM199" s="24" t="s">
        <v>343</v>
      </c>
    </row>
    <row r="200" s="1" customFormat="1" ht="25.5" customHeight="1">
      <c r="B200" s="48"/>
      <c r="C200" s="270" t="s">
        <v>344</v>
      </c>
      <c r="D200" s="270" t="s">
        <v>241</v>
      </c>
      <c r="E200" s="271" t="s">
        <v>345</v>
      </c>
      <c r="F200" s="272" t="s">
        <v>346</v>
      </c>
      <c r="G200" s="272"/>
      <c r="H200" s="272"/>
      <c r="I200" s="272"/>
      <c r="J200" s="273" t="s">
        <v>298</v>
      </c>
      <c r="K200" s="274">
        <v>3</v>
      </c>
      <c r="L200" s="275">
        <v>0</v>
      </c>
      <c r="M200" s="276"/>
      <c r="N200" s="277">
        <f>ROUND(L200*K200,2)</f>
        <v>0</v>
      </c>
      <c r="O200" s="228"/>
      <c r="P200" s="228"/>
      <c r="Q200" s="228"/>
      <c r="R200" s="50"/>
      <c r="T200" s="229" t="s">
        <v>22</v>
      </c>
      <c r="U200" s="58" t="s">
        <v>44</v>
      </c>
      <c r="V200" s="49"/>
      <c r="W200" s="230">
        <f>V200*K200</f>
        <v>0</v>
      </c>
      <c r="X200" s="230">
        <v>0.0094000000000000004</v>
      </c>
      <c r="Y200" s="230">
        <f>X200*K200</f>
        <v>0.028200000000000003</v>
      </c>
      <c r="Z200" s="230">
        <v>0</v>
      </c>
      <c r="AA200" s="231">
        <f>Z200*K200</f>
        <v>0</v>
      </c>
      <c r="AR200" s="24" t="s">
        <v>180</v>
      </c>
      <c r="AT200" s="24" t="s">
        <v>241</v>
      </c>
      <c r="AU200" s="24" t="s">
        <v>115</v>
      </c>
      <c r="AY200" s="24" t="s">
        <v>160</v>
      </c>
      <c r="BE200" s="144">
        <f>IF(U200="základní",N200,0)</f>
        <v>0</v>
      </c>
      <c r="BF200" s="144">
        <f>IF(U200="snížená",N200,0)</f>
        <v>0</v>
      </c>
      <c r="BG200" s="144">
        <f>IF(U200="zákl. přenesená",N200,0)</f>
        <v>0</v>
      </c>
      <c r="BH200" s="144">
        <f>IF(U200="sníž. přenesená",N200,0)</f>
        <v>0</v>
      </c>
      <c r="BI200" s="144">
        <f>IF(U200="nulová",N200,0)</f>
        <v>0</v>
      </c>
      <c r="BJ200" s="24" t="s">
        <v>87</v>
      </c>
      <c r="BK200" s="144">
        <f>ROUND(L200*K200,2)</f>
        <v>0</v>
      </c>
      <c r="BL200" s="24" t="s">
        <v>166</v>
      </c>
      <c r="BM200" s="24" t="s">
        <v>347</v>
      </c>
    </row>
    <row r="201" s="1" customFormat="1" ht="38.25" customHeight="1">
      <c r="B201" s="48"/>
      <c r="C201" s="221" t="s">
        <v>553</v>
      </c>
      <c r="D201" s="221" t="s">
        <v>162</v>
      </c>
      <c r="E201" s="222" t="s">
        <v>554</v>
      </c>
      <c r="F201" s="223" t="s">
        <v>555</v>
      </c>
      <c r="G201" s="223"/>
      <c r="H201" s="223"/>
      <c r="I201" s="223"/>
      <c r="J201" s="224" t="s">
        <v>188</v>
      </c>
      <c r="K201" s="225">
        <v>48.299999999999997</v>
      </c>
      <c r="L201" s="226">
        <v>0</v>
      </c>
      <c r="M201" s="227"/>
      <c r="N201" s="228">
        <f>ROUND(L201*K201,2)</f>
        <v>0</v>
      </c>
      <c r="O201" s="228"/>
      <c r="P201" s="228"/>
      <c r="Q201" s="228"/>
      <c r="R201" s="50"/>
      <c r="T201" s="229" t="s">
        <v>22</v>
      </c>
      <c r="U201" s="58" t="s">
        <v>44</v>
      </c>
      <c r="V201" s="49"/>
      <c r="W201" s="230">
        <f>V201*K201</f>
        <v>0</v>
      </c>
      <c r="X201" s="230">
        <v>0</v>
      </c>
      <c r="Y201" s="230">
        <f>X201*K201</f>
        <v>0</v>
      </c>
      <c r="Z201" s="230">
        <v>0</v>
      </c>
      <c r="AA201" s="231">
        <f>Z201*K201</f>
        <v>0</v>
      </c>
      <c r="AR201" s="24" t="s">
        <v>166</v>
      </c>
      <c r="AT201" s="24" t="s">
        <v>162</v>
      </c>
      <c r="AU201" s="24" t="s">
        <v>115</v>
      </c>
      <c r="AY201" s="24" t="s">
        <v>160</v>
      </c>
      <c r="BE201" s="144">
        <f>IF(U201="základní",N201,0)</f>
        <v>0</v>
      </c>
      <c r="BF201" s="144">
        <f>IF(U201="snížená",N201,0)</f>
        <v>0</v>
      </c>
      <c r="BG201" s="144">
        <f>IF(U201="zákl. přenesená",N201,0)</f>
        <v>0</v>
      </c>
      <c r="BH201" s="144">
        <f>IF(U201="sníž. přenesená",N201,0)</f>
        <v>0</v>
      </c>
      <c r="BI201" s="144">
        <f>IF(U201="nulová",N201,0)</f>
        <v>0</v>
      </c>
      <c r="BJ201" s="24" t="s">
        <v>87</v>
      </c>
      <c r="BK201" s="144">
        <f>ROUND(L201*K201,2)</f>
        <v>0</v>
      </c>
      <c r="BL201" s="24" t="s">
        <v>166</v>
      </c>
      <c r="BM201" s="24" t="s">
        <v>556</v>
      </c>
    </row>
    <row r="202" s="10" customFormat="1" ht="16.5" customHeight="1">
      <c r="B202" s="232"/>
      <c r="C202" s="233"/>
      <c r="D202" s="233"/>
      <c r="E202" s="234" t="s">
        <v>22</v>
      </c>
      <c r="F202" s="235" t="s">
        <v>557</v>
      </c>
      <c r="G202" s="236"/>
      <c r="H202" s="236"/>
      <c r="I202" s="236"/>
      <c r="J202" s="233"/>
      <c r="K202" s="237">
        <v>48.299999999999997</v>
      </c>
      <c r="L202" s="233"/>
      <c r="M202" s="233"/>
      <c r="N202" s="233"/>
      <c r="O202" s="233"/>
      <c r="P202" s="233"/>
      <c r="Q202" s="233"/>
      <c r="R202" s="238"/>
      <c r="T202" s="239"/>
      <c r="U202" s="233"/>
      <c r="V202" s="233"/>
      <c r="W202" s="233"/>
      <c r="X202" s="233"/>
      <c r="Y202" s="233"/>
      <c r="Z202" s="233"/>
      <c r="AA202" s="240"/>
      <c r="AT202" s="241" t="s">
        <v>169</v>
      </c>
      <c r="AU202" s="241" t="s">
        <v>115</v>
      </c>
      <c r="AV202" s="10" t="s">
        <v>115</v>
      </c>
      <c r="AW202" s="10" t="s">
        <v>36</v>
      </c>
      <c r="AX202" s="10" t="s">
        <v>87</v>
      </c>
      <c r="AY202" s="241" t="s">
        <v>160</v>
      </c>
    </row>
    <row r="203" s="1" customFormat="1" ht="25.5" customHeight="1">
      <c r="B203" s="48"/>
      <c r="C203" s="270" t="s">
        <v>558</v>
      </c>
      <c r="D203" s="270" t="s">
        <v>241</v>
      </c>
      <c r="E203" s="271" t="s">
        <v>559</v>
      </c>
      <c r="F203" s="272" t="s">
        <v>560</v>
      </c>
      <c r="G203" s="272"/>
      <c r="H203" s="272"/>
      <c r="I203" s="272"/>
      <c r="J203" s="273" t="s">
        <v>188</v>
      </c>
      <c r="K203" s="274">
        <v>90</v>
      </c>
      <c r="L203" s="275">
        <v>0</v>
      </c>
      <c r="M203" s="276"/>
      <c r="N203" s="277">
        <f>ROUND(L203*K203,2)</f>
        <v>0</v>
      </c>
      <c r="O203" s="228"/>
      <c r="P203" s="228"/>
      <c r="Q203" s="228"/>
      <c r="R203" s="50"/>
      <c r="T203" s="229" t="s">
        <v>22</v>
      </c>
      <c r="U203" s="58" t="s">
        <v>44</v>
      </c>
      <c r="V203" s="49"/>
      <c r="W203" s="230">
        <f>V203*K203</f>
        <v>0</v>
      </c>
      <c r="X203" s="230">
        <v>0.00027999999999999998</v>
      </c>
      <c r="Y203" s="230">
        <f>X203*K203</f>
        <v>0.025199999999999997</v>
      </c>
      <c r="Z203" s="230">
        <v>0</v>
      </c>
      <c r="AA203" s="231">
        <f>Z203*K203</f>
        <v>0</v>
      </c>
      <c r="AR203" s="24" t="s">
        <v>180</v>
      </c>
      <c r="AT203" s="24" t="s">
        <v>241</v>
      </c>
      <c r="AU203" s="24" t="s">
        <v>115</v>
      </c>
      <c r="AY203" s="24" t="s">
        <v>160</v>
      </c>
      <c r="BE203" s="144">
        <f>IF(U203="základní",N203,0)</f>
        <v>0</v>
      </c>
      <c r="BF203" s="144">
        <f>IF(U203="snížená",N203,0)</f>
        <v>0</v>
      </c>
      <c r="BG203" s="144">
        <f>IF(U203="zákl. přenesená",N203,0)</f>
        <v>0</v>
      </c>
      <c r="BH203" s="144">
        <f>IF(U203="sníž. přenesená",N203,0)</f>
        <v>0</v>
      </c>
      <c r="BI203" s="144">
        <f>IF(U203="nulová",N203,0)</f>
        <v>0</v>
      </c>
      <c r="BJ203" s="24" t="s">
        <v>87</v>
      </c>
      <c r="BK203" s="144">
        <f>ROUND(L203*K203,2)</f>
        <v>0</v>
      </c>
      <c r="BL203" s="24" t="s">
        <v>166</v>
      </c>
      <c r="BM203" s="24" t="s">
        <v>561</v>
      </c>
    </row>
    <row r="204" s="10" customFormat="1" ht="16.5" customHeight="1">
      <c r="B204" s="232"/>
      <c r="C204" s="233"/>
      <c r="D204" s="233"/>
      <c r="E204" s="234" t="s">
        <v>22</v>
      </c>
      <c r="F204" s="235" t="s">
        <v>562</v>
      </c>
      <c r="G204" s="236"/>
      <c r="H204" s="236"/>
      <c r="I204" s="236"/>
      <c r="J204" s="233"/>
      <c r="K204" s="237">
        <v>90</v>
      </c>
      <c r="L204" s="233"/>
      <c r="M204" s="233"/>
      <c r="N204" s="233"/>
      <c r="O204" s="233"/>
      <c r="P204" s="233"/>
      <c r="Q204" s="233"/>
      <c r="R204" s="238"/>
      <c r="T204" s="239"/>
      <c r="U204" s="233"/>
      <c r="V204" s="233"/>
      <c r="W204" s="233"/>
      <c r="X204" s="233"/>
      <c r="Y204" s="233"/>
      <c r="Z204" s="233"/>
      <c r="AA204" s="240"/>
      <c r="AT204" s="241" t="s">
        <v>169</v>
      </c>
      <c r="AU204" s="241" t="s">
        <v>115</v>
      </c>
      <c r="AV204" s="10" t="s">
        <v>115</v>
      </c>
      <c r="AW204" s="10" t="s">
        <v>36</v>
      </c>
      <c r="AX204" s="10" t="s">
        <v>87</v>
      </c>
      <c r="AY204" s="241" t="s">
        <v>160</v>
      </c>
    </row>
    <row r="205" s="1" customFormat="1" ht="38.25" customHeight="1">
      <c r="B205" s="48"/>
      <c r="C205" s="221" t="s">
        <v>563</v>
      </c>
      <c r="D205" s="221" t="s">
        <v>162</v>
      </c>
      <c r="E205" s="222" t="s">
        <v>564</v>
      </c>
      <c r="F205" s="223" t="s">
        <v>565</v>
      </c>
      <c r="G205" s="223"/>
      <c r="H205" s="223"/>
      <c r="I205" s="223"/>
      <c r="J205" s="224" t="s">
        <v>188</v>
      </c>
      <c r="K205" s="225">
        <v>23</v>
      </c>
      <c r="L205" s="226">
        <v>0</v>
      </c>
      <c r="M205" s="227"/>
      <c r="N205" s="228">
        <f>ROUND(L205*K205,2)</f>
        <v>0</v>
      </c>
      <c r="O205" s="228"/>
      <c r="P205" s="228"/>
      <c r="Q205" s="228"/>
      <c r="R205" s="50"/>
      <c r="T205" s="229" t="s">
        <v>22</v>
      </c>
      <c r="U205" s="58" t="s">
        <v>44</v>
      </c>
      <c r="V205" s="49"/>
      <c r="W205" s="230">
        <f>V205*K205</f>
        <v>0</v>
      </c>
      <c r="X205" s="230">
        <v>0</v>
      </c>
      <c r="Y205" s="230">
        <f>X205*K205</f>
        <v>0</v>
      </c>
      <c r="Z205" s="230">
        <v>0</v>
      </c>
      <c r="AA205" s="231">
        <f>Z205*K205</f>
        <v>0</v>
      </c>
      <c r="AR205" s="24" t="s">
        <v>166</v>
      </c>
      <c r="AT205" s="24" t="s">
        <v>162</v>
      </c>
      <c r="AU205" s="24" t="s">
        <v>115</v>
      </c>
      <c r="AY205" s="24" t="s">
        <v>160</v>
      </c>
      <c r="BE205" s="144">
        <f>IF(U205="základní",N205,0)</f>
        <v>0</v>
      </c>
      <c r="BF205" s="144">
        <f>IF(U205="snížená",N205,0)</f>
        <v>0</v>
      </c>
      <c r="BG205" s="144">
        <f>IF(U205="zákl. přenesená",N205,0)</f>
        <v>0</v>
      </c>
      <c r="BH205" s="144">
        <f>IF(U205="sníž. přenesená",N205,0)</f>
        <v>0</v>
      </c>
      <c r="BI205" s="144">
        <f>IF(U205="nulová",N205,0)</f>
        <v>0</v>
      </c>
      <c r="BJ205" s="24" t="s">
        <v>87</v>
      </c>
      <c r="BK205" s="144">
        <f>ROUND(L205*K205,2)</f>
        <v>0</v>
      </c>
      <c r="BL205" s="24" t="s">
        <v>166</v>
      </c>
      <c r="BM205" s="24" t="s">
        <v>566</v>
      </c>
    </row>
    <row r="206" s="10" customFormat="1" ht="16.5" customHeight="1">
      <c r="B206" s="232"/>
      <c r="C206" s="233"/>
      <c r="D206" s="233"/>
      <c r="E206" s="234" t="s">
        <v>22</v>
      </c>
      <c r="F206" s="235" t="s">
        <v>567</v>
      </c>
      <c r="G206" s="236"/>
      <c r="H206" s="236"/>
      <c r="I206" s="236"/>
      <c r="J206" s="233"/>
      <c r="K206" s="237">
        <v>23</v>
      </c>
      <c r="L206" s="233"/>
      <c r="M206" s="233"/>
      <c r="N206" s="233"/>
      <c r="O206" s="233"/>
      <c r="P206" s="233"/>
      <c r="Q206" s="233"/>
      <c r="R206" s="238"/>
      <c r="T206" s="239"/>
      <c r="U206" s="233"/>
      <c r="V206" s="233"/>
      <c r="W206" s="233"/>
      <c r="X206" s="233"/>
      <c r="Y206" s="233"/>
      <c r="Z206" s="233"/>
      <c r="AA206" s="240"/>
      <c r="AT206" s="241" t="s">
        <v>169</v>
      </c>
      <c r="AU206" s="241" t="s">
        <v>115</v>
      </c>
      <c r="AV206" s="10" t="s">
        <v>115</v>
      </c>
      <c r="AW206" s="10" t="s">
        <v>36</v>
      </c>
      <c r="AX206" s="10" t="s">
        <v>87</v>
      </c>
      <c r="AY206" s="241" t="s">
        <v>160</v>
      </c>
    </row>
    <row r="207" s="1" customFormat="1" ht="25.5" customHeight="1">
      <c r="B207" s="48"/>
      <c r="C207" s="270" t="s">
        <v>568</v>
      </c>
      <c r="D207" s="270" t="s">
        <v>241</v>
      </c>
      <c r="E207" s="271" t="s">
        <v>569</v>
      </c>
      <c r="F207" s="272" t="s">
        <v>570</v>
      </c>
      <c r="G207" s="272"/>
      <c r="H207" s="272"/>
      <c r="I207" s="272"/>
      <c r="J207" s="273" t="s">
        <v>188</v>
      </c>
      <c r="K207" s="274">
        <v>44</v>
      </c>
      <c r="L207" s="275">
        <v>0</v>
      </c>
      <c r="M207" s="276"/>
      <c r="N207" s="277">
        <f>ROUND(L207*K207,2)</f>
        <v>0</v>
      </c>
      <c r="O207" s="228"/>
      <c r="P207" s="228"/>
      <c r="Q207" s="228"/>
      <c r="R207" s="50"/>
      <c r="T207" s="229" t="s">
        <v>22</v>
      </c>
      <c r="U207" s="58" t="s">
        <v>44</v>
      </c>
      <c r="V207" s="49"/>
      <c r="W207" s="230">
        <f>V207*K207</f>
        <v>0</v>
      </c>
      <c r="X207" s="230">
        <v>0.00067000000000000002</v>
      </c>
      <c r="Y207" s="230">
        <f>X207*K207</f>
        <v>0.029479999999999999</v>
      </c>
      <c r="Z207" s="230">
        <v>0</v>
      </c>
      <c r="AA207" s="231">
        <f>Z207*K207</f>
        <v>0</v>
      </c>
      <c r="AR207" s="24" t="s">
        <v>180</v>
      </c>
      <c r="AT207" s="24" t="s">
        <v>241</v>
      </c>
      <c r="AU207" s="24" t="s">
        <v>115</v>
      </c>
      <c r="AY207" s="24" t="s">
        <v>160</v>
      </c>
      <c r="BE207" s="144">
        <f>IF(U207="základní",N207,0)</f>
        <v>0</v>
      </c>
      <c r="BF207" s="144">
        <f>IF(U207="snížená",N207,0)</f>
        <v>0</v>
      </c>
      <c r="BG207" s="144">
        <f>IF(U207="zákl. přenesená",N207,0)</f>
        <v>0</v>
      </c>
      <c r="BH207" s="144">
        <f>IF(U207="sníž. přenesená",N207,0)</f>
        <v>0</v>
      </c>
      <c r="BI207" s="144">
        <f>IF(U207="nulová",N207,0)</f>
        <v>0</v>
      </c>
      <c r="BJ207" s="24" t="s">
        <v>87</v>
      </c>
      <c r="BK207" s="144">
        <f>ROUND(L207*K207,2)</f>
        <v>0</v>
      </c>
      <c r="BL207" s="24" t="s">
        <v>166</v>
      </c>
      <c r="BM207" s="24" t="s">
        <v>571</v>
      </c>
    </row>
    <row r="208" s="10" customFormat="1" ht="16.5" customHeight="1">
      <c r="B208" s="232"/>
      <c r="C208" s="233"/>
      <c r="D208" s="233"/>
      <c r="E208" s="234" t="s">
        <v>22</v>
      </c>
      <c r="F208" s="235" t="s">
        <v>572</v>
      </c>
      <c r="G208" s="236"/>
      <c r="H208" s="236"/>
      <c r="I208" s="236"/>
      <c r="J208" s="233"/>
      <c r="K208" s="237">
        <v>44</v>
      </c>
      <c r="L208" s="233"/>
      <c r="M208" s="233"/>
      <c r="N208" s="233"/>
      <c r="O208" s="233"/>
      <c r="P208" s="233"/>
      <c r="Q208" s="233"/>
      <c r="R208" s="238"/>
      <c r="T208" s="239"/>
      <c r="U208" s="233"/>
      <c r="V208" s="233"/>
      <c r="W208" s="233"/>
      <c r="X208" s="233"/>
      <c r="Y208" s="233"/>
      <c r="Z208" s="233"/>
      <c r="AA208" s="240"/>
      <c r="AT208" s="241" t="s">
        <v>169</v>
      </c>
      <c r="AU208" s="241" t="s">
        <v>115</v>
      </c>
      <c r="AV208" s="10" t="s">
        <v>115</v>
      </c>
      <c r="AW208" s="10" t="s">
        <v>36</v>
      </c>
      <c r="AX208" s="10" t="s">
        <v>87</v>
      </c>
      <c r="AY208" s="241" t="s">
        <v>160</v>
      </c>
    </row>
    <row r="209" s="1" customFormat="1" ht="25.5" customHeight="1">
      <c r="B209" s="48"/>
      <c r="C209" s="221" t="s">
        <v>573</v>
      </c>
      <c r="D209" s="221" t="s">
        <v>162</v>
      </c>
      <c r="E209" s="222" t="s">
        <v>574</v>
      </c>
      <c r="F209" s="223" t="s">
        <v>575</v>
      </c>
      <c r="G209" s="223"/>
      <c r="H209" s="223"/>
      <c r="I209" s="223"/>
      <c r="J209" s="224" t="s">
        <v>298</v>
      </c>
      <c r="K209" s="225">
        <v>11</v>
      </c>
      <c r="L209" s="226">
        <v>0</v>
      </c>
      <c r="M209" s="227"/>
      <c r="N209" s="228">
        <f>ROUND(L209*K209,2)</f>
        <v>0</v>
      </c>
      <c r="O209" s="228"/>
      <c r="P209" s="228"/>
      <c r="Q209" s="228"/>
      <c r="R209" s="50"/>
      <c r="T209" s="229" t="s">
        <v>22</v>
      </c>
      <c r="U209" s="58" t="s">
        <v>44</v>
      </c>
      <c r="V209" s="49"/>
      <c r="W209" s="230">
        <f>V209*K209</f>
        <v>0</v>
      </c>
      <c r="X209" s="230">
        <v>0.00072000000000000005</v>
      </c>
      <c r="Y209" s="230">
        <f>X209*K209</f>
        <v>0.00792</v>
      </c>
      <c r="Z209" s="230">
        <v>0</v>
      </c>
      <c r="AA209" s="231">
        <f>Z209*K209</f>
        <v>0</v>
      </c>
      <c r="AR209" s="24" t="s">
        <v>166</v>
      </c>
      <c r="AT209" s="24" t="s">
        <v>162</v>
      </c>
      <c r="AU209" s="24" t="s">
        <v>115</v>
      </c>
      <c r="AY209" s="24" t="s">
        <v>160</v>
      </c>
      <c r="BE209" s="144">
        <f>IF(U209="základní",N209,0)</f>
        <v>0</v>
      </c>
      <c r="BF209" s="144">
        <f>IF(U209="snížená",N209,0)</f>
        <v>0</v>
      </c>
      <c r="BG209" s="144">
        <f>IF(U209="zákl. přenesená",N209,0)</f>
        <v>0</v>
      </c>
      <c r="BH209" s="144">
        <f>IF(U209="sníž. přenesená",N209,0)</f>
        <v>0</v>
      </c>
      <c r="BI209" s="144">
        <f>IF(U209="nulová",N209,0)</f>
        <v>0</v>
      </c>
      <c r="BJ209" s="24" t="s">
        <v>87</v>
      </c>
      <c r="BK209" s="144">
        <f>ROUND(L209*K209,2)</f>
        <v>0</v>
      </c>
      <c r="BL209" s="24" t="s">
        <v>166</v>
      </c>
      <c r="BM209" s="24" t="s">
        <v>576</v>
      </c>
    </row>
    <row r="210" s="1" customFormat="1" ht="25.5" customHeight="1">
      <c r="B210" s="48"/>
      <c r="C210" s="270" t="s">
        <v>577</v>
      </c>
      <c r="D210" s="270" t="s">
        <v>241</v>
      </c>
      <c r="E210" s="271" t="s">
        <v>578</v>
      </c>
      <c r="F210" s="272" t="s">
        <v>579</v>
      </c>
      <c r="G210" s="272"/>
      <c r="H210" s="272"/>
      <c r="I210" s="272"/>
      <c r="J210" s="273" t="s">
        <v>298</v>
      </c>
      <c r="K210" s="274">
        <v>11</v>
      </c>
      <c r="L210" s="275">
        <v>0</v>
      </c>
      <c r="M210" s="276"/>
      <c r="N210" s="277">
        <f>ROUND(L210*K210,2)</f>
        <v>0</v>
      </c>
      <c r="O210" s="228"/>
      <c r="P210" s="228"/>
      <c r="Q210" s="228"/>
      <c r="R210" s="50"/>
      <c r="T210" s="229" t="s">
        <v>22</v>
      </c>
      <c r="U210" s="58" t="s">
        <v>44</v>
      </c>
      <c r="V210" s="49"/>
      <c r="W210" s="230">
        <f>V210*K210</f>
        <v>0</v>
      </c>
      <c r="X210" s="230">
        <v>0.010999999999999999</v>
      </c>
      <c r="Y210" s="230">
        <f>X210*K210</f>
        <v>0.121</v>
      </c>
      <c r="Z210" s="230">
        <v>0</v>
      </c>
      <c r="AA210" s="231">
        <f>Z210*K210</f>
        <v>0</v>
      </c>
      <c r="AR210" s="24" t="s">
        <v>180</v>
      </c>
      <c r="AT210" s="24" t="s">
        <v>241</v>
      </c>
      <c r="AU210" s="24" t="s">
        <v>115</v>
      </c>
      <c r="AY210" s="24" t="s">
        <v>160</v>
      </c>
      <c r="BE210" s="144">
        <f>IF(U210="základní",N210,0)</f>
        <v>0</v>
      </c>
      <c r="BF210" s="144">
        <f>IF(U210="snížená",N210,0)</f>
        <v>0</v>
      </c>
      <c r="BG210" s="144">
        <f>IF(U210="zákl. přenesená",N210,0)</f>
        <v>0</v>
      </c>
      <c r="BH210" s="144">
        <f>IF(U210="sníž. přenesená",N210,0)</f>
        <v>0</v>
      </c>
      <c r="BI210" s="144">
        <f>IF(U210="nulová",N210,0)</f>
        <v>0</v>
      </c>
      <c r="BJ210" s="24" t="s">
        <v>87</v>
      </c>
      <c r="BK210" s="144">
        <f>ROUND(L210*K210,2)</f>
        <v>0</v>
      </c>
      <c r="BL210" s="24" t="s">
        <v>166</v>
      </c>
      <c r="BM210" s="24" t="s">
        <v>580</v>
      </c>
    </row>
    <row r="211" s="1" customFormat="1" ht="16.5" customHeight="1">
      <c r="B211" s="48"/>
      <c r="C211" s="270" t="s">
        <v>581</v>
      </c>
      <c r="D211" s="270" t="s">
        <v>241</v>
      </c>
      <c r="E211" s="271" t="s">
        <v>582</v>
      </c>
      <c r="F211" s="272" t="s">
        <v>362</v>
      </c>
      <c r="G211" s="272"/>
      <c r="H211" s="272"/>
      <c r="I211" s="272"/>
      <c r="J211" s="273" t="s">
        <v>298</v>
      </c>
      <c r="K211" s="274">
        <v>11</v>
      </c>
      <c r="L211" s="275">
        <v>0</v>
      </c>
      <c r="M211" s="276"/>
      <c r="N211" s="277">
        <f>ROUND(L211*K211,2)</f>
        <v>0</v>
      </c>
      <c r="O211" s="228"/>
      <c r="P211" s="228"/>
      <c r="Q211" s="228"/>
      <c r="R211" s="50"/>
      <c r="T211" s="229" t="s">
        <v>22</v>
      </c>
      <c r="U211" s="58" t="s">
        <v>44</v>
      </c>
      <c r="V211" s="49"/>
      <c r="W211" s="230">
        <f>V211*K211</f>
        <v>0</v>
      </c>
      <c r="X211" s="230">
        <v>0.010999999999999999</v>
      </c>
      <c r="Y211" s="230">
        <f>X211*K211</f>
        <v>0.121</v>
      </c>
      <c r="Z211" s="230">
        <v>0</v>
      </c>
      <c r="AA211" s="231">
        <f>Z211*K211</f>
        <v>0</v>
      </c>
      <c r="AR211" s="24" t="s">
        <v>180</v>
      </c>
      <c r="AT211" s="24" t="s">
        <v>241</v>
      </c>
      <c r="AU211" s="24" t="s">
        <v>115</v>
      </c>
      <c r="AY211" s="24" t="s">
        <v>160</v>
      </c>
      <c r="BE211" s="144">
        <f>IF(U211="základní",N211,0)</f>
        <v>0</v>
      </c>
      <c r="BF211" s="144">
        <f>IF(U211="snížená",N211,0)</f>
        <v>0</v>
      </c>
      <c r="BG211" s="144">
        <f>IF(U211="zákl. přenesená",N211,0)</f>
        <v>0</v>
      </c>
      <c r="BH211" s="144">
        <f>IF(U211="sníž. přenesená",N211,0)</f>
        <v>0</v>
      </c>
      <c r="BI211" s="144">
        <f>IF(U211="nulová",N211,0)</f>
        <v>0</v>
      </c>
      <c r="BJ211" s="24" t="s">
        <v>87</v>
      </c>
      <c r="BK211" s="144">
        <f>ROUND(L211*K211,2)</f>
        <v>0</v>
      </c>
      <c r="BL211" s="24" t="s">
        <v>166</v>
      </c>
      <c r="BM211" s="24" t="s">
        <v>583</v>
      </c>
    </row>
    <row r="212" s="1" customFormat="1" ht="16.5" customHeight="1">
      <c r="B212" s="48"/>
      <c r="C212" s="270" t="s">
        <v>584</v>
      </c>
      <c r="D212" s="270" t="s">
        <v>241</v>
      </c>
      <c r="E212" s="271" t="s">
        <v>585</v>
      </c>
      <c r="F212" s="272" t="s">
        <v>586</v>
      </c>
      <c r="G212" s="272"/>
      <c r="H212" s="272"/>
      <c r="I212" s="272"/>
      <c r="J212" s="273" t="s">
        <v>298</v>
      </c>
      <c r="K212" s="274">
        <v>11</v>
      </c>
      <c r="L212" s="275">
        <v>0</v>
      </c>
      <c r="M212" s="276"/>
      <c r="N212" s="277">
        <f>ROUND(L212*K212,2)</f>
        <v>0</v>
      </c>
      <c r="O212" s="228"/>
      <c r="P212" s="228"/>
      <c r="Q212" s="228"/>
      <c r="R212" s="50"/>
      <c r="T212" s="229" t="s">
        <v>22</v>
      </c>
      <c r="U212" s="58" t="s">
        <v>44</v>
      </c>
      <c r="V212" s="49"/>
      <c r="W212" s="230">
        <f>V212*K212</f>
        <v>0</v>
      </c>
      <c r="X212" s="230">
        <v>0.010999999999999999</v>
      </c>
      <c r="Y212" s="230">
        <f>X212*K212</f>
        <v>0.121</v>
      </c>
      <c r="Z212" s="230">
        <v>0</v>
      </c>
      <c r="AA212" s="231">
        <f>Z212*K212</f>
        <v>0</v>
      </c>
      <c r="AR212" s="24" t="s">
        <v>180</v>
      </c>
      <c r="AT212" s="24" t="s">
        <v>241</v>
      </c>
      <c r="AU212" s="24" t="s">
        <v>115</v>
      </c>
      <c r="AY212" s="24" t="s">
        <v>160</v>
      </c>
      <c r="BE212" s="144">
        <f>IF(U212="základní",N212,0)</f>
        <v>0</v>
      </c>
      <c r="BF212" s="144">
        <f>IF(U212="snížená",N212,0)</f>
        <v>0</v>
      </c>
      <c r="BG212" s="144">
        <f>IF(U212="zákl. přenesená",N212,0)</f>
        <v>0</v>
      </c>
      <c r="BH212" s="144">
        <f>IF(U212="sníž. přenesená",N212,0)</f>
        <v>0</v>
      </c>
      <c r="BI212" s="144">
        <f>IF(U212="nulová",N212,0)</f>
        <v>0</v>
      </c>
      <c r="BJ212" s="24" t="s">
        <v>87</v>
      </c>
      <c r="BK212" s="144">
        <f>ROUND(L212*K212,2)</f>
        <v>0</v>
      </c>
      <c r="BL212" s="24" t="s">
        <v>166</v>
      </c>
      <c r="BM212" s="24" t="s">
        <v>587</v>
      </c>
    </row>
    <row r="213" s="1" customFormat="1" ht="25.5" customHeight="1">
      <c r="B213" s="48"/>
      <c r="C213" s="270" t="s">
        <v>588</v>
      </c>
      <c r="D213" s="270" t="s">
        <v>241</v>
      </c>
      <c r="E213" s="271" t="s">
        <v>589</v>
      </c>
      <c r="F213" s="272" t="s">
        <v>370</v>
      </c>
      <c r="G213" s="272"/>
      <c r="H213" s="272"/>
      <c r="I213" s="272"/>
      <c r="J213" s="273" t="s">
        <v>298</v>
      </c>
      <c r="K213" s="274">
        <v>11</v>
      </c>
      <c r="L213" s="275">
        <v>0</v>
      </c>
      <c r="M213" s="276"/>
      <c r="N213" s="277">
        <f>ROUND(L213*K213,2)</f>
        <v>0</v>
      </c>
      <c r="O213" s="228"/>
      <c r="P213" s="228"/>
      <c r="Q213" s="228"/>
      <c r="R213" s="50"/>
      <c r="T213" s="229" t="s">
        <v>22</v>
      </c>
      <c r="U213" s="58" t="s">
        <v>44</v>
      </c>
      <c r="V213" s="49"/>
      <c r="W213" s="230">
        <f>V213*K213</f>
        <v>0</v>
      </c>
      <c r="X213" s="230">
        <v>0.0035000000000000001</v>
      </c>
      <c r="Y213" s="230">
        <f>X213*K213</f>
        <v>0.0385</v>
      </c>
      <c r="Z213" s="230">
        <v>0</v>
      </c>
      <c r="AA213" s="231">
        <f>Z213*K213</f>
        <v>0</v>
      </c>
      <c r="AR213" s="24" t="s">
        <v>180</v>
      </c>
      <c r="AT213" s="24" t="s">
        <v>241</v>
      </c>
      <c r="AU213" s="24" t="s">
        <v>115</v>
      </c>
      <c r="AY213" s="24" t="s">
        <v>160</v>
      </c>
      <c r="BE213" s="144">
        <f>IF(U213="základní",N213,0)</f>
        <v>0</v>
      </c>
      <c r="BF213" s="144">
        <f>IF(U213="snížená",N213,0)</f>
        <v>0</v>
      </c>
      <c r="BG213" s="144">
        <f>IF(U213="zákl. přenesená",N213,0)</f>
        <v>0</v>
      </c>
      <c r="BH213" s="144">
        <f>IF(U213="sníž. přenesená",N213,0)</f>
        <v>0</v>
      </c>
      <c r="BI213" s="144">
        <f>IF(U213="nulová",N213,0)</f>
        <v>0</v>
      </c>
      <c r="BJ213" s="24" t="s">
        <v>87</v>
      </c>
      <c r="BK213" s="144">
        <f>ROUND(L213*K213,2)</f>
        <v>0</v>
      </c>
      <c r="BL213" s="24" t="s">
        <v>166</v>
      </c>
      <c r="BM213" s="24" t="s">
        <v>590</v>
      </c>
    </row>
    <row r="214" s="1" customFormat="1" ht="25.5" customHeight="1">
      <c r="B214" s="48"/>
      <c r="C214" s="221" t="s">
        <v>352</v>
      </c>
      <c r="D214" s="221" t="s">
        <v>162</v>
      </c>
      <c r="E214" s="222" t="s">
        <v>353</v>
      </c>
      <c r="F214" s="223" t="s">
        <v>354</v>
      </c>
      <c r="G214" s="223"/>
      <c r="H214" s="223"/>
      <c r="I214" s="223"/>
      <c r="J214" s="224" t="s">
        <v>298</v>
      </c>
      <c r="K214" s="225">
        <v>1</v>
      </c>
      <c r="L214" s="226">
        <v>0</v>
      </c>
      <c r="M214" s="227"/>
      <c r="N214" s="228">
        <f>ROUND(L214*K214,2)</f>
        <v>0</v>
      </c>
      <c r="O214" s="228"/>
      <c r="P214" s="228"/>
      <c r="Q214" s="228"/>
      <c r="R214" s="50"/>
      <c r="T214" s="229" t="s">
        <v>22</v>
      </c>
      <c r="U214" s="58" t="s">
        <v>44</v>
      </c>
      <c r="V214" s="49"/>
      <c r="W214" s="230">
        <f>V214*K214</f>
        <v>0</v>
      </c>
      <c r="X214" s="230">
        <v>0.00085999999999999998</v>
      </c>
      <c r="Y214" s="230">
        <f>X214*K214</f>
        <v>0.00085999999999999998</v>
      </c>
      <c r="Z214" s="230">
        <v>0</v>
      </c>
      <c r="AA214" s="231">
        <f>Z214*K214</f>
        <v>0</v>
      </c>
      <c r="AR214" s="24" t="s">
        <v>166</v>
      </c>
      <c r="AT214" s="24" t="s">
        <v>162</v>
      </c>
      <c r="AU214" s="24" t="s">
        <v>115</v>
      </c>
      <c r="AY214" s="24" t="s">
        <v>160</v>
      </c>
      <c r="BE214" s="144">
        <f>IF(U214="základní",N214,0)</f>
        <v>0</v>
      </c>
      <c r="BF214" s="144">
        <f>IF(U214="snížená",N214,0)</f>
        <v>0</v>
      </c>
      <c r="BG214" s="144">
        <f>IF(U214="zákl. přenesená",N214,0)</f>
        <v>0</v>
      </c>
      <c r="BH214" s="144">
        <f>IF(U214="sníž. přenesená",N214,0)</f>
        <v>0</v>
      </c>
      <c r="BI214" s="144">
        <f>IF(U214="nulová",N214,0)</f>
        <v>0</v>
      </c>
      <c r="BJ214" s="24" t="s">
        <v>87</v>
      </c>
      <c r="BK214" s="144">
        <f>ROUND(L214*K214,2)</f>
        <v>0</v>
      </c>
      <c r="BL214" s="24" t="s">
        <v>166</v>
      </c>
      <c r="BM214" s="24" t="s">
        <v>355</v>
      </c>
    </row>
    <row r="215" s="1" customFormat="1" ht="16.5" customHeight="1">
      <c r="B215" s="48"/>
      <c r="C215" s="270" t="s">
        <v>356</v>
      </c>
      <c r="D215" s="270" t="s">
        <v>241</v>
      </c>
      <c r="E215" s="271" t="s">
        <v>357</v>
      </c>
      <c r="F215" s="272" t="s">
        <v>358</v>
      </c>
      <c r="G215" s="272"/>
      <c r="H215" s="272"/>
      <c r="I215" s="272"/>
      <c r="J215" s="273" t="s">
        <v>298</v>
      </c>
      <c r="K215" s="274">
        <v>1</v>
      </c>
      <c r="L215" s="275">
        <v>0</v>
      </c>
      <c r="M215" s="276"/>
      <c r="N215" s="277">
        <f>ROUND(L215*K215,2)</f>
        <v>0</v>
      </c>
      <c r="O215" s="228"/>
      <c r="P215" s="228"/>
      <c r="Q215" s="228"/>
      <c r="R215" s="50"/>
      <c r="T215" s="229" t="s">
        <v>22</v>
      </c>
      <c r="U215" s="58" t="s">
        <v>44</v>
      </c>
      <c r="V215" s="49"/>
      <c r="W215" s="230">
        <f>V215*K215</f>
        <v>0</v>
      </c>
      <c r="X215" s="230">
        <v>0.040000000000000001</v>
      </c>
      <c r="Y215" s="230">
        <f>X215*K215</f>
        <v>0.040000000000000001</v>
      </c>
      <c r="Z215" s="230">
        <v>0</v>
      </c>
      <c r="AA215" s="231">
        <f>Z215*K215</f>
        <v>0</v>
      </c>
      <c r="AR215" s="24" t="s">
        <v>180</v>
      </c>
      <c r="AT215" s="24" t="s">
        <v>241</v>
      </c>
      <c r="AU215" s="24" t="s">
        <v>115</v>
      </c>
      <c r="AY215" s="24" t="s">
        <v>160</v>
      </c>
      <c r="BE215" s="144">
        <f>IF(U215="základní",N215,0)</f>
        <v>0</v>
      </c>
      <c r="BF215" s="144">
        <f>IF(U215="snížená",N215,0)</f>
        <v>0</v>
      </c>
      <c r="BG215" s="144">
        <f>IF(U215="zákl. přenesená",N215,0)</f>
        <v>0</v>
      </c>
      <c r="BH215" s="144">
        <f>IF(U215="sníž. přenesená",N215,0)</f>
        <v>0</v>
      </c>
      <c r="BI215" s="144">
        <f>IF(U215="nulová",N215,0)</f>
        <v>0</v>
      </c>
      <c r="BJ215" s="24" t="s">
        <v>87</v>
      </c>
      <c r="BK215" s="144">
        <f>ROUND(L215*K215,2)</f>
        <v>0</v>
      </c>
      <c r="BL215" s="24" t="s">
        <v>166</v>
      </c>
      <c r="BM215" s="24" t="s">
        <v>359</v>
      </c>
    </row>
    <row r="216" s="1" customFormat="1" ht="16.5" customHeight="1">
      <c r="B216" s="48"/>
      <c r="C216" s="270" t="s">
        <v>360</v>
      </c>
      <c r="D216" s="270" t="s">
        <v>241</v>
      </c>
      <c r="E216" s="271" t="s">
        <v>361</v>
      </c>
      <c r="F216" s="272" t="s">
        <v>362</v>
      </c>
      <c r="G216" s="272"/>
      <c r="H216" s="272"/>
      <c r="I216" s="272"/>
      <c r="J216" s="273" t="s">
        <v>298</v>
      </c>
      <c r="K216" s="274">
        <v>1</v>
      </c>
      <c r="L216" s="275">
        <v>0</v>
      </c>
      <c r="M216" s="276"/>
      <c r="N216" s="277">
        <f>ROUND(L216*K216,2)</f>
        <v>0</v>
      </c>
      <c r="O216" s="228"/>
      <c r="P216" s="228"/>
      <c r="Q216" s="228"/>
      <c r="R216" s="50"/>
      <c r="T216" s="229" t="s">
        <v>22</v>
      </c>
      <c r="U216" s="58" t="s">
        <v>44</v>
      </c>
      <c r="V216" s="49"/>
      <c r="W216" s="230">
        <f>V216*K216</f>
        <v>0</v>
      </c>
      <c r="X216" s="230">
        <v>0.040000000000000001</v>
      </c>
      <c r="Y216" s="230">
        <f>X216*K216</f>
        <v>0.040000000000000001</v>
      </c>
      <c r="Z216" s="230">
        <v>0</v>
      </c>
      <c r="AA216" s="231">
        <f>Z216*K216</f>
        <v>0</v>
      </c>
      <c r="AR216" s="24" t="s">
        <v>180</v>
      </c>
      <c r="AT216" s="24" t="s">
        <v>241</v>
      </c>
      <c r="AU216" s="24" t="s">
        <v>115</v>
      </c>
      <c r="AY216" s="24" t="s">
        <v>160</v>
      </c>
      <c r="BE216" s="144">
        <f>IF(U216="základní",N216,0)</f>
        <v>0</v>
      </c>
      <c r="BF216" s="144">
        <f>IF(U216="snížená",N216,0)</f>
        <v>0</v>
      </c>
      <c r="BG216" s="144">
        <f>IF(U216="zákl. přenesená",N216,0)</f>
        <v>0</v>
      </c>
      <c r="BH216" s="144">
        <f>IF(U216="sníž. přenesená",N216,0)</f>
        <v>0</v>
      </c>
      <c r="BI216" s="144">
        <f>IF(U216="nulová",N216,0)</f>
        <v>0</v>
      </c>
      <c r="BJ216" s="24" t="s">
        <v>87</v>
      </c>
      <c r="BK216" s="144">
        <f>ROUND(L216*K216,2)</f>
        <v>0</v>
      </c>
      <c r="BL216" s="24" t="s">
        <v>166</v>
      </c>
      <c r="BM216" s="24" t="s">
        <v>363</v>
      </c>
    </row>
    <row r="217" s="1" customFormat="1" ht="16.5" customHeight="1">
      <c r="B217" s="48"/>
      <c r="C217" s="270" t="s">
        <v>364</v>
      </c>
      <c r="D217" s="270" t="s">
        <v>241</v>
      </c>
      <c r="E217" s="271" t="s">
        <v>365</v>
      </c>
      <c r="F217" s="272" t="s">
        <v>366</v>
      </c>
      <c r="G217" s="272"/>
      <c r="H217" s="272"/>
      <c r="I217" s="272"/>
      <c r="J217" s="273" t="s">
        <v>298</v>
      </c>
      <c r="K217" s="274">
        <v>1</v>
      </c>
      <c r="L217" s="275">
        <v>0</v>
      </c>
      <c r="M217" s="276"/>
      <c r="N217" s="277">
        <f>ROUND(L217*K217,2)</f>
        <v>0</v>
      </c>
      <c r="O217" s="228"/>
      <c r="P217" s="228"/>
      <c r="Q217" s="228"/>
      <c r="R217" s="50"/>
      <c r="T217" s="229" t="s">
        <v>22</v>
      </c>
      <c r="U217" s="58" t="s">
        <v>44</v>
      </c>
      <c r="V217" s="49"/>
      <c r="W217" s="230">
        <f>V217*K217</f>
        <v>0</v>
      </c>
      <c r="X217" s="230">
        <v>0.040000000000000001</v>
      </c>
      <c r="Y217" s="230">
        <f>X217*K217</f>
        <v>0.040000000000000001</v>
      </c>
      <c r="Z217" s="230">
        <v>0</v>
      </c>
      <c r="AA217" s="231">
        <f>Z217*K217</f>
        <v>0</v>
      </c>
      <c r="AR217" s="24" t="s">
        <v>180</v>
      </c>
      <c r="AT217" s="24" t="s">
        <v>241</v>
      </c>
      <c r="AU217" s="24" t="s">
        <v>115</v>
      </c>
      <c r="AY217" s="24" t="s">
        <v>160</v>
      </c>
      <c r="BE217" s="144">
        <f>IF(U217="základní",N217,0)</f>
        <v>0</v>
      </c>
      <c r="BF217" s="144">
        <f>IF(U217="snížená",N217,0)</f>
        <v>0</v>
      </c>
      <c r="BG217" s="144">
        <f>IF(U217="zákl. přenesená",N217,0)</f>
        <v>0</v>
      </c>
      <c r="BH217" s="144">
        <f>IF(U217="sníž. přenesená",N217,0)</f>
        <v>0</v>
      </c>
      <c r="BI217" s="144">
        <f>IF(U217="nulová",N217,0)</f>
        <v>0</v>
      </c>
      <c r="BJ217" s="24" t="s">
        <v>87</v>
      </c>
      <c r="BK217" s="144">
        <f>ROUND(L217*K217,2)</f>
        <v>0</v>
      </c>
      <c r="BL217" s="24" t="s">
        <v>166</v>
      </c>
      <c r="BM217" s="24" t="s">
        <v>367</v>
      </c>
    </row>
    <row r="218" s="1" customFormat="1" ht="25.5" customHeight="1">
      <c r="B218" s="48"/>
      <c r="C218" s="270" t="s">
        <v>368</v>
      </c>
      <c r="D218" s="270" t="s">
        <v>241</v>
      </c>
      <c r="E218" s="271" t="s">
        <v>369</v>
      </c>
      <c r="F218" s="272" t="s">
        <v>370</v>
      </c>
      <c r="G218" s="272"/>
      <c r="H218" s="272"/>
      <c r="I218" s="272"/>
      <c r="J218" s="273" t="s">
        <v>298</v>
      </c>
      <c r="K218" s="274">
        <v>9</v>
      </c>
      <c r="L218" s="275">
        <v>0</v>
      </c>
      <c r="M218" s="276"/>
      <c r="N218" s="277">
        <f>ROUND(L218*K218,2)</f>
        <v>0</v>
      </c>
      <c r="O218" s="228"/>
      <c r="P218" s="228"/>
      <c r="Q218" s="228"/>
      <c r="R218" s="50"/>
      <c r="T218" s="229" t="s">
        <v>22</v>
      </c>
      <c r="U218" s="58" t="s">
        <v>44</v>
      </c>
      <c r="V218" s="49"/>
      <c r="W218" s="230">
        <f>V218*K218</f>
        <v>0</v>
      </c>
      <c r="X218" s="230">
        <v>0.0035000000000000001</v>
      </c>
      <c r="Y218" s="230">
        <f>X218*K218</f>
        <v>0.0315</v>
      </c>
      <c r="Z218" s="230">
        <v>0</v>
      </c>
      <c r="AA218" s="231">
        <f>Z218*K218</f>
        <v>0</v>
      </c>
      <c r="AR218" s="24" t="s">
        <v>180</v>
      </c>
      <c r="AT218" s="24" t="s">
        <v>241</v>
      </c>
      <c r="AU218" s="24" t="s">
        <v>115</v>
      </c>
      <c r="AY218" s="24" t="s">
        <v>160</v>
      </c>
      <c r="BE218" s="144">
        <f>IF(U218="základní",N218,0)</f>
        <v>0</v>
      </c>
      <c r="BF218" s="144">
        <f>IF(U218="snížená",N218,0)</f>
        <v>0</v>
      </c>
      <c r="BG218" s="144">
        <f>IF(U218="zákl. přenesená",N218,0)</f>
        <v>0</v>
      </c>
      <c r="BH218" s="144">
        <f>IF(U218="sníž. přenesená",N218,0)</f>
        <v>0</v>
      </c>
      <c r="BI218" s="144">
        <f>IF(U218="nulová",N218,0)</f>
        <v>0</v>
      </c>
      <c r="BJ218" s="24" t="s">
        <v>87</v>
      </c>
      <c r="BK218" s="144">
        <f>ROUND(L218*K218,2)</f>
        <v>0</v>
      </c>
      <c r="BL218" s="24" t="s">
        <v>166</v>
      </c>
      <c r="BM218" s="24" t="s">
        <v>371</v>
      </c>
    </row>
    <row r="219" s="1" customFormat="1" ht="25.5" customHeight="1">
      <c r="B219" s="48"/>
      <c r="C219" s="221" t="s">
        <v>591</v>
      </c>
      <c r="D219" s="221" t="s">
        <v>162</v>
      </c>
      <c r="E219" s="222" t="s">
        <v>592</v>
      </c>
      <c r="F219" s="223" t="s">
        <v>593</v>
      </c>
      <c r="G219" s="223"/>
      <c r="H219" s="223"/>
      <c r="I219" s="223"/>
      <c r="J219" s="224" t="s">
        <v>298</v>
      </c>
      <c r="K219" s="225">
        <v>11</v>
      </c>
      <c r="L219" s="226">
        <v>0</v>
      </c>
      <c r="M219" s="227"/>
      <c r="N219" s="228">
        <f>ROUND(L219*K219,2)</f>
        <v>0</v>
      </c>
      <c r="O219" s="228"/>
      <c r="P219" s="228"/>
      <c r="Q219" s="228"/>
      <c r="R219" s="50"/>
      <c r="T219" s="229" t="s">
        <v>22</v>
      </c>
      <c r="U219" s="58" t="s">
        <v>44</v>
      </c>
      <c r="V219" s="49"/>
      <c r="W219" s="230">
        <f>V219*K219</f>
        <v>0</v>
      </c>
      <c r="X219" s="230">
        <v>0</v>
      </c>
      <c r="Y219" s="230">
        <f>X219*K219</f>
        <v>0</v>
      </c>
      <c r="Z219" s="230">
        <v>0</v>
      </c>
      <c r="AA219" s="231">
        <f>Z219*K219</f>
        <v>0</v>
      </c>
      <c r="AR219" s="24" t="s">
        <v>166</v>
      </c>
      <c r="AT219" s="24" t="s">
        <v>162</v>
      </c>
      <c r="AU219" s="24" t="s">
        <v>115</v>
      </c>
      <c r="AY219" s="24" t="s">
        <v>160</v>
      </c>
      <c r="BE219" s="144">
        <f>IF(U219="základní",N219,0)</f>
        <v>0</v>
      </c>
      <c r="BF219" s="144">
        <f>IF(U219="snížená",N219,0)</f>
        <v>0</v>
      </c>
      <c r="BG219" s="144">
        <f>IF(U219="zákl. přenesená",N219,0)</f>
        <v>0</v>
      </c>
      <c r="BH219" s="144">
        <f>IF(U219="sníž. přenesená",N219,0)</f>
        <v>0</v>
      </c>
      <c r="BI219" s="144">
        <f>IF(U219="nulová",N219,0)</f>
        <v>0</v>
      </c>
      <c r="BJ219" s="24" t="s">
        <v>87</v>
      </c>
      <c r="BK219" s="144">
        <f>ROUND(L219*K219,2)</f>
        <v>0</v>
      </c>
      <c r="BL219" s="24" t="s">
        <v>166</v>
      </c>
      <c r="BM219" s="24" t="s">
        <v>594</v>
      </c>
    </row>
    <row r="220" s="1" customFormat="1" ht="25.5" customHeight="1">
      <c r="B220" s="48"/>
      <c r="C220" s="270" t="s">
        <v>595</v>
      </c>
      <c r="D220" s="270" t="s">
        <v>241</v>
      </c>
      <c r="E220" s="271" t="s">
        <v>596</v>
      </c>
      <c r="F220" s="272" t="s">
        <v>597</v>
      </c>
      <c r="G220" s="272"/>
      <c r="H220" s="272"/>
      <c r="I220" s="272"/>
      <c r="J220" s="273" t="s">
        <v>298</v>
      </c>
      <c r="K220" s="274">
        <v>11</v>
      </c>
      <c r="L220" s="275">
        <v>0</v>
      </c>
      <c r="M220" s="276"/>
      <c r="N220" s="277">
        <f>ROUND(L220*K220,2)</f>
        <v>0</v>
      </c>
      <c r="O220" s="228"/>
      <c r="P220" s="228"/>
      <c r="Q220" s="228"/>
      <c r="R220" s="50"/>
      <c r="T220" s="229" t="s">
        <v>22</v>
      </c>
      <c r="U220" s="58" t="s">
        <v>44</v>
      </c>
      <c r="V220" s="49"/>
      <c r="W220" s="230">
        <f>V220*K220</f>
        <v>0</v>
      </c>
      <c r="X220" s="230">
        <v>0.0019</v>
      </c>
      <c r="Y220" s="230">
        <f>X220*K220</f>
        <v>0.020899999999999998</v>
      </c>
      <c r="Z220" s="230">
        <v>0</v>
      </c>
      <c r="AA220" s="231">
        <f>Z220*K220</f>
        <v>0</v>
      </c>
      <c r="AR220" s="24" t="s">
        <v>180</v>
      </c>
      <c r="AT220" s="24" t="s">
        <v>241</v>
      </c>
      <c r="AU220" s="24" t="s">
        <v>115</v>
      </c>
      <c r="AY220" s="24" t="s">
        <v>160</v>
      </c>
      <c r="BE220" s="144">
        <f>IF(U220="základní",N220,0)</f>
        <v>0</v>
      </c>
      <c r="BF220" s="144">
        <f>IF(U220="snížená",N220,0)</f>
        <v>0</v>
      </c>
      <c r="BG220" s="144">
        <f>IF(U220="zákl. přenesená",N220,0)</f>
        <v>0</v>
      </c>
      <c r="BH220" s="144">
        <f>IF(U220="sníž. přenesená",N220,0)</f>
        <v>0</v>
      </c>
      <c r="BI220" s="144">
        <f>IF(U220="nulová",N220,0)</f>
        <v>0</v>
      </c>
      <c r="BJ220" s="24" t="s">
        <v>87</v>
      </c>
      <c r="BK220" s="144">
        <f>ROUND(L220*K220,2)</f>
        <v>0</v>
      </c>
      <c r="BL220" s="24" t="s">
        <v>166</v>
      </c>
      <c r="BM220" s="24" t="s">
        <v>598</v>
      </c>
    </row>
    <row r="221" s="1" customFormat="1" ht="16.5" customHeight="1">
      <c r="B221" s="48"/>
      <c r="C221" s="221" t="s">
        <v>464</v>
      </c>
      <c r="D221" s="221" t="s">
        <v>162</v>
      </c>
      <c r="E221" s="222" t="s">
        <v>407</v>
      </c>
      <c r="F221" s="223" t="s">
        <v>408</v>
      </c>
      <c r="G221" s="223"/>
      <c r="H221" s="223"/>
      <c r="I221" s="223"/>
      <c r="J221" s="224" t="s">
        <v>188</v>
      </c>
      <c r="K221" s="225">
        <v>192</v>
      </c>
      <c r="L221" s="226">
        <v>0</v>
      </c>
      <c r="M221" s="227"/>
      <c r="N221" s="228">
        <f>ROUND(L221*K221,2)</f>
        <v>0</v>
      </c>
      <c r="O221" s="228"/>
      <c r="P221" s="228"/>
      <c r="Q221" s="228"/>
      <c r="R221" s="50"/>
      <c r="T221" s="229" t="s">
        <v>22</v>
      </c>
      <c r="U221" s="58" t="s">
        <v>44</v>
      </c>
      <c r="V221" s="49"/>
      <c r="W221" s="230">
        <f>V221*K221</f>
        <v>0</v>
      </c>
      <c r="X221" s="230">
        <v>0</v>
      </c>
      <c r="Y221" s="230">
        <f>X221*K221</f>
        <v>0</v>
      </c>
      <c r="Z221" s="230">
        <v>0</v>
      </c>
      <c r="AA221" s="231">
        <f>Z221*K221</f>
        <v>0</v>
      </c>
      <c r="AR221" s="24" t="s">
        <v>166</v>
      </c>
      <c r="AT221" s="24" t="s">
        <v>162</v>
      </c>
      <c r="AU221" s="24" t="s">
        <v>115</v>
      </c>
      <c r="AY221" s="24" t="s">
        <v>160</v>
      </c>
      <c r="BE221" s="144">
        <f>IF(U221="základní",N221,0)</f>
        <v>0</v>
      </c>
      <c r="BF221" s="144">
        <f>IF(U221="snížená",N221,0)</f>
        <v>0</v>
      </c>
      <c r="BG221" s="144">
        <f>IF(U221="zákl. přenesená",N221,0)</f>
        <v>0</v>
      </c>
      <c r="BH221" s="144">
        <f>IF(U221="sníž. přenesená",N221,0)</f>
        <v>0</v>
      </c>
      <c r="BI221" s="144">
        <f>IF(U221="nulová",N221,0)</f>
        <v>0</v>
      </c>
      <c r="BJ221" s="24" t="s">
        <v>87</v>
      </c>
      <c r="BK221" s="144">
        <f>ROUND(L221*K221,2)</f>
        <v>0</v>
      </c>
      <c r="BL221" s="24" t="s">
        <v>166</v>
      </c>
      <c r="BM221" s="24" t="s">
        <v>599</v>
      </c>
    </row>
    <row r="222" s="1" customFormat="1" ht="25.5" customHeight="1">
      <c r="B222" s="48"/>
      <c r="C222" s="221" t="s">
        <v>468</v>
      </c>
      <c r="D222" s="221" t="s">
        <v>162</v>
      </c>
      <c r="E222" s="222" t="s">
        <v>415</v>
      </c>
      <c r="F222" s="223" t="s">
        <v>416</v>
      </c>
      <c r="G222" s="223"/>
      <c r="H222" s="223"/>
      <c r="I222" s="223"/>
      <c r="J222" s="224" t="s">
        <v>188</v>
      </c>
      <c r="K222" s="225">
        <v>192</v>
      </c>
      <c r="L222" s="226">
        <v>0</v>
      </c>
      <c r="M222" s="227"/>
      <c r="N222" s="228">
        <f>ROUND(L222*K222,2)</f>
        <v>0</v>
      </c>
      <c r="O222" s="228"/>
      <c r="P222" s="228"/>
      <c r="Q222" s="228"/>
      <c r="R222" s="50"/>
      <c r="T222" s="229" t="s">
        <v>22</v>
      </c>
      <c r="U222" s="58" t="s">
        <v>44</v>
      </c>
      <c r="V222" s="49"/>
      <c r="W222" s="230">
        <f>V222*K222</f>
        <v>0</v>
      </c>
      <c r="X222" s="230">
        <v>0</v>
      </c>
      <c r="Y222" s="230">
        <f>X222*K222</f>
        <v>0</v>
      </c>
      <c r="Z222" s="230">
        <v>0</v>
      </c>
      <c r="AA222" s="231">
        <f>Z222*K222</f>
        <v>0</v>
      </c>
      <c r="AR222" s="24" t="s">
        <v>166</v>
      </c>
      <c r="AT222" s="24" t="s">
        <v>162</v>
      </c>
      <c r="AU222" s="24" t="s">
        <v>115</v>
      </c>
      <c r="AY222" s="24" t="s">
        <v>160</v>
      </c>
      <c r="BE222" s="144">
        <f>IF(U222="základní",N222,0)</f>
        <v>0</v>
      </c>
      <c r="BF222" s="144">
        <f>IF(U222="snížená",N222,0)</f>
        <v>0</v>
      </c>
      <c r="BG222" s="144">
        <f>IF(U222="zákl. přenesená",N222,0)</f>
        <v>0</v>
      </c>
      <c r="BH222" s="144">
        <f>IF(U222="sníž. přenesená",N222,0)</f>
        <v>0</v>
      </c>
      <c r="BI222" s="144">
        <f>IF(U222="nulová",N222,0)</f>
        <v>0</v>
      </c>
      <c r="BJ222" s="24" t="s">
        <v>87</v>
      </c>
      <c r="BK222" s="144">
        <f>ROUND(L222*K222,2)</f>
        <v>0</v>
      </c>
      <c r="BL222" s="24" t="s">
        <v>166</v>
      </c>
      <c r="BM222" s="24" t="s">
        <v>600</v>
      </c>
    </row>
    <row r="223" s="9" customFormat="1" ht="29.88" customHeight="1">
      <c r="B223" s="207"/>
      <c r="C223" s="208"/>
      <c r="D223" s="218" t="s">
        <v>131</v>
      </c>
      <c r="E223" s="218"/>
      <c r="F223" s="218"/>
      <c r="G223" s="218"/>
      <c r="H223" s="218"/>
      <c r="I223" s="218"/>
      <c r="J223" s="218"/>
      <c r="K223" s="218"/>
      <c r="L223" s="218"/>
      <c r="M223" s="218"/>
      <c r="N223" s="278">
        <f>BK223</f>
        <v>0</v>
      </c>
      <c r="O223" s="279"/>
      <c r="P223" s="279"/>
      <c r="Q223" s="279"/>
      <c r="R223" s="211"/>
      <c r="T223" s="212"/>
      <c r="U223" s="208"/>
      <c r="V223" s="208"/>
      <c r="W223" s="213">
        <f>SUM(W224:W226)</f>
        <v>0</v>
      </c>
      <c r="X223" s="208"/>
      <c r="Y223" s="213">
        <f>SUM(Y224:Y226)</f>
        <v>0</v>
      </c>
      <c r="Z223" s="208"/>
      <c r="AA223" s="214">
        <f>SUM(AA224:AA226)</f>
        <v>0</v>
      </c>
      <c r="AR223" s="215" t="s">
        <v>87</v>
      </c>
      <c r="AT223" s="216" t="s">
        <v>78</v>
      </c>
      <c r="AU223" s="216" t="s">
        <v>87</v>
      </c>
      <c r="AY223" s="215" t="s">
        <v>160</v>
      </c>
      <c r="BK223" s="217">
        <f>SUM(BK224:BK226)</f>
        <v>0</v>
      </c>
    </row>
    <row r="224" s="1" customFormat="1" ht="38.25" customHeight="1">
      <c r="B224" s="48"/>
      <c r="C224" s="221" t="s">
        <v>424</v>
      </c>
      <c r="D224" s="221" t="s">
        <v>162</v>
      </c>
      <c r="E224" s="222" t="s">
        <v>425</v>
      </c>
      <c r="F224" s="223" t="s">
        <v>426</v>
      </c>
      <c r="G224" s="223"/>
      <c r="H224" s="223"/>
      <c r="I224" s="223"/>
      <c r="J224" s="224" t="s">
        <v>227</v>
      </c>
      <c r="K224" s="225">
        <v>16.59</v>
      </c>
      <c r="L224" s="226">
        <v>0</v>
      </c>
      <c r="M224" s="227"/>
      <c r="N224" s="228">
        <f>ROUND(L224*K224,2)</f>
        <v>0</v>
      </c>
      <c r="O224" s="228"/>
      <c r="P224" s="228"/>
      <c r="Q224" s="228"/>
      <c r="R224" s="50"/>
      <c r="T224" s="229" t="s">
        <v>22</v>
      </c>
      <c r="U224" s="58" t="s">
        <v>44</v>
      </c>
      <c r="V224" s="49"/>
      <c r="W224" s="230">
        <f>V224*K224</f>
        <v>0</v>
      </c>
      <c r="X224" s="230">
        <v>0</v>
      </c>
      <c r="Y224" s="230">
        <f>X224*K224</f>
        <v>0</v>
      </c>
      <c r="Z224" s="230">
        <v>0</v>
      </c>
      <c r="AA224" s="231">
        <f>Z224*K224</f>
        <v>0</v>
      </c>
      <c r="AR224" s="24" t="s">
        <v>166</v>
      </c>
      <c r="AT224" s="24" t="s">
        <v>162</v>
      </c>
      <c r="AU224" s="24" t="s">
        <v>115</v>
      </c>
      <c r="AY224" s="24" t="s">
        <v>160</v>
      </c>
      <c r="BE224" s="144">
        <f>IF(U224="základní",N224,0)</f>
        <v>0</v>
      </c>
      <c r="BF224" s="144">
        <f>IF(U224="snížená",N224,0)</f>
        <v>0</v>
      </c>
      <c r="BG224" s="144">
        <f>IF(U224="zákl. přenesená",N224,0)</f>
        <v>0</v>
      </c>
      <c r="BH224" s="144">
        <f>IF(U224="sníž. přenesená",N224,0)</f>
        <v>0</v>
      </c>
      <c r="BI224" s="144">
        <f>IF(U224="nulová",N224,0)</f>
        <v>0</v>
      </c>
      <c r="BJ224" s="24" t="s">
        <v>87</v>
      </c>
      <c r="BK224" s="144">
        <f>ROUND(L224*K224,2)</f>
        <v>0</v>
      </c>
      <c r="BL224" s="24" t="s">
        <v>166</v>
      </c>
      <c r="BM224" s="24" t="s">
        <v>427</v>
      </c>
    </row>
    <row r="225" s="1" customFormat="1" ht="25.5" customHeight="1">
      <c r="B225" s="48"/>
      <c r="C225" s="221" t="s">
        <v>430</v>
      </c>
      <c r="D225" s="221" t="s">
        <v>162</v>
      </c>
      <c r="E225" s="222" t="s">
        <v>431</v>
      </c>
      <c r="F225" s="223" t="s">
        <v>432</v>
      </c>
      <c r="G225" s="223"/>
      <c r="H225" s="223"/>
      <c r="I225" s="223"/>
      <c r="J225" s="224" t="s">
        <v>227</v>
      </c>
      <c r="K225" s="225">
        <v>165.90000000000001</v>
      </c>
      <c r="L225" s="226">
        <v>0</v>
      </c>
      <c r="M225" s="227"/>
      <c r="N225" s="228">
        <f>ROUND(L225*K225,2)</f>
        <v>0</v>
      </c>
      <c r="O225" s="228"/>
      <c r="P225" s="228"/>
      <c r="Q225" s="228"/>
      <c r="R225" s="50"/>
      <c r="T225" s="229" t="s">
        <v>22</v>
      </c>
      <c r="U225" s="58" t="s">
        <v>44</v>
      </c>
      <c r="V225" s="49"/>
      <c r="W225" s="230">
        <f>V225*K225</f>
        <v>0</v>
      </c>
      <c r="X225" s="230">
        <v>0</v>
      </c>
      <c r="Y225" s="230">
        <f>X225*K225</f>
        <v>0</v>
      </c>
      <c r="Z225" s="230">
        <v>0</v>
      </c>
      <c r="AA225" s="231">
        <f>Z225*K225</f>
        <v>0</v>
      </c>
      <c r="AR225" s="24" t="s">
        <v>166</v>
      </c>
      <c r="AT225" s="24" t="s">
        <v>162</v>
      </c>
      <c r="AU225" s="24" t="s">
        <v>115</v>
      </c>
      <c r="AY225" s="24" t="s">
        <v>160</v>
      </c>
      <c r="BE225" s="144">
        <f>IF(U225="základní",N225,0)</f>
        <v>0</v>
      </c>
      <c r="BF225" s="144">
        <f>IF(U225="snížená",N225,0)</f>
        <v>0</v>
      </c>
      <c r="BG225" s="144">
        <f>IF(U225="zákl. přenesená",N225,0)</f>
        <v>0</v>
      </c>
      <c r="BH225" s="144">
        <f>IF(U225="sníž. přenesená",N225,0)</f>
        <v>0</v>
      </c>
      <c r="BI225" s="144">
        <f>IF(U225="nulová",N225,0)</f>
        <v>0</v>
      </c>
      <c r="BJ225" s="24" t="s">
        <v>87</v>
      </c>
      <c r="BK225" s="144">
        <f>ROUND(L225*K225,2)</f>
        <v>0</v>
      </c>
      <c r="BL225" s="24" t="s">
        <v>166</v>
      </c>
      <c r="BM225" s="24" t="s">
        <v>433</v>
      </c>
    </row>
    <row r="226" s="1" customFormat="1" ht="38.25" customHeight="1">
      <c r="B226" s="48"/>
      <c r="C226" s="221" t="s">
        <v>380</v>
      </c>
      <c r="D226" s="221" t="s">
        <v>162</v>
      </c>
      <c r="E226" s="222" t="s">
        <v>443</v>
      </c>
      <c r="F226" s="223" t="s">
        <v>444</v>
      </c>
      <c r="G226" s="223"/>
      <c r="H226" s="223"/>
      <c r="I226" s="223"/>
      <c r="J226" s="224" t="s">
        <v>227</v>
      </c>
      <c r="K226" s="225">
        <v>16.59</v>
      </c>
      <c r="L226" s="226">
        <v>0</v>
      </c>
      <c r="M226" s="227"/>
      <c r="N226" s="228">
        <f>ROUND(L226*K226,2)</f>
        <v>0</v>
      </c>
      <c r="O226" s="228"/>
      <c r="P226" s="228"/>
      <c r="Q226" s="228"/>
      <c r="R226" s="50"/>
      <c r="T226" s="229" t="s">
        <v>22</v>
      </c>
      <c r="U226" s="58" t="s">
        <v>44</v>
      </c>
      <c r="V226" s="49"/>
      <c r="W226" s="230">
        <f>V226*K226</f>
        <v>0</v>
      </c>
      <c r="X226" s="230">
        <v>0</v>
      </c>
      <c r="Y226" s="230">
        <f>X226*K226</f>
        <v>0</v>
      </c>
      <c r="Z226" s="230">
        <v>0</v>
      </c>
      <c r="AA226" s="231">
        <f>Z226*K226</f>
        <v>0</v>
      </c>
      <c r="AR226" s="24" t="s">
        <v>166</v>
      </c>
      <c r="AT226" s="24" t="s">
        <v>162</v>
      </c>
      <c r="AU226" s="24" t="s">
        <v>115</v>
      </c>
      <c r="AY226" s="24" t="s">
        <v>160</v>
      </c>
      <c r="BE226" s="144">
        <f>IF(U226="základní",N226,0)</f>
        <v>0</v>
      </c>
      <c r="BF226" s="144">
        <f>IF(U226="snížená",N226,0)</f>
        <v>0</v>
      </c>
      <c r="BG226" s="144">
        <f>IF(U226="zákl. přenesená",N226,0)</f>
        <v>0</v>
      </c>
      <c r="BH226" s="144">
        <f>IF(U226="sníž. přenesená",N226,0)</f>
        <v>0</v>
      </c>
      <c r="BI226" s="144">
        <f>IF(U226="nulová",N226,0)</f>
        <v>0</v>
      </c>
      <c r="BJ226" s="24" t="s">
        <v>87</v>
      </c>
      <c r="BK226" s="144">
        <f>ROUND(L226*K226,2)</f>
        <v>0</v>
      </c>
      <c r="BL226" s="24" t="s">
        <v>166</v>
      </c>
      <c r="BM226" s="24" t="s">
        <v>601</v>
      </c>
    </row>
    <row r="227" s="9" customFormat="1" ht="29.88" customHeight="1">
      <c r="B227" s="207"/>
      <c r="C227" s="208"/>
      <c r="D227" s="218" t="s">
        <v>132</v>
      </c>
      <c r="E227" s="218"/>
      <c r="F227" s="218"/>
      <c r="G227" s="218"/>
      <c r="H227" s="218"/>
      <c r="I227" s="218"/>
      <c r="J227" s="218"/>
      <c r="K227" s="218"/>
      <c r="L227" s="218"/>
      <c r="M227" s="218"/>
      <c r="N227" s="278">
        <f>BK227</f>
        <v>0</v>
      </c>
      <c r="O227" s="279"/>
      <c r="P227" s="279"/>
      <c r="Q227" s="279"/>
      <c r="R227" s="211"/>
      <c r="T227" s="212"/>
      <c r="U227" s="208"/>
      <c r="V227" s="208"/>
      <c r="W227" s="213">
        <f>W228</f>
        <v>0</v>
      </c>
      <c r="X227" s="208"/>
      <c r="Y227" s="213">
        <f>Y228</f>
        <v>0</v>
      </c>
      <c r="Z227" s="208"/>
      <c r="AA227" s="214">
        <f>AA228</f>
        <v>0</v>
      </c>
      <c r="AR227" s="215" t="s">
        <v>87</v>
      </c>
      <c r="AT227" s="216" t="s">
        <v>78</v>
      </c>
      <c r="AU227" s="216" t="s">
        <v>87</v>
      </c>
      <c r="AY227" s="215" t="s">
        <v>160</v>
      </c>
      <c r="BK227" s="217">
        <f>BK228</f>
        <v>0</v>
      </c>
    </row>
    <row r="228" s="1" customFormat="1" ht="25.5" customHeight="1">
      <c r="B228" s="48"/>
      <c r="C228" s="221" t="s">
        <v>446</v>
      </c>
      <c r="D228" s="221" t="s">
        <v>162</v>
      </c>
      <c r="E228" s="222" t="s">
        <v>447</v>
      </c>
      <c r="F228" s="223" t="s">
        <v>448</v>
      </c>
      <c r="G228" s="223"/>
      <c r="H228" s="223"/>
      <c r="I228" s="223"/>
      <c r="J228" s="224" t="s">
        <v>227</v>
      </c>
      <c r="K228" s="225">
        <v>229.37700000000001</v>
      </c>
      <c r="L228" s="226">
        <v>0</v>
      </c>
      <c r="M228" s="227"/>
      <c r="N228" s="228">
        <f>ROUND(L228*K228,2)</f>
        <v>0</v>
      </c>
      <c r="O228" s="228"/>
      <c r="P228" s="228"/>
      <c r="Q228" s="228"/>
      <c r="R228" s="50"/>
      <c r="T228" s="229" t="s">
        <v>22</v>
      </c>
      <c r="U228" s="58" t="s">
        <v>44</v>
      </c>
      <c r="V228" s="49"/>
      <c r="W228" s="230">
        <f>V228*K228</f>
        <v>0</v>
      </c>
      <c r="X228" s="230">
        <v>0</v>
      </c>
      <c r="Y228" s="230">
        <f>X228*K228</f>
        <v>0</v>
      </c>
      <c r="Z228" s="230">
        <v>0</v>
      </c>
      <c r="AA228" s="231">
        <f>Z228*K228</f>
        <v>0</v>
      </c>
      <c r="AR228" s="24" t="s">
        <v>166</v>
      </c>
      <c r="AT228" s="24" t="s">
        <v>162</v>
      </c>
      <c r="AU228" s="24" t="s">
        <v>115</v>
      </c>
      <c r="AY228" s="24" t="s">
        <v>160</v>
      </c>
      <c r="BE228" s="144">
        <f>IF(U228="základní",N228,0)</f>
        <v>0</v>
      </c>
      <c r="BF228" s="144">
        <f>IF(U228="snížená",N228,0)</f>
        <v>0</v>
      </c>
      <c r="BG228" s="144">
        <f>IF(U228="zákl. přenesená",N228,0)</f>
        <v>0</v>
      </c>
      <c r="BH228" s="144">
        <f>IF(U228="sníž. přenesená",N228,0)</f>
        <v>0</v>
      </c>
      <c r="BI228" s="144">
        <f>IF(U228="nulová",N228,0)</f>
        <v>0</v>
      </c>
      <c r="BJ228" s="24" t="s">
        <v>87</v>
      </c>
      <c r="BK228" s="144">
        <f>ROUND(L228*K228,2)</f>
        <v>0</v>
      </c>
      <c r="BL228" s="24" t="s">
        <v>166</v>
      </c>
      <c r="BM228" s="24" t="s">
        <v>449</v>
      </c>
    </row>
    <row r="229" s="9" customFormat="1" ht="37.44" customHeight="1">
      <c r="B229" s="207"/>
      <c r="C229" s="208"/>
      <c r="D229" s="209" t="s">
        <v>133</v>
      </c>
      <c r="E229" s="209"/>
      <c r="F229" s="209"/>
      <c r="G229" s="209"/>
      <c r="H229" s="209"/>
      <c r="I229" s="209"/>
      <c r="J229" s="209"/>
      <c r="K229" s="209"/>
      <c r="L229" s="209"/>
      <c r="M229" s="209"/>
      <c r="N229" s="280">
        <f>BK229</f>
        <v>0</v>
      </c>
      <c r="O229" s="281"/>
      <c r="P229" s="281"/>
      <c r="Q229" s="281"/>
      <c r="R229" s="211"/>
      <c r="T229" s="212"/>
      <c r="U229" s="208"/>
      <c r="V229" s="208"/>
      <c r="W229" s="213">
        <f>W230</f>
        <v>0</v>
      </c>
      <c r="X229" s="208"/>
      <c r="Y229" s="213">
        <f>Y230</f>
        <v>0</v>
      </c>
      <c r="Z229" s="208"/>
      <c r="AA229" s="214">
        <f>AA230</f>
        <v>0</v>
      </c>
      <c r="AR229" s="215" t="s">
        <v>166</v>
      </c>
      <c r="AT229" s="216" t="s">
        <v>78</v>
      </c>
      <c r="AU229" s="216" t="s">
        <v>79</v>
      </c>
      <c r="AY229" s="215" t="s">
        <v>160</v>
      </c>
      <c r="BK229" s="217">
        <f>BK230</f>
        <v>0</v>
      </c>
    </row>
    <row r="230" s="1" customFormat="1" ht="25.5" customHeight="1">
      <c r="B230" s="48"/>
      <c r="C230" s="221" t="s">
        <v>348</v>
      </c>
      <c r="D230" s="221" t="s">
        <v>162</v>
      </c>
      <c r="E230" s="222" t="s">
        <v>451</v>
      </c>
      <c r="F230" s="223" t="s">
        <v>452</v>
      </c>
      <c r="G230" s="223"/>
      <c r="H230" s="223"/>
      <c r="I230" s="223"/>
      <c r="J230" s="224" t="s">
        <v>453</v>
      </c>
      <c r="K230" s="225">
        <v>1</v>
      </c>
      <c r="L230" s="226">
        <v>0</v>
      </c>
      <c r="M230" s="227"/>
      <c r="N230" s="228">
        <f>ROUND(L230*K230,2)</f>
        <v>0</v>
      </c>
      <c r="O230" s="228"/>
      <c r="P230" s="228"/>
      <c r="Q230" s="228"/>
      <c r="R230" s="50"/>
      <c r="T230" s="229" t="s">
        <v>22</v>
      </c>
      <c r="U230" s="58" t="s">
        <v>44</v>
      </c>
      <c r="V230" s="49"/>
      <c r="W230" s="230">
        <f>V230*K230</f>
        <v>0</v>
      </c>
      <c r="X230" s="230">
        <v>0</v>
      </c>
      <c r="Y230" s="230">
        <f>X230*K230</f>
        <v>0</v>
      </c>
      <c r="Z230" s="230">
        <v>0</v>
      </c>
      <c r="AA230" s="231">
        <f>Z230*K230</f>
        <v>0</v>
      </c>
      <c r="AR230" s="24" t="s">
        <v>454</v>
      </c>
      <c r="AT230" s="24" t="s">
        <v>162</v>
      </c>
      <c r="AU230" s="24" t="s">
        <v>87</v>
      </c>
      <c r="AY230" s="24" t="s">
        <v>160</v>
      </c>
      <c r="BE230" s="144">
        <f>IF(U230="základní",N230,0)</f>
        <v>0</v>
      </c>
      <c r="BF230" s="144">
        <f>IF(U230="snížená",N230,0)</f>
        <v>0</v>
      </c>
      <c r="BG230" s="144">
        <f>IF(U230="zákl. přenesená",N230,0)</f>
        <v>0</v>
      </c>
      <c r="BH230" s="144">
        <f>IF(U230="sníž. přenesená",N230,0)</f>
        <v>0</v>
      </c>
      <c r="BI230" s="144">
        <f>IF(U230="nulová",N230,0)</f>
        <v>0</v>
      </c>
      <c r="BJ230" s="24" t="s">
        <v>87</v>
      </c>
      <c r="BK230" s="144">
        <f>ROUND(L230*K230,2)</f>
        <v>0</v>
      </c>
      <c r="BL230" s="24" t="s">
        <v>454</v>
      </c>
      <c r="BM230" s="24" t="s">
        <v>602</v>
      </c>
    </row>
    <row r="231" s="9" customFormat="1" ht="37.44" customHeight="1">
      <c r="B231" s="207"/>
      <c r="C231" s="208"/>
      <c r="D231" s="209" t="s">
        <v>134</v>
      </c>
      <c r="E231" s="209"/>
      <c r="F231" s="209"/>
      <c r="G231" s="209"/>
      <c r="H231" s="209"/>
      <c r="I231" s="209"/>
      <c r="J231" s="209"/>
      <c r="K231" s="209"/>
      <c r="L231" s="209"/>
      <c r="M231" s="209"/>
      <c r="N231" s="282">
        <f>BK231</f>
        <v>0</v>
      </c>
      <c r="O231" s="283"/>
      <c r="P231" s="283"/>
      <c r="Q231" s="283"/>
      <c r="R231" s="211"/>
      <c r="T231" s="212"/>
      <c r="U231" s="208"/>
      <c r="V231" s="208"/>
      <c r="W231" s="213">
        <f>W232+W235</f>
        <v>0</v>
      </c>
      <c r="X231" s="208"/>
      <c r="Y231" s="213">
        <f>Y232+Y235</f>
        <v>0</v>
      </c>
      <c r="Z231" s="208"/>
      <c r="AA231" s="214">
        <f>AA232+AA235</f>
        <v>0</v>
      </c>
      <c r="AR231" s="215" t="s">
        <v>457</v>
      </c>
      <c r="AT231" s="216" t="s">
        <v>78</v>
      </c>
      <c r="AU231" s="216" t="s">
        <v>79</v>
      </c>
      <c r="AY231" s="215" t="s">
        <v>160</v>
      </c>
      <c r="BK231" s="217">
        <f>BK232+BK235</f>
        <v>0</v>
      </c>
    </row>
    <row r="232" s="9" customFormat="1" ht="19.92" customHeight="1">
      <c r="B232" s="207"/>
      <c r="C232" s="208"/>
      <c r="D232" s="218" t="s">
        <v>135</v>
      </c>
      <c r="E232" s="218"/>
      <c r="F232" s="218"/>
      <c r="G232" s="218"/>
      <c r="H232" s="218"/>
      <c r="I232" s="218"/>
      <c r="J232" s="218"/>
      <c r="K232" s="218"/>
      <c r="L232" s="218"/>
      <c r="M232" s="218"/>
      <c r="N232" s="219">
        <f>BK232</f>
        <v>0</v>
      </c>
      <c r="O232" s="220"/>
      <c r="P232" s="220"/>
      <c r="Q232" s="220"/>
      <c r="R232" s="211"/>
      <c r="T232" s="212"/>
      <c r="U232" s="208"/>
      <c r="V232" s="208"/>
      <c r="W232" s="213">
        <f>SUM(W233:W234)</f>
        <v>0</v>
      </c>
      <c r="X232" s="208"/>
      <c r="Y232" s="213">
        <f>SUM(Y233:Y234)</f>
        <v>0</v>
      </c>
      <c r="Z232" s="208"/>
      <c r="AA232" s="214">
        <f>SUM(AA233:AA234)</f>
        <v>0</v>
      </c>
      <c r="AR232" s="215" t="s">
        <v>457</v>
      </c>
      <c r="AT232" s="216" t="s">
        <v>78</v>
      </c>
      <c r="AU232" s="216" t="s">
        <v>87</v>
      </c>
      <c r="AY232" s="215" t="s">
        <v>160</v>
      </c>
      <c r="BK232" s="217">
        <f>SUM(BK233:BK234)</f>
        <v>0</v>
      </c>
    </row>
    <row r="233" s="1" customFormat="1" ht="16.5" customHeight="1">
      <c r="B233" s="48"/>
      <c r="C233" s="221" t="s">
        <v>442</v>
      </c>
      <c r="D233" s="221" t="s">
        <v>162</v>
      </c>
      <c r="E233" s="222" t="s">
        <v>459</v>
      </c>
      <c r="F233" s="223" t="s">
        <v>460</v>
      </c>
      <c r="G233" s="223"/>
      <c r="H233" s="223"/>
      <c r="I233" s="223"/>
      <c r="J233" s="224" t="s">
        <v>461</v>
      </c>
      <c r="K233" s="225">
        <v>1</v>
      </c>
      <c r="L233" s="226">
        <v>0</v>
      </c>
      <c r="M233" s="227"/>
      <c r="N233" s="228">
        <f>ROUND(L233*K233,2)</f>
        <v>0</v>
      </c>
      <c r="O233" s="228"/>
      <c r="P233" s="228"/>
      <c r="Q233" s="228"/>
      <c r="R233" s="50"/>
      <c r="T233" s="229" t="s">
        <v>22</v>
      </c>
      <c r="U233" s="58" t="s">
        <v>44</v>
      </c>
      <c r="V233" s="49"/>
      <c r="W233" s="230">
        <f>V233*K233</f>
        <v>0</v>
      </c>
      <c r="X233" s="230">
        <v>0</v>
      </c>
      <c r="Y233" s="230">
        <f>X233*K233</f>
        <v>0</v>
      </c>
      <c r="Z233" s="230">
        <v>0</v>
      </c>
      <c r="AA233" s="231">
        <f>Z233*K233</f>
        <v>0</v>
      </c>
      <c r="AR233" s="24" t="s">
        <v>462</v>
      </c>
      <c r="AT233" s="24" t="s">
        <v>162</v>
      </c>
      <c r="AU233" s="24" t="s">
        <v>115</v>
      </c>
      <c r="AY233" s="24" t="s">
        <v>160</v>
      </c>
      <c r="BE233" s="144">
        <f>IF(U233="základní",N233,0)</f>
        <v>0</v>
      </c>
      <c r="BF233" s="144">
        <f>IF(U233="snížená",N233,0)</f>
        <v>0</v>
      </c>
      <c r="BG233" s="144">
        <f>IF(U233="zákl. přenesená",N233,0)</f>
        <v>0</v>
      </c>
      <c r="BH233" s="144">
        <f>IF(U233="sníž. přenesená",N233,0)</f>
        <v>0</v>
      </c>
      <c r="BI233" s="144">
        <f>IF(U233="nulová",N233,0)</f>
        <v>0</v>
      </c>
      <c r="BJ233" s="24" t="s">
        <v>87</v>
      </c>
      <c r="BK233" s="144">
        <f>ROUND(L233*K233,2)</f>
        <v>0</v>
      </c>
      <c r="BL233" s="24" t="s">
        <v>462</v>
      </c>
      <c r="BM233" s="24" t="s">
        <v>603</v>
      </c>
    </row>
    <row r="234" s="1" customFormat="1" ht="16.5" customHeight="1">
      <c r="B234" s="48"/>
      <c r="C234" s="221" t="s">
        <v>450</v>
      </c>
      <c r="D234" s="221" t="s">
        <v>162</v>
      </c>
      <c r="E234" s="222" t="s">
        <v>465</v>
      </c>
      <c r="F234" s="223" t="s">
        <v>466</v>
      </c>
      <c r="G234" s="223"/>
      <c r="H234" s="223"/>
      <c r="I234" s="223"/>
      <c r="J234" s="224" t="s">
        <v>461</v>
      </c>
      <c r="K234" s="225">
        <v>1</v>
      </c>
      <c r="L234" s="226">
        <v>0</v>
      </c>
      <c r="M234" s="227"/>
      <c r="N234" s="228">
        <f>ROUND(L234*K234,2)</f>
        <v>0</v>
      </c>
      <c r="O234" s="228"/>
      <c r="P234" s="228"/>
      <c r="Q234" s="228"/>
      <c r="R234" s="50"/>
      <c r="T234" s="229" t="s">
        <v>22</v>
      </c>
      <c r="U234" s="58" t="s">
        <v>44</v>
      </c>
      <c r="V234" s="49"/>
      <c r="W234" s="230">
        <f>V234*K234</f>
        <v>0</v>
      </c>
      <c r="X234" s="230">
        <v>0</v>
      </c>
      <c r="Y234" s="230">
        <f>X234*K234</f>
        <v>0</v>
      </c>
      <c r="Z234" s="230">
        <v>0</v>
      </c>
      <c r="AA234" s="231">
        <f>Z234*K234</f>
        <v>0</v>
      </c>
      <c r="AR234" s="24" t="s">
        <v>462</v>
      </c>
      <c r="AT234" s="24" t="s">
        <v>162</v>
      </c>
      <c r="AU234" s="24" t="s">
        <v>115</v>
      </c>
      <c r="AY234" s="24" t="s">
        <v>160</v>
      </c>
      <c r="BE234" s="144">
        <f>IF(U234="základní",N234,0)</f>
        <v>0</v>
      </c>
      <c r="BF234" s="144">
        <f>IF(U234="snížená",N234,0)</f>
        <v>0</v>
      </c>
      <c r="BG234" s="144">
        <f>IF(U234="zákl. přenesená",N234,0)</f>
        <v>0</v>
      </c>
      <c r="BH234" s="144">
        <f>IF(U234="sníž. přenesená",N234,0)</f>
        <v>0</v>
      </c>
      <c r="BI234" s="144">
        <f>IF(U234="nulová",N234,0)</f>
        <v>0</v>
      </c>
      <c r="BJ234" s="24" t="s">
        <v>87</v>
      </c>
      <c r="BK234" s="144">
        <f>ROUND(L234*K234,2)</f>
        <v>0</v>
      </c>
      <c r="BL234" s="24" t="s">
        <v>462</v>
      </c>
      <c r="BM234" s="24" t="s">
        <v>604</v>
      </c>
    </row>
    <row r="235" s="9" customFormat="1" ht="29.88" customHeight="1">
      <c r="B235" s="207"/>
      <c r="C235" s="208"/>
      <c r="D235" s="218" t="s">
        <v>136</v>
      </c>
      <c r="E235" s="218"/>
      <c r="F235" s="218"/>
      <c r="G235" s="218"/>
      <c r="H235" s="218"/>
      <c r="I235" s="218"/>
      <c r="J235" s="218"/>
      <c r="K235" s="218"/>
      <c r="L235" s="218"/>
      <c r="M235" s="218"/>
      <c r="N235" s="278">
        <f>BK235</f>
        <v>0</v>
      </c>
      <c r="O235" s="279"/>
      <c r="P235" s="279"/>
      <c r="Q235" s="279"/>
      <c r="R235" s="211"/>
      <c r="T235" s="212"/>
      <c r="U235" s="208"/>
      <c r="V235" s="208"/>
      <c r="W235" s="213">
        <f>W236</f>
        <v>0</v>
      </c>
      <c r="X235" s="208"/>
      <c r="Y235" s="213">
        <f>Y236</f>
        <v>0</v>
      </c>
      <c r="Z235" s="208"/>
      <c r="AA235" s="214">
        <f>AA236</f>
        <v>0</v>
      </c>
      <c r="AR235" s="215" t="s">
        <v>457</v>
      </c>
      <c r="AT235" s="216" t="s">
        <v>78</v>
      </c>
      <c r="AU235" s="216" t="s">
        <v>87</v>
      </c>
      <c r="AY235" s="215" t="s">
        <v>160</v>
      </c>
      <c r="BK235" s="217">
        <f>BK236</f>
        <v>0</v>
      </c>
    </row>
    <row r="236" s="1" customFormat="1" ht="16.5" customHeight="1">
      <c r="B236" s="48"/>
      <c r="C236" s="221" t="s">
        <v>458</v>
      </c>
      <c r="D236" s="221" t="s">
        <v>162</v>
      </c>
      <c r="E236" s="222" t="s">
        <v>469</v>
      </c>
      <c r="F236" s="223" t="s">
        <v>470</v>
      </c>
      <c r="G236" s="223"/>
      <c r="H236" s="223"/>
      <c r="I236" s="223"/>
      <c r="J236" s="224" t="s">
        <v>471</v>
      </c>
      <c r="K236" s="225">
        <v>1</v>
      </c>
      <c r="L236" s="226">
        <v>0</v>
      </c>
      <c r="M236" s="227"/>
      <c r="N236" s="228">
        <f>ROUND(L236*K236,2)</f>
        <v>0</v>
      </c>
      <c r="O236" s="228"/>
      <c r="P236" s="228"/>
      <c r="Q236" s="228"/>
      <c r="R236" s="50"/>
      <c r="T236" s="229" t="s">
        <v>22</v>
      </c>
      <c r="U236" s="58" t="s">
        <v>44</v>
      </c>
      <c r="V236" s="49"/>
      <c r="W236" s="230">
        <f>V236*K236</f>
        <v>0</v>
      </c>
      <c r="X236" s="230">
        <v>0</v>
      </c>
      <c r="Y236" s="230">
        <f>X236*K236</f>
        <v>0</v>
      </c>
      <c r="Z236" s="230">
        <v>0</v>
      </c>
      <c r="AA236" s="231">
        <f>Z236*K236</f>
        <v>0</v>
      </c>
      <c r="AR236" s="24" t="s">
        <v>462</v>
      </c>
      <c r="AT236" s="24" t="s">
        <v>162</v>
      </c>
      <c r="AU236" s="24" t="s">
        <v>115</v>
      </c>
      <c r="AY236" s="24" t="s">
        <v>160</v>
      </c>
      <c r="BE236" s="144">
        <f>IF(U236="základní",N236,0)</f>
        <v>0</v>
      </c>
      <c r="BF236" s="144">
        <f>IF(U236="snížená",N236,0)</f>
        <v>0</v>
      </c>
      <c r="BG236" s="144">
        <f>IF(U236="zákl. přenesená",N236,0)</f>
        <v>0</v>
      </c>
      <c r="BH236" s="144">
        <f>IF(U236="sníž. přenesená",N236,0)</f>
        <v>0</v>
      </c>
      <c r="BI236" s="144">
        <f>IF(U236="nulová",N236,0)</f>
        <v>0</v>
      </c>
      <c r="BJ236" s="24" t="s">
        <v>87</v>
      </c>
      <c r="BK236" s="144">
        <f>ROUND(L236*K236,2)</f>
        <v>0</v>
      </c>
      <c r="BL236" s="24" t="s">
        <v>462</v>
      </c>
      <c r="BM236" s="24" t="s">
        <v>605</v>
      </c>
    </row>
    <row r="237" s="1" customFormat="1" ht="49.92" customHeight="1">
      <c r="B237" s="48"/>
      <c r="C237" s="49"/>
      <c r="D237" s="209" t="s">
        <v>473</v>
      </c>
      <c r="E237" s="49"/>
      <c r="F237" s="49"/>
      <c r="G237" s="49"/>
      <c r="H237" s="49"/>
      <c r="I237" s="49"/>
      <c r="J237" s="49"/>
      <c r="K237" s="49"/>
      <c r="L237" s="49"/>
      <c r="M237" s="49"/>
      <c r="N237" s="282">
        <f>BK237</f>
        <v>0</v>
      </c>
      <c r="O237" s="283"/>
      <c r="P237" s="283"/>
      <c r="Q237" s="283"/>
      <c r="R237" s="50"/>
      <c r="T237" s="195"/>
      <c r="U237" s="74"/>
      <c r="V237" s="74"/>
      <c r="W237" s="74"/>
      <c r="X237" s="74"/>
      <c r="Y237" s="74"/>
      <c r="Z237" s="74"/>
      <c r="AA237" s="76"/>
      <c r="AT237" s="24" t="s">
        <v>78</v>
      </c>
      <c r="AU237" s="24" t="s">
        <v>79</v>
      </c>
      <c r="AY237" s="24" t="s">
        <v>474</v>
      </c>
      <c r="BK237" s="144">
        <v>0</v>
      </c>
    </row>
    <row r="238" s="1" customFormat="1" ht="6.96" customHeight="1">
      <c r="B238" s="77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9"/>
    </row>
  </sheetData>
  <sheetProtection sheet="1" formatColumns="0" formatRows="0" objects="1" scenarios="1" spinCount="10" saltValue="/si6x8iOaqR9fh6vrFyrnE1n7J3Dp/GGxhDoD7tWqGnoT7YzSEoP6Kk9SkNWF8MikBsKVEtJeY+07s1iS3oXDQ==" hashValue="l1AQ1jAHRS1TwnHXvjXDkbyFrybFNBgmnAeFx9yn4OfHb/7bh5wsDqh4tg3qZoSGbml8Yl76FMUOvcLNq07i4w==" algorithmName="SHA-512" password="CC35"/>
  <mergeCells count="28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L180:M180"/>
    <mergeCell ref="N180:Q180"/>
    <mergeCell ref="F182:I182"/>
    <mergeCell ref="L182:M182"/>
    <mergeCell ref="N182:Q182"/>
    <mergeCell ref="F183:I183"/>
    <mergeCell ref="F184:I184"/>
    <mergeCell ref="F185:I185"/>
    <mergeCell ref="F187:I187"/>
    <mergeCell ref="L187:M187"/>
    <mergeCell ref="N187:Q187"/>
    <mergeCell ref="F188:I188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30:I230"/>
    <mergeCell ref="L230:M230"/>
    <mergeCell ref="N230:Q230"/>
    <mergeCell ref="F233:I233"/>
    <mergeCell ref="L233:M233"/>
    <mergeCell ref="N233:Q233"/>
    <mergeCell ref="F234:I234"/>
    <mergeCell ref="L234:M234"/>
    <mergeCell ref="N234:Q234"/>
    <mergeCell ref="F236:I236"/>
    <mergeCell ref="L236:M236"/>
    <mergeCell ref="N236:Q236"/>
    <mergeCell ref="N126:Q126"/>
    <mergeCell ref="N127:Q127"/>
    <mergeCell ref="N128:Q128"/>
    <mergeCell ref="N181:Q181"/>
    <mergeCell ref="N186:Q186"/>
    <mergeCell ref="N189:Q189"/>
    <mergeCell ref="N223:Q223"/>
    <mergeCell ref="N227:Q227"/>
    <mergeCell ref="N229:Q229"/>
    <mergeCell ref="N231:Q231"/>
    <mergeCell ref="N232:Q232"/>
    <mergeCell ref="N235:Q235"/>
    <mergeCell ref="N237:Q237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110</v>
      </c>
      <c r="G1" s="17"/>
      <c r="H1" s="156" t="s">
        <v>111</v>
      </c>
      <c r="I1" s="156"/>
      <c r="J1" s="156"/>
      <c r="K1" s="156"/>
      <c r="L1" s="17" t="s">
        <v>112</v>
      </c>
      <c r="M1" s="15"/>
      <c r="N1" s="15"/>
      <c r="O1" s="16" t="s">
        <v>113</v>
      </c>
      <c r="P1" s="15"/>
      <c r="Q1" s="15"/>
      <c r="R1" s="15"/>
      <c r="S1" s="17" t="s">
        <v>114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115</v>
      </c>
    </row>
    <row r="4" ht="36.96" customHeight="1">
      <c r="B4" s="28"/>
      <c r="C4" s="29" t="s">
        <v>116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Malá průmyslová zona Sylvárov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117</v>
      </c>
      <c r="E7" s="49"/>
      <c r="F7" s="38" t="s">
        <v>606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8. 2. 2019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">
        <v>22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30</v>
      </c>
      <c r="F12" s="49"/>
      <c r="G12" s="49"/>
      <c r="H12" s="49"/>
      <c r="I12" s="49"/>
      <c r="J12" s="49"/>
      <c r="K12" s="49"/>
      <c r="L12" s="49"/>
      <c r="M12" s="40" t="s">
        <v>31</v>
      </c>
      <c r="N12" s="49"/>
      <c r="O12" s="35" t="s">
        <v>22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32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31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34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35</v>
      </c>
      <c r="F18" s="49"/>
      <c r="G18" s="49"/>
      <c r="H18" s="49"/>
      <c r="I18" s="49"/>
      <c r="J18" s="49"/>
      <c r="K18" s="49"/>
      <c r="L18" s="49"/>
      <c r="M18" s="40" t="s">
        <v>31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37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38</v>
      </c>
      <c r="F21" s="49"/>
      <c r="G21" s="49"/>
      <c r="H21" s="49"/>
      <c r="I21" s="49"/>
      <c r="J21" s="49"/>
      <c r="K21" s="49"/>
      <c r="L21" s="49"/>
      <c r="M21" s="40" t="s">
        <v>31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119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104</v>
      </c>
      <c r="E28" s="49"/>
      <c r="F28" s="49"/>
      <c r="G28" s="49"/>
      <c r="H28" s="49"/>
      <c r="I28" s="49"/>
      <c r="J28" s="49"/>
      <c r="K28" s="49"/>
      <c r="L28" s="49"/>
      <c r="M28" s="47">
        <f>N100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42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43</v>
      </c>
      <c r="E32" s="56" t="s">
        <v>44</v>
      </c>
      <c r="F32" s="57">
        <v>0.20999999999999999</v>
      </c>
      <c r="G32" s="163" t="s">
        <v>45</v>
      </c>
      <c r="H32" s="164">
        <f>(SUM(BE100:BE107)+SUM(BE125:BE236))</f>
        <v>0</v>
      </c>
      <c r="I32" s="49"/>
      <c r="J32" s="49"/>
      <c r="K32" s="49"/>
      <c r="L32" s="49"/>
      <c r="M32" s="164">
        <f>ROUND((SUM(BE100:BE107)+SUM(BE125:BE236)),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46</v>
      </c>
      <c r="F33" s="57">
        <v>0.14999999999999999</v>
      </c>
      <c r="G33" s="163" t="s">
        <v>45</v>
      </c>
      <c r="H33" s="164">
        <f>(SUM(BF100:BF107)+SUM(BF125:BF236))</f>
        <v>0</v>
      </c>
      <c r="I33" s="49"/>
      <c r="J33" s="49"/>
      <c r="K33" s="49"/>
      <c r="L33" s="49"/>
      <c r="M33" s="164">
        <f>ROUND((SUM(BF100:BF107)+SUM(BF125:BF236)),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47</v>
      </c>
      <c r="F34" s="57">
        <v>0.20999999999999999</v>
      </c>
      <c r="G34" s="163" t="s">
        <v>45</v>
      </c>
      <c r="H34" s="164">
        <f>(SUM(BG100:BG107)+SUM(BG125:BG236))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48</v>
      </c>
      <c r="F35" s="57">
        <v>0.14999999999999999</v>
      </c>
      <c r="G35" s="163" t="s">
        <v>45</v>
      </c>
      <c r="H35" s="164">
        <f>(SUM(BH100:BH107)+SUM(BH125:BH236))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49</v>
      </c>
      <c r="F36" s="57">
        <v>0</v>
      </c>
      <c r="G36" s="163" t="s">
        <v>45</v>
      </c>
      <c r="H36" s="164">
        <f>(SUM(BI100:BI107)+SUM(BI125:BI236))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50</v>
      </c>
      <c r="E38" s="105"/>
      <c r="F38" s="105"/>
      <c r="G38" s="166" t="s">
        <v>51</v>
      </c>
      <c r="H38" s="167" t="s">
        <v>52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53</v>
      </c>
      <c r="E50" s="69"/>
      <c r="F50" s="69"/>
      <c r="G50" s="69"/>
      <c r="H50" s="70"/>
      <c r="I50" s="49"/>
      <c r="J50" s="68" t="s">
        <v>54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55</v>
      </c>
      <c r="E59" s="74"/>
      <c r="F59" s="74"/>
      <c r="G59" s="75" t="s">
        <v>56</v>
      </c>
      <c r="H59" s="76"/>
      <c r="I59" s="49"/>
      <c r="J59" s="73" t="s">
        <v>55</v>
      </c>
      <c r="K59" s="74"/>
      <c r="L59" s="74"/>
      <c r="M59" s="74"/>
      <c r="N59" s="75" t="s">
        <v>56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57</v>
      </c>
      <c r="E61" s="69"/>
      <c r="F61" s="69"/>
      <c r="G61" s="69"/>
      <c r="H61" s="70"/>
      <c r="I61" s="49"/>
      <c r="J61" s="68" t="s">
        <v>58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55</v>
      </c>
      <c r="E70" s="74"/>
      <c r="F70" s="74"/>
      <c r="G70" s="75" t="s">
        <v>56</v>
      </c>
      <c r="H70" s="76"/>
      <c r="I70" s="49"/>
      <c r="J70" s="73" t="s">
        <v>55</v>
      </c>
      <c r="K70" s="74"/>
      <c r="L70" s="74"/>
      <c r="M70" s="74"/>
      <c r="N70" s="75" t="s">
        <v>56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120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Malá průmyslová zona Sylvárov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117</v>
      </c>
      <c r="D79" s="49"/>
      <c r="E79" s="49"/>
      <c r="F79" s="89" t="str">
        <f>F7</f>
        <v>592-02 - SO 302 - Splašková kanalizace - 3. etapa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8. 2. 2019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>Město Dvůr Králové nad Labem</v>
      </c>
      <c r="G83" s="49"/>
      <c r="H83" s="49"/>
      <c r="I83" s="49"/>
      <c r="J83" s="49"/>
      <c r="K83" s="40" t="s">
        <v>34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32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37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121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122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123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N125</f>
        <v>0</v>
      </c>
      <c r="O88" s="176"/>
      <c r="P88" s="176"/>
      <c r="Q88" s="176"/>
      <c r="R88" s="50"/>
      <c r="T88" s="173"/>
      <c r="U88" s="173"/>
      <c r="AU88" s="24" t="s">
        <v>124</v>
      </c>
    </row>
    <row r="89" s="6" customFormat="1" ht="24.96" customHeight="1">
      <c r="B89" s="177"/>
      <c r="C89" s="178"/>
      <c r="D89" s="179" t="s">
        <v>125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N126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126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N127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127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N189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128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N194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129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N197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132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N227</f>
        <v>0</v>
      </c>
      <c r="O94" s="184"/>
      <c r="P94" s="184"/>
      <c r="Q94" s="184"/>
      <c r="R94" s="185"/>
      <c r="T94" s="186"/>
      <c r="U94" s="186"/>
    </row>
    <row r="95" s="6" customFormat="1" ht="24.96" customHeight="1">
      <c r="B95" s="177"/>
      <c r="C95" s="178"/>
      <c r="D95" s="179" t="s">
        <v>133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80">
        <f>N229</f>
        <v>0</v>
      </c>
      <c r="O95" s="178"/>
      <c r="P95" s="178"/>
      <c r="Q95" s="178"/>
      <c r="R95" s="181"/>
      <c r="T95" s="182"/>
      <c r="U95" s="182"/>
    </row>
    <row r="96" s="6" customFormat="1" ht="24.96" customHeight="1">
      <c r="B96" s="177"/>
      <c r="C96" s="178"/>
      <c r="D96" s="179" t="s">
        <v>134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80">
        <f>N231</f>
        <v>0</v>
      </c>
      <c r="O96" s="178"/>
      <c r="P96" s="178"/>
      <c r="Q96" s="178"/>
      <c r="R96" s="181"/>
      <c r="T96" s="182"/>
      <c r="U96" s="182"/>
    </row>
    <row r="97" s="7" customFormat="1" ht="19.92" customHeight="1">
      <c r="B97" s="183"/>
      <c r="C97" s="184"/>
      <c r="D97" s="138" t="s">
        <v>135</v>
      </c>
      <c r="E97" s="184"/>
      <c r="F97" s="184"/>
      <c r="G97" s="184"/>
      <c r="H97" s="184"/>
      <c r="I97" s="184"/>
      <c r="J97" s="184"/>
      <c r="K97" s="184"/>
      <c r="L97" s="184"/>
      <c r="M97" s="184"/>
      <c r="N97" s="140">
        <f>N232</f>
        <v>0</v>
      </c>
      <c r="O97" s="184"/>
      <c r="P97" s="184"/>
      <c r="Q97" s="184"/>
      <c r="R97" s="185"/>
      <c r="T97" s="186"/>
      <c r="U97" s="186"/>
    </row>
    <row r="98" s="7" customFormat="1" ht="19.92" customHeight="1">
      <c r="B98" s="183"/>
      <c r="C98" s="184"/>
      <c r="D98" s="138" t="s">
        <v>136</v>
      </c>
      <c r="E98" s="184"/>
      <c r="F98" s="184"/>
      <c r="G98" s="184"/>
      <c r="H98" s="184"/>
      <c r="I98" s="184"/>
      <c r="J98" s="184"/>
      <c r="K98" s="184"/>
      <c r="L98" s="184"/>
      <c r="M98" s="184"/>
      <c r="N98" s="140">
        <f>N235</f>
        <v>0</v>
      </c>
      <c r="O98" s="184"/>
      <c r="P98" s="184"/>
      <c r="Q98" s="184"/>
      <c r="R98" s="185"/>
      <c r="T98" s="186"/>
      <c r="U98" s="186"/>
    </row>
    <row r="99" s="1" customFormat="1" ht="21.84" customHeight="1"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T99" s="173"/>
      <c r="U99" s="173"/>
    </row>
    <row r="100" s="1" customFormat="1" ht="29.28" customHeight="1">
      <c r="B100" s="48"/>
      <c r="C100" s="175" t="s">
        <v>137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176">
        <f>ROUND(N101+N102+N103+N104+N105+N106,2)</f>
        <v>0</v>
      </c>
      <c r="O100" s="187"/>
      <c r="P100" s="187"/>
      <c r="Q100" s="187"/>
      <c r="R100" s="50"/>
      <c r="T100" s="188"/>
      <c r="U100" s="189" t="s">
        <v>43</v>
      </c>
    </row>
    <row r="101" s="1" customFormat="1" ht="18" customHeight="1">
      <c r="B101" s="48"/>
      <c r="C101" s="49"/>
      <c r="D101" s="145" t="s">
        <v>138</v>
      </c>
      <c r="E101" s="138"/>
      <c r="F101" s="138"/>
      <c r="G101" s="138"/>
      <c r="H101" s="138"/>
      <c r="I101" s="49"/>
      <c r="J101" s="49"/>
      <c r="K101" s="49"/>
      <c r="L101" s="49"/>
      <c r="M101" s="49"/>
      <c r="N101" s="139">
        <f>ROUND(N88*T101,2)</f>
        <v>0</v>
      </c>
      <c r="O101" s="140"/>
      <c r="P101" s="140"/>
      <c r="Q101" s="140"/>
      <c r="R101" s="50"/>
      <c r="S101" s="190"/>
      <c r="T101" s="191"/>
      <c r="U101" s="192" t="s">
        <v>44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139</v>
      </c>
      <c r="AZ101" s="190"/>
      <c r="BA101" s="190"/>
      <c r="BB101" s="190"/>
      <c r="BC101" s="190"/>
      <c r="BD101" s="190"/>
      <c r="BE101" s="194">
        <f>IF(U101="základní",N101,0)</f>
        <v>0</v>
      </c>
      <c r="BF101" s="194">
        <f>IF(U101="snížená",N101,0)</f>
        <v>0</v>
      </c>
      <c r="BG101" s="194">
        <f>IF(U101="zákl. přenesená",N101,0)</f>
        <v>0</v>
      </c>
      <c r="BH101" s="194">
        <f>IF(U101="sníž. přenesená",N101,0)</f>
        <v>0</v>
      </c>
      <c r="BI101" s="194">
        <f>IF(U101="nulová",N101,0)</f>
        <v>0</v>
      </c>
      <c r="BJ101" s="193" t="s">
        <v>87</v>
      </c>
      <c r="BK101" s="190"/>
      <c r="BL101" s="190"/>
      <c r="BM101" s="190"/>
    </row>
    <row r="102" s="1" customFormat="1" ht="18" customHeight="1">
      <c r="B102" s="48"/>
      <c r="C102" s="49"/>
      <c r="D102" s="145" t="s">
        <v>140</v>
      </c>
      <c r="E102" s="138"/>
      <c r="F102" s="138"/>
      <c r="G102" s="138"/>
      <c r="H102" s="138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1"/>
      <c r="U102" s="192" t="s">
        <v>44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139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87</v>
      </c>
      <c r="BK102" s="190"/>
      <c r="BL102" s="190"/>
      <c r="BM102" s="190"/>
    </row>
    <row r="103" s="1" customFormat="1" ht="18" customHeight="1">
      <c r="B103" s="48"/>
      <c r="C103" s="49"/>
      <c r="D103" s="145" t="s">
        <v>141</v>
      </c>
      <c r="E103" s="138"/>
      <c r="F103" s="138"/>
      <c r="G103" s="138"/>
      <c r="H103" s="138"/>
      <c r="I103" s="49"/>
      <c r="J103" s="49"/>
      <c r="K103" s="49"/>
      <c r="L103" s="49"/>
      <c r="M103" s="49"/>
      <c r="N103" s="139">
        <f>ROUND(N88*T103,2)</f>
        <v>0</v>
      </c>
      <c r="O103" s="140"/>
      <c r="P103" s="140"/>
      <c r="Q103" s="140"/>
      <c r="R103" s="50"/>
      <c r="S103" s="190"/>
      <c r="T103" s="191"/>
      <c r="U103" s="192" t="s">
        <v>44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139</v>
      </c>
      <c r="AZ103" s="190"/>
      <c r="BA103" s="190"/>
      <c r="BB103" s="190"/>
      <c r="BC103" s="190"/>
      <c r="BD103" s="190"/>
      <c r="BE103" s="194">
        <f>IF(U103="základní",N103,0)</f>
        <v>0</v>
      </c>
      <c r="BF103" s="194">
        <f>IF(U103="snížená",N103,0)</f>
        <v>0</v>
      </c>
      <c r="BG103" s="194">
        <f>IF(U103="zákl. přenesená",N103,0)</f>
        <v>0</v>
      </c>
      <c r="BH103" s="194">
        <f>IF(U103="sníž. přenesená",N103,0)</f>
        <v>0</v>
      </c>
      <c r="BI103" s="194">
        <f>IF(U103="nulová",N103,0)</f>
        <v>0</v>
      </c>
      <c r="BJ103" s="193" t="s">
        <v>87</v>
      </c>
      <c r="BK103" s="190"/>
      <c r="BL103" s="190"/>
      <c r="BM103" s="190"/>
    </row>
    <row r="104" s="1" customFormat="1" ht="18" customHeight="1">
      <c r="B104" s="48"/>
      <c r="C104" s="49"/>
      <c r="D104" s="145" t="s">
        <v>142</v>
      </c>
      <c r="E104" s="138"/>
      <c r="F104" s="138"/>
      <c r="G104" s="138"/>
      <c r="H104" s="138"/>
      <c r="I104" s="49"/>
      <c r="J104" s="49"/>
      <c r="K104" s="49"/>
      <c r="L104" s="49"/>
      <c r="M104" s="49"/>
      <c r="N104" s="139">
        <f>ROUND(N88*T104,2)</f>
        <v>0</v>
      </c>
      <c r="O104" s="140"/>
      <c r="P104" s="140"/>
      <c r="Q104" s="140"/>
      <c r="R104" s="50"/>
      <c r="S104" s="190"/>
      <c r="T104" s="191"/>
      <c r="U104" s="192" t="s">
        <v>44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139</v>
      </c>
      <c r="AZ104" s="190"/>
      <c r="BA104" s="190"/>
      <c r="BB104" s="190"/>
      <c r="BC104" s="190"/>
      <c r="BD104" s="190"/>
      <c r="BE104" s="194">
        <f>IF(U104="základní",N104,0)</f>
        <v>0</v>
      </c>
      <c r="BF104" s="194">
        <f>IF(U104="snížená",N104,0)</f>
        <v>0</v>
      </c>
      <c r="BG104" s="194">
        <f>IF(U104="zákl. přenesená",N104,0)</f>
        <v>0</v>
      </c>
      <c r="BH104" s="194">
        <f>IF(U104="sníž. přenesená",N104,0)</f>
        <v>0</v>
      </c>
      <c r="BI104" s="194">
        <f>IF(U104="nulová",N104,0)</f>
        <v>0</v>
      </c>
      <c r="BJ104" s="193" t="s">
        <v>87</v>
      </c>
      <c r="BK104" s="190"/>
      <c r="BL104" s="190"/>
      <c r="BM104" s="190"/>
    </row>
    <row r="105" s="1" customFormat="1" ht="18" customHeight="1">
      <c r="B105" s="48"/>
      <c r="C105" s="49"/>
      <c r="D105" s="145" t="s">
        <v>143</v>
      </c>
      <c r="E105" s="138"/>
      <c r="F105" s="138"/>
      <c r="G105" s="138"/>
      <c r="H105" s="138"/>
      <c r="I105" s="49"/>
      <c r="J105" s="49"/>
      <c r="K105" s="49"/>
      <c r="L105" s="49"/>
      <c r="M105" s="49"/>
      <c r="N105" s="139">
        <f>ROUND(N88*T105,2)</f>
        <v>0</v>
      </c>
      <c r="O105" s="140"/>
      <c r="P105" s="140"/>
      <c r="Q105" s="140"/>
      <c r="R105" s="50"/>
      <c r="S105" s="190"/>
      <c r="T105" s="191"/>
      <c r="U105" s="192" t="s">
        <v>44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139</v>
      </c>
      <c r="AZ105" s="190"/>
      <c r="BA105" s="190"/>
      <c r="BB105" s="190"/>
      <c r="BC105" s="190"/>
      <c r="BD105" s="190"/>
      <c r="BE105" s="194">
        <f>IF(U105="základní",N105,0)</f>
        <v>0</v>
      </c>
      <c r="BF105" s="194">
        <f>IF(U105="snížená",N105,0)</f>
        <v>0</v>
      </c>
      <c r="BG105" s="194">
        <f>IF(U105="zákl. přenesená",N105,0)</f>
        <v>0</v>
      </c>
      <c r="BH105" s="194">
        <f>IF(U105="sníž. přenesená",N105,0)</f>
        <v>0</v>
      </c>
      <c r="BI105" s="194">
        <f>IF(U105="nulová",N105,0)</f>
        <v>0</v>
      </c>
      <c r="BJ105" s="193" t="s">
        <v>87</v>
      </c>
      <c r="BK105" s="190"/>
      <c r="BL105" s="190"/>
      <c r="BM105" s="190"/>
    </row>
    <row r="106" s="1" customFormat="1" ht="18" customHeight="1">
      <c r="B106" s="48"/>
      <c r="C106" s="49"/>
      <c r="D106" s="138" t="s">
        <v>144</v>
      </c>
      <c r="E106" s="49"/>
      <c r="F106" s="49"/>
      <c r="G106" s="49"/>
      <c r="H106" s="49"/>
      <c r="I106" s="49"/>
      <c r="J106" s="49"/>
      <c r="K106" s="49"/>
      <c r="L106" s="49"/>
      <c r="M106" s="49"/>
      <c r="N106" s="139">
        <f>ROUND(N88*T106,2)</f>
        <v>0</v>
      </c>
      <c r="O106" s="140"/>
      <c r="P106" s="140"/>
      <c r="Q106" s="140"/>
      <c r="R106" s="50"/>
      <c r="S106" s="190"/>
      <c r="T106" s="195"/>
      <c r="U106" s="196" t="s">
        <v>44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145</v>
      </c>
      <c r="AZ106" s="190"/>
      <c r="BA106" s="190"/>
      <c r="BB106" s="190"/>
      <c r="BC106" s="190"/>
      <c r="BD106" s="190"/>
      <c r="BE106" s="194">
        <f>IF(U106="základní",N106,0)</f>
        <v>0</v>
      </c>
      <c r="BF106" s="194">
        <f>IF(U106="snížená",N106,0)</f>
        <v>0</v>
      </c>
      <c r="BG106" s="194">
        <f>IF(U106="zákl. přenesená",N106,0)</f>
        <v>0</v>
      </c>
      <c r="BH106" s="194">
        <f>IF(U106="sníž. přenesená",N106,0)</f>
        <v>0</v>
      </c>
      <c r="BI106" s="194">
        <f>IF(U106="nulová",N106,0)</f>
        <v>0</v>
      </c>
      <c r="BJ106" s="193" t="s">
        <v>87</v>
      </c>
      <c r="BK106" s="190"/>
      <c r="BL106" s="190"/>
      <c r="BM106" s="190"/>
    </row>
    <row r="107" s="1" customFormat="1"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50"/>
      <c r="T107" s="173"/>
      <c r="U107" s="173"/>
    </row>
    <row r="108" s="1" customFormat="1" ht="29.28" customHeight="1">
      <c r="B108" s="48"/>
      <c r="C108" s="152" t="s">
        <v>109</v>
      </c>
      <c r="D108" s="153"/>
      <c r="E108" s="153"/>
      <c r="F108" s="153"/>
      <c r="G108" s="153"/>
      <c r="H108" s="153"/>
      <c r="I108" s="153"/>
      <c r="J108" s="153"/>
      <c r="K108" s="153"/>
      <c r="L108" s="154">
        <f>ROUND(SUM(N88+N100),2)</f>
        <v>0</v>
      </c>
      <c r="M108" s="154"/>
      <c r="N108" s="154"/>
      <c r="O108" s="154"/>
      <c r="P108" s="154"/>
      <c r="Q108" s="154"/>
      <c r="R108" s="50"/>
      <c r="T108" s="173"/>
      <c r="U108" s="173"/>
    </row>
    <row r="109" s="1" customFormat="1" ht="6.96" customHeight="1">
      <c r="B109" s="77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9"/>
      <c r="T109" s="173"/>
      <c r="U109" s="173"/>
    </row>
    <row r="113" s="1" customFormat="1" ht="6.96" customHeight="1"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2"/>
    </row>
    <row r="114" s="1" customFormat="1" ht="36.96" customHeight="1">
      <c r="B114" s="48"/>
      <c r="C114" s="29" t="s">
        <v>146</v>
      </c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6.96" customHeight="1"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30" customHeight="1">
      <c r="B116" s="48"/>
      <c r="C116" s="40" t="s">
        <v>19</v>
      </c>
      <c r="D116" s="49"/>
      <c r="E116" s="49"/>
      <c r="F116" s="157" t="str">
        <f>F6</f>
        <v>Malá průmyslová zona Sylvárov</v>
      </c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9"/>
      <c r="R116" s="50"/>
    </row>
    <row r="117" s="1" customFormat="1" ht="36.96" customHeight="1">
      <c r="B117" s="48"/>
      <c r="C117" s="87" t="s">
        <v>117</v>
      </c>
      <c r="D117" s="49"/>
      <c r="E117" s="49"/>
      <c r="F117" s="89" t="str">
        <f>F7</f>
        <v>592-02 - SO 302 - Splašková kanalizace - 3. etapa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6.96" customHeight="1"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18" customHeight="1">
      <c r="B119" s="48"/>
      <c r="C119" s="40" t="s">
        <v>24</v>
      </c>
      <c r="D119" s="49"/>
      <c r="E119" s="49"/>
      <c r="F119" s="35" t="str">
        <f>F9</f>
        <v xml:space="preserve"> </v>
      </c>
      <c r="G119" s="49"/>
      <c r="H119" s="49"/>
      <c r="I119" s="49"/>
      <c r="J119" s="49"/>
      <c r="K119" s="40" t="s">
        <v>26</v>
      </c>
      <c r="L119" s="49"/>
      <c r="M119" s="92" t="str">
        <f>IF(O9="","",O9)</f>
        <v>8. 2. 2019</v>
      </c>
      <c r="N119" s="92"/>
      <c r="O119" s="92"/>
      <c r="P119" s="92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>
      <c r="B121" s="48"/>
      <c r="C121" s="40" t="s">
        <v>28</v>
      </c>
      <c r="D121" s="49"/>
      <c r="E121" s="49"/>
      <c r="F121" s="35" t="str">
        <f>E12</f>
        <v>Město Dvůr Králové nad Labem</v>
      </c>
      <c r="G121" s="49"/>
      <c r="H121" s="49"/>
      <c r="I121" s="49"/>
      <c r="J121" s="49"/>
      <c r="K121" s="40" t="s">
        <v>34</v>
      </c>
      <c r="L121" s="49"/>
      <c r="M121" s="35" t="str">
        <f>E18</f>
        <v>ing. Blanka Matějková</v>
      </c>
      <c r="N121" s="35"/>
      <c r="O121" s="35"/>
      <c r="P121" s="35"/>
      <c r="Q121" s="35"/>
      <c r="R121" s="50"/>
    </row>
    <row r="122" s="1" customFormat="1" ht="14.4" customHeight="1">
      <c r="B122" s="48"/>
      <c r="C122" s="40" t="s">
        <v>32</v>
      </c>
      <c r="D122" s="49"/>
      <c r="E122" s="49"/>
      <c r="F122" s="35" t="str">
        <f>IF(E15="","",E15)</f>
        <v>Vyplň údaj</v>
      </c>
      <c r="G122" s="49"/>
      <c r="H122" s="49"/>
      <c r="I122" s="49"/>
      <c r="J122" s="49"/>
      <c r="K122" s="40" t="s">
        <v>37</v>
      </c>
      <c r="L122" s="49"/>
      <c r="M122" s="35" t="str">
        <f>E21</f>
        <v>Martina Škopová</v>
      </c>
      <c r="N122" s="35"/>
      <c r="O122" s="35"/>
      <c r="P122" s="35"/>
      <c r="Q122" s="35"/>
      <c r="R122" s="50"/>
    </row>
    <row r="123" s="1" customFormat="1" ht="10.32" customHeight="1"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50"/>
    </row>
    <row r="124" s="8" customFormat="1" ht="29.28" customHeight="1">
      <c r="B124" s="197"/>
      <c r="C124" s="198" t="s">
        <v>147</v>
      </c>
      <c r="D124" s="199" t="s">
        <v>148</v>
      </c>
      <c r="E124" s="199" t="s">
        <v>61</v>
      </c>
      <c r="F124" s="199" t="s">
        <v>149</v>
      </c>
      <c r="G124" s="199"/>
      <c r="H124" s="199"/>
      <c r="I124" s="199"/>
      <c r="J124" s="199" t="s">
        <v>150</v>
      </c>
      <c r="K124" s="199" t="s">
        <v>151</v>
      </c>
      <c r="L124" s="199" t="s">
        <v>152</v>
      </c>
      <c r="M124" s="199"/>
      <c r="N124" s="199" t="s">
        <v>122</v>
      </c>
      <c r="O124" s="199"/>
      <c r="P124" s="199"/>
      <c r="Q124" s="200"/>
      <c r="R124" s="201"/>
      <c r="T124" s="108" t="s">
        <v>153</v>
      </c>
      <c r="U124" s="109" t="s">
        <v>43</v>
      </c>
      <c r="V124" s="109" t="s">
        <v>154</v>
      </c>
      <c r="W124" s="109" t="s">
        <v>155</v>
      </c>
      <c r="X124" s="109" t="s">
        <v>156</v>
      </c>
      <c r="Y124" s="109" t="s">
        <v>157</v>
      </c>
      <c r="Z124" s="109" t="s">
        <v>158</v>
      </c>
      <c r="AA124" s="110" t="s">
        <v>159</v>
      </c>
    </row>
    <row r="125" s="1" customFormat="1" ht="29.28" customHeight="1">
      <c r="B125" s="48"/>
      <c r="C125" s="112" t="s">
        <v>119</v>
      </c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202">
        <f>BK125</f>
        <v>0</v>
      </c>
      <c r="O125" s="203"/>
      <c r="P125" s="203"/>
      <c r="Q125" s="203"/>
      <c r="R125" s="50"/>
      <c r="T125" s="111"/>
      <c r="U125" s="69"/>
      <c r="V125" s="69"/>
      <c r="W125" s="204">
        <f>W126+W229+W231+W237</f>
        <v>0</v>
      </c>
      <c r="X125" s="69"/>
      <c r="Y125" s="204">
        <f>Y126+Y229+Y231+Y237</f>
        <v>244.81734925999999</v>
      </c>
      <c r="Z125" s="69"/>
      <c r="AA125" s="205">
        <f>AA126+AA229+AA231+AA237</f>
        <v>46.949399999999997</v>
      </c>
      <c r="AT125" s="24" t="s">
        <v>78</v>
      </c>
      <c r="AU125" s="24" t="s">
        <v>124</v>
      </c>
      <c r="BK125" s="206">
        <f>BK126+BK229+BK231+BK237</f>
        <v>0</v>
      </c>
    </row>
    <row r="126" s="9" customFormat="1" ht="37.44" customHeight="1">
      <c r="B126" s="207"/>
      <c r="C126" s="208"/>
      <c r="D126" s="209" t="s">
        <v>125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210">
        <f>BK126</f>
        <v>0</v>
      </c>
      <c r="O126" s="180"/>
      <c r="P126" s="180"/>
      <c r="Q126" s="180"/>
      <c r="R126" s="211"/>
      <c r="T126" s="212"/>
      <c r="U126" s="208"/>
      <c r="V126" s="208"/>
      <c r="W126" s="213">
        <f>W127+W189+W194+W197+W227</f>
        <v>0</v>
      </c>
      <c r="X126" s="208"/>
      <c r="Y126" s="213">
        <f>Y127+Y189+Y194+Y197+Y227</f>
        <v>244.81734925999999</v>
      </c>
      <c r="Z126" s="208"/>
      <c r="AA126" s="214">
        <f>AA127+AA189+AA194+AA197+AA227</f>
        <v>46.949399999999997</v>
      </c>
      <c r="AR126" s="215" t="s">
        <v>87</v>
      </c>
      <c r="AT126" s="216" t="s">
        <v>78</v>
      </c>
      <c r="AU126" s="216" t="s">
        <v>79</v>
      </c>
      <c r="AY126" s="215" t="s">
        <v>160</v>
      </c>
      <c r="BK126" s="217">
        <f>BK127+BK189+BK194+BK197+BK227</f>
        <v>0</v>
      </c>
    </row>
    <row r="127" s="9" customFormat="1" ht="19.92" customHeight="1">
      <c r="B127" s="207"/>
      <c r="C127" s="208"/>
      <c r="D127" s="218" t="s">
        <v>126</v>
      </c>
      <c r="E127" s="218"/>
      <c r="F127" s="218"/>
      <c r="G127" s="218"/>
      <c r="H127" s="218"/>
      <c r="I127" s="218"/>
      <c r="J127" s="218"/>
      <c r="K127" s="218"/>
      <c r="L127" s="218"/>
      <c r="M127" s="218"/>
      <c r="N127" s="219">
        <f>BK127</f>
        <v>0</v>
      </c>
      <c r="O127" s="220"/>
      <c r="P127" s="220"/>
      <c r="Q127" s="220"/>
      <c r="R127" s="211"/>
      <c r="T127" s="212"/>
      <c r="U127" s="208"/>
      <c r="V127" s="208"/>
      <c r="W127" s="213">
        <f>SUM(W128:W188)</f>
        <v>0</v>
      </c>
      <c r="X127" s="208"/>
      <c r="Y127" s="213">
        <f>SUM(Y128:Y188)</f>
        <v>184.95580971999999</v>
      </c>
      <c r="Z127" s="208"/>
      <c r="AA127" s="214">
        <f>SUM(AA128:AA188)</f>
        <v>46.949399999999997</v>
      </c>
      <c r="AR127" s="215" t="s">
        <v>87</v>
      </c>
      <c r="AT127" s="216" t="s">
        <v>78</v>
      </c>
      <c r="AU127" s="216" t="s">
        <v>87</v>
      </c>
      <c r="AY127" s="215" t="s">
        <v>160</v>
      </c>
      <c r="BK127" s="217">
        <f>SUM(BK128:BK188)</f>
        <v>0</v>
      </c>
    </row>
    <row r="128" s="1" customFormat="1" ht="25.5" customHeight="1">
      <c r="B128" s="48"/>
      <c r="C128" s="221" t="s">
        <v>360</v>
      </c>
      <c r="D128" s="221" t="s">
        <v>162</v>
      </c>
      <c r="E128" s="222" t="s">
        <v>509</v>
      </c>
      <c r="F128" s="223" t="s">
        <v>510</v>
      </c>
      <c r="G128" s="223"/>
      <c r="H128" s="223"/>
      <c r="I128" s="223"/>
      <c r="J128" s="224" t="s">
        <v>165</v>
      </c>
      <c r="K128" s="225">
        <v>16.100000000000001</v>
      </c>
      <c r="L128" s="226">
        <v>0</v>
      </c>
      <c r="M128" s="227"/>
      <c r="N128" s="228">
        <f>ROUND(L128*K128,2)</f>
        <v>0</v>
      </c>
      <c r="O128" s="228"/>
      <c r="P128" s="228"/>
      <c r="Q128" s="228"/>
      <c r="R128" s="50"/>
      <c r="T128" s="229" t="s">
        <v>22</v>
      </c>
      <c r="U128" s="58" t="s">
        <v>44</v>
      </c>
      <c r="V128" s="49"/>
      <c r="W128" s="230">
        <f>V128*K128</f>
        <v>0</v>
      </c>
      <c r="X128" s="230">
        <v>0</v>
      </c>
      <c r="Y128" s="230">
        <f>X128*K128</f>
        <v>0</v>
      </c>
      <c r="Z128" s="230">
        <v>0.26000000000000001</v>
      </c>
      <c r="AA128" s="231">
        <f>Z128*K128</f>
        <v>4.1860000000000008</v>
      </c>
      <c r="AR128" s="24" t="s">
        <v>166</v>
      </c>
      <c r="AT128" s="24" t="s">
        <v>162</v>
      </c>
      <c r="AU128" s="24" t="s">
        <v>115</v>
      </c>
      <c r="AY128" s="24" t="s">
        <v>160</v>
      </c>
      <c r="BE128" s="144">
        <f>IF(U128="základní",N128,0)</f>
        <v>0</v>
      </c>
      <c r="BF128" s="144">
        <f>IF(U128="snížená",N128,0)</f>
        <v>0</v>
      </c>
      <c r="BG128" s="144">
        <f>IF(U128="zákl. přenesená",N128,0)</f>
        <v>0</v>
      </c>
      <c r="BH128" s="144">
        <f>IF(U128="sníž. přenesená",N128,0)</f>
        <v>0</v>
      </c>
      <c r="BI128" s="144">
        <f>IF(U128="nulová",N128,0)</f>
        <v>0</v>
      </c>
      <c r="BJ128" s="24" t="s">
        <v>87</v>
      </c>
      <c r="BK128" s="144">
        <f>ROUND(L128*K128,2)</f>
        <v>0</v>
      </c>
      <c r="BL128" s="24" t="s">
        <v>166</v>
      </c>
      <c r="BM128" s="24" t="s">
        <v>607</v>
      </c>
    </row>
    <row r="129" s="10" customFormat="1" ht="16.5" customHeight="1">
      <c r="B129" s="232"/>
      <c r="C129" s="233"/>
      <c r="D129" s="233"/>
      <c r="E129" s="234" t="s">
        <v>22</v>
      </c>
      <c r="F129" s="235" t="s">
        <v>608</v>
      </c>
      <c r="G129" s="236"/>
      <c r="H129" s="236"/>
      <c r="I129" s="236"/>
      <c r="J129" s="233"/>
      <c r="K129" s="237">
        <v>16.100000000000001</v>
      </c>
      <c r="L129" s="233"/>
      <c r="M129" s="233"/>
      <c r="N129" s="233"/>
      <c r="O129" s="233"/>
      <c r="P129" s="233"/>
      <c r="Q129" s="233"/>
      <c r="R129" s="238"/>
      <c r="T129" s="239"/>
      <c r="U129" s="233"/>
      <c r="V129" s="233"/>
      <c r="W129" s="233"/>
      <c r="X129" s="233"/>
      <c r="Y129" s="233"/>
      <c r="Z129" s="233"/>
      <c r="AA129" s="240"/>
      <c r="AT129" s="241" t="s">
        <v>169</v>
      </c>
      <c r="AU129" s="241" t="s">
        <v>115</v>
      </c>
      <c r="AV129" s="10" t="s">
        <v>115</v>
      </c>
      <c r="AW129" s="10" t="s">
        <v>36</v>
      </c>
      <c r="AX129" s="10" t="s">
        <v>87</v>
      </c>
      <c r="AY129" s="241" t="s">
        <v>160</v>
      </c>
    </row>
    <row r="130" s="1" customFormat="1" ht="25.5" customHeight="1">
      <c r="B130" s="48"/>
      <c r="C130" s="221" t="s">
        <v>180</v>
      </c>
      <c r="D130" s="221" t="s">
        <v>162</v>
      </c>
      <c r="E130" s="222" t="s">
        <v>609</v>
      </c>
      <c r="F130" s="223" t="s">
        <v>610</v>
      </c>
      <c r="G130" s="223"/>
      <c r="H130" s="223"/>
      <c r="I130" s="223"/>
      <c r="J130" s="224" t="s">
        <v>165</v>
      </c>
      <c r="K130" s="225">
        <v>73.730000000000004</v>
      </c>
      <c r="L130" s="226">
        <v>0</v>
      </c>
      <c r="M130" s="227"/>
      <c r="N130" s="228">
        <f>ROUND(L130*K130,2)</f>
        <v>0</v>
      </c>
      <c r="O130" s="228"/>
      <c r="P130" s="228"/>
      <c r="Q130" s="228"/>
      <c r="R130" s="50"/>
      <c r="T130" s="229" t="s">
        <v>22</v>
      </c>
      <c r="U130" s="58" t="s">
        <v>44</v>
      </c>
      <c r="V130" s="49"/>
      <c r="W130" s="230">
        <f>V130*K130</f>
        <v>0</v>
      </c>
      <c r="X130" s="230">
        <v>0</v>
      </c>
      <c r="Y130" s="230">
        <f>X130*K130</f>
        <v>0</v>
      </c>
      <c r="Z130" s="230">
        <v>0.57999999999999996</v>
      </c>
      <c r="AA130" s="231">
        <f>Z130*K130</f>
        <v>42.763399999999997</v>
      </c>
      <c r="AR130" s="24" t="s">
        <v>166</v>
      </c>
      <c r="AT130" s="24" t="s">
        <v>162</v>
      </c>
      <c r="AU130" s="24" t="s">
        <v>115</v>
      </c>
      <c r="AY130" s="24" t="s">
        <v>160</v>
      </c>
      <c r="BE130" s="144">
        <f>IF(U130="základní",N130,0)</f>
        <v>0</v>
      </c>
      <c r="BF130" s="144">
        <f>IF(U130="snížená",N130,0)</f>
        <v>0</v>
      </c>
      <c r="BG130" s="144">
        <f>IF(U130="zákl. přenesená",N130,0)</f>
        <v>0</v>
      </c>
      <c r="BH130" s="144">
        <f>IF(U130="sníž. přenesená",N130,0)</f>
        <v>0</v>
      </c>
      <c r="BI130" s="144">
        <f>IF(U130="nulová",N130,0)</f>
        <v>0</v>
      </c>
      <c r="BJ130" s="24" t="s">
        <v>87</v>
      </c>
      <c r="BK130" s="144">
        <f>ROUND(L130*K130,2)</f>
        <v>0</v>
      </c>
      <c r="BL130" s="24" t="s">
        <v>166</v>
      </c>
      <c r="BM130" s="24" t="s">
        <v>611</v>
      </c>
    </row>
    <row r="131" s="11" customFormat="1" ht="25.5" customHeight="1">
      <c r="B131" s="242"/>
      <c r="C131" s="243"/>
      <c r="D131" s="243"/>
      <c r="E131" s="244" t="s">
        <v>22</v>
      </c>
      <c r="F131" s="245" t="s">
        <v>612</v>
      </c>
      <c r="G131" s="246"/>
      <c r="H131" s="246"/>
      <c r="I131" s="246"/>
      <c r="J131" s="243"/>
      <c r="K131" s="244" t="s">
        <v>22</v>
      </c>
      <c r="L131" s="243"/>
      <c r="M131" s="243"/>
      <c r="N131" s="243"/>
      <c r="O131" s="243"/>
      <c r="P131" s="243"/>
      <c r="Q131" s="243"/>
      <c r="R131" s="247"/>
      <c r="T131" s="248"/>
      <c r="U131" s="243"/>
      <c r="V131" s="243"/>
      <c r="W131" s="243"/>
      <c r="X131" s="243"/>
      <c r="Y131" s="243"/>
      <c r="Z131" s="243"/>
      <c r="AA131" s="249"/>
      <c r="AT131" s="250" t="s">
        <v>169</v>
      </c>
      <c r="AU131" s="250" t="s">
        <v>115</v>
      </c>
      <c r="AV131" s="11" t="s">
        <v>87</v>
      </c>
      <c r="AW131" s="11" t="s">
        <v>36</v>
      </c>
      <c r="AX131" s="11" t="s">
        <v>79</v>
      </c>
      <c r="AY131" s="250" t="s">
        <v>160</v>
      </c>
    </row>
    <row r="132" s="10" customFormat="1" ht="16.5" customHeight="1">
      <c r="B132" s="232"/>
      <c r="C132" s="233"/>
      <c r="D132" s="233"/>
      <c r="E132" s="234" t="s">
        <v>22</v>
      </c>
      <c r="F132" s="251" t="s">
        <v>613</v>
      </c>
      <c r="G132" s="233"/>
      <c r="H132" s="233"/>
      <c r="I132" s="233"/>
      <c r="J132" s="233"/>
      <c r="K132" s="237">
        <v>28.815000000000001</v>
      </c>
      <c r="L132" s="233"/>
      <c r="M132" s="233"/>
      <c r="N132" s="233"/>
      <c r="O132" s="233"/>
      <c r="P132" s="233"/>
      <c r="Q132" s="233"/>
      <c r="R132" s="238"/>
      <c r="T132" s="239"/>
      <c r="U132" s="233"/>
      <c r="V132" s="233"/>
      <c r="W132" s="233"/>
      <c r="X132" s="233"/>
      <c r="Y132" s="233"/>
      <c r="Z132" s="233"/>
      <c r="AA132" s="240"/>
      <c r="AT132" s="241" t="s">
        <v>169</v>
      </c>
      <c r="AU132" s="241" t="s">
        <v>115</v>
      </c>
      <c r="AV132" s="10" t="s">
        <v>115</v>
      </c>
      <c r="AW132" s="10" t="s">
        <v>36</v>
      </c>
      <c r="AX132" s="10" t="s">
        <v>79</v>
      </c>
      <c r="AY132" s="241" t="s">
        <v>160</v>
      </c>
    </row>
    <row r="133" s="10" customFormat="1" ht="16.5" customHeight="1">
      <c r="B133" s="232"/>
      <c r="C133" s="233"/>
      <c r="D133" s="233"/>
      <c r="E133" s="234" t="s">
        <v>22</v>
      </c>
      <c r="F133" s="251" t="s">
        <v>614</v>
      </c>
      <c r="G133" s="233"/>
      <c r="H133" s="233"/>
      <c r="I133" s="233"/>
      <c r="J133" s="233"/>
      <c r="K133" s="237">
        <v>16.100000000000001</v>
      </c>
      <c r="L133" s="233"/>
      <c r="M133" s="233"/>
      <c r="N133" s="233"/>
      <c r="O133" s="233"/>
      <c r="P133" s="233"/>
      <c r="Q133" s="233"/>
      <c r="R133" s="238"/>
      <c r="T133" s="239"/>
      <c r="U133" s="233"/>
      <c r="V133" s="233"/>
      <c r="W133" s="233"/>
      <c r="X133" s="233"/>
      <c r="Y133" s="233"/>
      <c r="Z133" s="233"/>
      <c r="AA133" s="240"/>
      <c r="AT133" s="241" t="s">
        <v>169</v>
      </c>
      <c r="AU133" s="241" t="s">
        <v>115</v>
      </c>
      <c r="AV133" s="10" t="s">
        <v>115</v>
      </c>
      <c r="AW133" s="10" t="s">
        <v>36</v>
      </c>
      <c r="AX133" s="10" t="s">
        <v>79</v>
      </c>
      <c r="AY133" s="241" t="s">
        <v>160</v>
      </c>
    </row>
    <row r="134" s="10" customFormat="1" ht="16.5" customHeight="1">
      <c r="B134" s="232"/>
      <c r="C134" s="233"/>
      <c r="D134" s="233"/>
      <c r="E134" s="234" t="s">
        <v>22</v>
      </c>
      <c r="F134" s="251" t="s">
        <v>615</v>
      </c>
      <c r="G134" s="233"/>
      <c r="H134" s="233"/>
      <c r="I134" s="233"/>
      <c r="J134" s="233"/>
      <c r="K134" s="237">
        <v>28.815000000000001</v>
      </c>
      <c r="L134" s="233"/>
      <c r="M134" s="233"/>
      <c r="N134" s="233"/>
      <c r="O134" s="233"/>
      <c r="P134" s="233"/>
      <c r="Q134" s="233"/>
      <c r="R134" s="238"/>
      <c r="T134" s="239"/>
      <c r="U134" s="233"/>
      <c r="V134" s="233"/>
      <c r="W134" s="233"/>
      <c r="X134" s="233"/>
      <c r="Y134" s="233"/>
      <c r="Z134" s="233"/>
      <c r="AA134" s="240"/>
      <c r="AT134" s="241" t="s">
        <v>169</v>
      </c>
      <c r="AU134" s="241" t="s">
        <v>115</v>
      </c>
      <c r="AV134" s="10" t="s">
        <v>115</v>
      </c>
      <c r="AW134" s="10" t="s">
        <v>36</v>
      </c>
      <c r="AX134" s="10" t="s">
        <v>79</v>
      </c>
      <c r="AY134" s="241" t="s">
        <v>160</v>
      </c>
    </row>
    <row r="135" s="13" customFormat="1" ht="16.5" customHeight="1">
      <c r="B135" s="261"/>
      <c r="C135" s="262"/>
      <c r="D135" s="262"/>
      <c r="E135" s="263" t="s">
        <v>22</v>
      </c>
      <c r="F135" s="264" t="s">
        <v>211</v>
      </c>
      <c r="G135" s="262"/>
      <c r="H135" s="262"/>
      <c r="I135" s="262"/>
      <c r="J135" s="262"/>
      <c r="K135" s="265">
        <v>73.730000000000004</v>
      </c>
      <c r="L135" s="262"/>
      <c r="M135" s="262"/>
      <c r="N135" s="262"/>
      <c r="O135" s="262"/>
      <c r="P135" s="262"/>
      <c r="Q135" s="262"/>
      <c r="R135" s="266"/>
      <c r="T135" s="267"/>
      <c r="U135" s="262"/>
      <c r="V135" s="262"/>
      <c r="W135" s="262"/>
      <c r="X135" s="262"/>
      <c r="Y135" s="262"/>
      <c r="Z135" s="262"/>
      <c r="AA135" s="268"/>
      <c r="AT135" s="269" t="s">
        <v>169</v>
      </c>
      <c r="AU135" s="269" t="s">
        <v>115</v>
      </c>
      <c r="AV135" s="13" t="s">
        <v>166</v>
      </c>
      <c r="AW135" s="13" t="s">
        <v>36</v>
      </c>
      <c r="AX135" s="13" t="s">
        <v>87</v>
      </c>
      <c r="AY135" s="269" t="s">
        <v>160</v>
      </c>
    </row>
    <row r="136" s="1" customFormat="1" ht="25.5" customHeight="1">
      <c r="B136" s="48"/>
      <c r="C136" s="221" t="s">
        <v>87</v>
      </c>
      <c r="D136" s="221" t="s">
        <v>162</v>
      </c>
      <c r="E136" s="222" t="s">
        <v>199</v>
      </c>
      <c r="F136" s="223" t="s">
        <v>200</v>
      </c>
      <c r="G136" s="223"/>
      <c r="H136" s="223"/>
      <c r="I136" s="223"/>
      <c r="J136" s="224" t="s">
        <v>197</v>
      </c>
      <c r="K136" s="225">
        <v>433.94299999999998</v>
      </c>
      <c r="L136" s="226">
        <v>0</v>
      </c>
      <c r="M136" s="227"/>
      <c r="N136" s="228">
        <f>ROUND(L136*K136,2)</f>
        <v>0</v>
      </c>
      <c r="O136" s="228"/>
      <c r="P136" s="228"/>
      <c r="Q136" s="228"/>
      <c r="R136" s="50"/>
      <c r="T136" s="229" t="s">
        <v>22</v>
      </c>
      <c r="U136" s="58" t="s">
        <v>44</v>
      </c>
      <c r="V136" s="49"/>
      <c r="W136" s="230">
        <f>V136*K136</f>
        <v>0</v>
      </c>
      <c r="X136" s="230">
        <v>0</v>
      </c>
      <c r="Y136" s="230">
        <f>X136*K136</f>
        <v>0</v>
      </c>
      <c r="Z136" s="230">
        <v>0</v>
      </c>
      <c r="AA136" s="231">
        <f>Z136*K136</f>
        <v>0</v>
      </c>
      <c r="AR136" s="24" t="s">
        <v>166</v>
      </c>
      <c r="AT136" s="24" t="s">
        <v>162</v>
      </c>
      <c r="AU136" s="24" t="s">
        <v>115</v>
      </c>
      <c r="AY136" s="24" t="s">
        <v>160</v>
      </c>
      <c r="BE136" s="144">
        <f>IF(U136="základní",N136,0)</f>
        <v>0</v>
      </c>
      <c r="BF136" s="144">
        <f>IF(U136="snížená",N136,0)</f>
        <v>0</v>
      </c>
      <c r="BG136" s="144">
        <f>IF(U136="zákl. přenesená",N136,0)</f>
        <v>0</v>
      </c>
      <c r="BH136" s="144">
        <f>IF(U136="sníž. přenesená",N136,0)</f>
        <v>0</v>
      </c>
      <c r="BI136" s="144">
        <f>IF(U136="nulová",N136,0)</f>
        <v>0</v>
      </c>
      <c r="BJ136" s="24" t="s">
        <v>87</v>
      </c>
      <c r="BK136" s="144">
        <f>ROUND(L136*K136,2)</f>
        <v>0</v>
      </c>
      <c r="BL136" s="24" t="s">
        <v>166</v>
      </c>
      <c r="BM136" s="24" t="s">
        <v>616</v>
      </c>
    </row>
    <row r="137" s="11" customFormat="1" ht="25.5" customHeight="1">
      <c r="B137" s="242"/>
      <c r="C137" s="243"/>
      <c r="D137" s="243"/>
      <c r="E137" s="244" t="s">
        <v>22</v>
      </c>
      <c r="F137" s="245" t="s">
        <v>612</v>
      </c>
      <c r="G137" s="246"/>
      <c r="H137" s="246"/>
      <c r="I137" s="246"/>
      <c r="J137" s="243"/>
      <c r="K137" s="244" t="s">
        <v>22</v>
      </c>
      <c r="L137" s="243"/>
      <c r="M137" s="243"/>
      <c r="N137" s="243"/>
      <c r="O137" s="243"/>
      <c r="P137" s="243"/>
      <c r="Q137" s="243"/>
      <c r="R137" s="247"/>
      <c r="T137" s="248"/>
      <c r="U137" s="243"/>
      <c r="V137" s="243"/>
      <c r="W137" s="243"/>
      <c r="X137" s="243"/>
      <c r="Y137" s="243"/>
      <c r="Z137" s="243"/>
      <c r="AA137" s="249"/>
      <c r="AT137" s="250" t="s">
        <v>169</v>
      </c>
      <c r="AU137" s="250" t="s">
        <v>115</v>
      </c>
      <c r="AV137" s="11" t="s">
        <v>87</v>
      </c>
      <c r="AW137" s="11" t="s">
        <v>36</v>
      </c>
      <c r="AX137" s="11" t="s">
        <v>79</v>
      </c>
      <c r="AY137" s="250" t="s">
        <v>160</v>
      </c>
    </row>
    <row r="138" s="10" customFormat="1" ht="16.5" customHeight="1">
      <c r="B138" s="232"/>
      <c r="C138" s="233"/>
      <c r="D138" s="233"/>
      <c r="E138" s="234" t="s">
        <v>22</v>
      </c>
      <c r="F138" s="251" t="s">
        <v>617</v>
      </c>
      <c r="G138" s="233"/>
      <c r="H138" s="233"/>
      <c r="I138" s="233"/>
      <c r="J138" s="233"/>
      <c r="K138" s="237">
        <v>29.696000000000002</v>
      </c>
      <c r="L138" s="233"/>
      <c r="M138" s="233"/>
      <c r="N138" s="233"/>
      <c r="O138" s="233"/>
      <c r="P138" s="233"/>
      <c r="Q138" s="233"/>
      <c r="R138" s="238"/>
      <c r="T138" s="239"/>
      <c r="U138" s="233"/>
      <c r="V138" s="233"/>
      <c r="W138" s="233"/>
      <c r="X138" s="233"/>
      <c r="Y138" s="233"/>
      <c r="Z138" s="233"/>
      <c r="AA138" s="240"/>
      <c r="AT138" s="241" t="s">
        <v>169</v>
      </c>
      <c r="AU138" s="241" t="s">
        <v>115</v>
      </c>
      <c r="AV138" s="10" t="s">
        <v>115</v>
      </c>
      <c r="AW138" s="10" t="s">
        <v>36</v>
      </c>
      <c r="AX138" s="10" t="s">
        <v>79</v>
      </c>
      <c r="AY138" s="241" t="s">
        <v>160</v>
      </c>
    </row>
    <row r="139" s="10" customFormat="1" ht="25.5" customHeight="1">
      <c r="B139" s="232"/>
      <c r="C139" s="233"/>
      <c r="D139" s="233"/>
      <c r="E139" s="234" t="s">
        <v>22</v>
      </c>
      <c r="F139" s="251" t="s">
        <v>618</v>
      </c>
      <c r="G139" s="233"/>
      <c r="H139" s="233"/>
      <c r="I139" s="233"/>
      <c r="J139" s="233"/>
      <c r="K139" s="237">
        <v>84.715999999999994</v>
      </c>
      <c r="L139" s="233"/>
      <c r="M139" s="233"/>
      <c r="N139" s="233"/>
      <c r="O139" s="233"/>
      <c r="P139" s="233"/>
      <c r="Q139" s="233"/>
      <c r="R139" s="238"/>
      <c r="T139" s="239"/>
      <c r="U139" s="233"/>
      <c r="V139" s="233"/>
      <c r="W139" s="233"/>
      <c r="X139" s="233"/>
      <c r="Y139" s="233"/>
      <c r="Z139" s="233"/>
      <c r="AA139" s="240"/>
      <c r="AT139" s="241" t="s">
        <v>169</v>
      </c>
      <c r="AU139" s="241" t="s">
        <v>115</v>
      </c>
      <c r="AV139" s="10" t="s">
        <v>115</v>
      </c>
      <c r="AW139" s="10" t="s">
        <v>36</v>
      </c>
      <c r="AX139" s="10" t="s">
        <v>79</v>
      </c>
      <c r="AY139" s="241" t="s">
        <v>160</v>
      </c>
    </row>
    <row r="140" s="10" customFormat="1" ht="16.5" customHeight="1">
      <c r="B140" s="232"/>
      <c r="C140" s="233"/>
      <c r="D140" s="233"/>
      <c r="E140" s="234" t="s">
        <v>22</v>
      </c>
      <c r="F140" s="251" t="s">
        <v>619</v>
      </c>
      <c r="G140" s="233"/>
      <c r="H140" s="233"/>
      <c r="I140" s="233"/>
      <c r="J140" s="233"/>
      <c r="K140" s="237">
        <v>243.33099999999999</v>
      </c>
      <c r="L140" s="233"/>
      <c r="M140" s="233"/>
      <c r="N140" s="233"/>
      <c r="O140" s="233"/>
      <c r="P140" s="233"/>
      <c r="Q140" s="233"/>
      <c r="R140" s="238"/>
      <c r="T140" s="239"/>
      <c r="U140" s="233"/>
      <c r="V140" s="233"/>
      <c r="W140" s="233"/>
      <c r="X140" s="233"/>
      <c r="Y140" s="233"/>
      <c r="Z140" s="233"/>
      <c r="AA140" s="240"/>
      <c r="AT140" s="241" t="s">
        <v>169</v>
      </c>
      <c r="AU140" s="241" t="s">
        <v>115</v>
      </c>
      <c r="AV140" s="10" t="s">
        <v>115</v>
      </c>
      <c r="AW140" s="10" t="s">
        <v>36</v>
      </c>
      <c r="AX140" s="10" t="s">
        <v>79</v>
      </c>
      <c r="AY140" s="241" t="s">
        <v>160</v>
      </c>
    </row>
    <row r="141" s="12" customFormat="1" ht="16.5" customHeight="1">
      <c r="B141" s="252"/>
      <c r="C141" s="253"/>
      <c r="D141" s="253"/>
      <c r="E141" s="254" t="s">
        <v>22</v>
      </c>
      <c r="F141" s="255" t="s">
        <v>207</v>
      </c>
      <c r="G141" s="253"/>
      <c r="H141" s="253"/>
      <c r="I141" s="253"/>
      <c r="J141" s="253"/>
      <c r="K141" s="256">
        <v>357.743</v>
      </c>
      <c r="L141" s="253"/>
      <c r="M141" s="253"/>
      <c r="N141" s="253"/>
      <c r="O141" s="253"/>
      <c r="P141" s="253"/>
      <c r="Q141" s="253"/>
      <c r="R141" s="257"/>
      <c r="T141" s="258"/>
      <c r="U141" s="253"/>
      <c r="V141" s="253"/>
      <c r="W141" s="253"/>
      <c r="X141" s="253"/>
      <c r="Y141" s="253"/>
      <c r="Z141" s="253"/>
      <c r="AA141" s="259"/>
      <c r="AT141" s="260" t="s">
        <v>169</v>
      </c>
      <c r="AU141" s="260" t="s">
        <v>115</v>
      </c>
      <c r="AV141" s="12" t="s">
        <v>208</v>
      </c>
      <c r="AW141" s="12" t="s">
        <v>36</v>
      </c>
      <c r="AX141" s="12" t="s">
        <v>79</v>
      </c>
      <c r="AY141" s="260" t="s">
        <v>160</v>
      </c>
    </row>
    <row r="142" s="10" customFormat="1" ht="16.5" customHeight="1">
      <c r="B142" s="232"/>
      <c r="C142" s="233"/>
      <c r="D142" s="233"/>
      <c r="E142" s="234" t="s">
        <v>22</v>
      </c>
      <c r="F142" s="251" t="s">
        <v>620</v>
      </c>
      <c r="G142" s="233"/>
      <c r="H142" s="233"/>
      <c r="I142" s="233"/>
      <c r="J142" s="233"/>
      <c r="K142" s="237">
        <v>76.200000000000003</v>
      </c>
      <c r="L142" s="233"/>
      <c r="M142" s="233"/>
      <c r="N142" s="233"/>
      <c r="O142" s="233"/>
      <c r="P142" s="233"/>
      <c r="Q142" s="233"/>
      <c r="R142" s="238"/>
      <c r="T142" s="239"/>
      <c r="U142" s="233"/>
      <c r="V142" s="233"/>
      <c r="W142" s="233"/>
      <c r="X142" s="233"/>
      <c r="Y142" s="233"/>
      <c r="Z142" s="233"/>
      <c r="AA142" s="240"/>
      <c r="AT142" s="241" t="s">
        <v>169</v>
      </c>
      <c r="AU142" s="241" t="s">
        <v>115</v>
      </c>
      <c r="AV142" s="10" t="s">
        <v>115</v>
      </c>
      <c r="AW142" s="10" t="s">
        <v>36</v>
      </c>
      <c r="AX142" s="10" t="s">
        <v>79</v>
      </c>
      <c r="AY142" s="241" t="s">
        <v>160</v>
      </c>
    </row>
    <row r="143" s="12" customFormat="1" ht="16.5" customHeight="1">
      <c r="B143" s="252"/>
      <c r="C143" s="253"/>
      <c r="D143" s="253"/>
      <c r="E143" s="254" t="s">
        <v>22</v>
      </c>
      <c r="F143" s="255" t="s">
        <v>207</v>
      </c>
      <c r="G143" s="253"/>
      <c r="H143" s="253"/>
      <c r="I143" s="253"/>
      <c r="J143" s="253"/>
      <c r="K143" s="256">
        <v>76.200000000000003</v>
      </c>
      <c r="L143" s="253"/>
      <c r="M143" s="253"/>
      <c r="N143" s="253"/>
      <c r="O143" s="253"/>
      <c r="P143" s="253"/>
      <c r="Q143" s="253"/>
      <c r="R143" s="257"/>
      <c r="T143" s="258"/>
      <c r="U143" s="253"/>
      <c r="V143" s="253"/>
      <c r="W143" s="253"/>
      <c r="X143" s="253"/>
      <c r="Y143" s="253"/>
      <c r="Z143" s="253"/>
      <c r="AA143" s="259"/>
      <c r="AT143" s="260" t="s">
        <v>169</v>
      </c>
      <c r="AU143" s="260" t="s">
        <v>115</v>
      </c>
      <c r="AV143" s="12" t="s">
        <v>208</v>
      </c>
      <c r="AW143" s="12" t="s">
        <v>36</v>
      </c>
      <c r="AX143" s="12" t="s">
        <v>79</v>
      </c>
      <c r="AY143" s="260" t="s">
        <v>160</v>
      </c>
    </row>
    <row r="144" s="13" customFormat="1" ht="16.5" customHeight="1">
      <c r="B144" s="261"/>
      <c r="C144" s="262"/>
      <c r="D144" s="262"/>
      <c r="E144" s="263" t="s">
        <v>22</v>
      </c>
      <c r="F144" s="264" t="s">
        <v>211</v>
      </c>
      <c r="G144" s="262"/>
      <c r="H144" s="262"/>
      <c r="I144" s="262"/>
      <c r="J144" s="262"/>
      <c r="K144" s="265">
        <v>433.94299999999998</v>
      </c>
      <c r="L144" s="262"/>
      <c r="M144" s="262"/>
      <c r="N144" s="262"/>
      <c r="O144" s="262"/>
      <c r="P144" s="262"/>
      <c r="Q144" s="262"/>
      <c r="R144" s="266"/>
      <c r="T144" s="267"/>
      <c r="U144" s="262"/>
      <c r="V144" s="262"/>
      <c r="W144" s="262"/>
      <c r="X144" s="262"/>
      <c r="Y144" s="262"/>
      <c r="Z144" s="262"/>
      <c r="AA144" s="268"/>
      <c r="AT144" s="269" t="s">
        <v>169</v>
      </c>
      <c r="AU144" s="269" t="s">
        <v>115</v>
      </c>
      <c r="AV144" s="13" t="s">
        <v>166</v>
      </c>
      <c r="AW144" s="13" t="s">
        <v>36</v>
      </c>
      <c r="AX144" s="13" t="s">
        <v>87</v>
      </c>
      <c r="AY144" s="269" t="s">
        <v>160</v>
      </c>
    </row>
    <row r="145" s="1" customFormat="1" ht="25.5" customHeight="1">
      <c r="B145" s="48"/>
      <c r="C145" s="221" t="s">
        <v>584</v>
      </c>
      <c r="D145" s="221" t="s">
        <v>162</v>
      </c>
      <c r="E145" s="222" t="s">
        <v>621</v>
      </c>
      <c r="F145" s="223" t="s">
        <v>622</v>
      </c>
      <c r="G145" s="223"/>
      <c r="H145" s="223"/>
      <c r="I145" s="223"/>
      <c r="J145" s="224" t="s">
        <v>165</v>
      </c>
      <c r="K145" s="225">
        <v>662.76700000000005</v>
      </c>
      <c r="L145" s="226">
        <v>0</v>
      </c>
      <c r="M145" s="227"/>
      <c r="N145" s="228">
        <f>ROUND(L145*K145,2)</f>
        <v>0</v>
      </c>
      <c r="O145" s="228"/>
      <c r="P145" s="228"/>
      <c r="Q145" s="228"/>
      <c r="R145" s="50"/>
      <c r="T145" s="229" t="s">
        <v>22</v>
      </c>
      <c r="U145" s="58" t="s">
        <v>44</v>
      </c>
      <c r="V145" s="49"/>
      <c r="W145" s="230">
        <f>V145*K145</f>
        <v>0</v>
      </c>
      <c r="X145" s="230">
        <v>0.00069999999999999999</v>
      </c>
      <c r="Y145" s="230">
        <f>X145*K145</f>
        <v>0.46393690000000004</v>
      </c>
      <c r="Z145" s="230">
        <v>0</v>
      </c>
      <c r="AA145" s="231">
        <f>Z145*K145</f>
        <v>0</v>
      </c>
      <c r="AR145" s="24" t="s">
        <v>166</v>
      </c>
      <c r="AT145" s="24" t="s">
        <v>162</v>
      </c>
      <c r="AU145" s="24" t="s">
        <v>115</v>
      </c>
      <c r="AY145" s="24" t="s">
        <v>160</v>
      </c>
      <c r="BE145" s="144">
        <f>IF(U145="základní",N145,0)</f>
        <v>0</v>
      </c>
      <c r="BF145" s="144">
        <f>IF(U145="snížená",N145,0)</f>
        <v>0</v>
      </c>
      <c r="BG145" s="144">
        <f>IF(U145="zákl. přenesená",N145,0)</f>
        <v>0</v>
      </c>
      <c r="BH145" s="144">
        <f>IF(U145="sníž. přenesená",N145,0)</f>
        <v>0</v>
      </c>
      <c r="BI145" s="144">
        <f>IF(U145="nulová",N145,0)</f>
        <v>0</v>
      </c>
      <c r="BJ145" s="24" t="s">
        <v>87</v>
      </c>
      <c r="BK145" s="144">
        <f>ROUND(L145*K145,2)</f>
        <v>0</v>
      </c>
      <c r="BL145" s="24" t="s">
        <v>166</v>
      </c>
      <c r="BM145" s="24" t="s">
        <v>623</v>
      </c>
    </row>
    <row r="146" s="11" customFormat="1" ht="16.5" customHeight="1">
      <c r="B146" s="242"/>
      <c r="C146" s="243"/>
      <c r="D146" s="243"/>
      <c r="E146" s="244" t="s">
        <v>22</v>
      </c>
      <c r="F146" s="245" t="s">
        <v>624</v>
      </c>
      <c r="G146" s="246"/>
      <c r="H146" s="246"/>
      <c r="I146" s="246"/>
      <c r="J146" s="243"/>
      <c r="K146" s="244" t="s">
        <v>22</v>
      </c>
      <c r="L146" s="243"/>
      <c r="M146" s="243"/>
      <c r="N146" s="243"/>
      <c r="O146" s="243"/>
      <c r="P146" s="243"/>
      <c r="Q146" s="243"/>
      <c r="R146" s="247"/>
      <c r="T146" s="248"/>
      <c r="U146" s="243"/>
      <c r="V146" s="243"/>
      <c r="W146" s="243"/>
      <c r="X146" s="243"/>
      <c r="Y146" s="243"/>
      <c r="Z146" s="243"/>
      <c r="AA146" s="249"/>
      <c r="AT146" s="250" t="s">
        <v>169</v>
      </c>
      <c r="AU146" s="250" t="s">
        <v>115</v>
      </c>
      <c r="AV146" s="11" t="s">
        <v>87</v>
      </c>
      <c r="AW146" s="11" t="s">
        <v>36</v>
      </c>
      <c r="AX146" s="11" t="s">
        <v>79</v>
      </c>
      <c r="AY146" s="250" t="s">
        <v>160</v>
      </c>
    </row>
    <row r="147" s="10" customFormat="1" ht="16.5" customHeight="1">
      <c r="B147" s="232"/>
      <c r="C147" s="233"/>
      <c r="D147" s="233"/>
      <c r="E147" s="234" t="s">
        <v>22</v>
      </c>
      <c r="F147" s="251" t="s">
        <v>625</v>
      </c>
      <c r="G147" s="233"/>
      <c r="H147" s="233"/>
      <c r="I147" s="233"/>
      <c r="J147" s="233"/>
      <c r="K147" s="237">
        <v>46.582999999999998</v>
      </c>
      <c r="L147" s="233"/>
      <c r="M147" s="233"/>
      <c r="N147" s="233"/>
      <c r="O147" s="233"/>
      <c r="P147" s="233"/>
      <c r="Q147" s="233"/>
      <c r="R147" s="238"/>
      <c r="T147" s="239"/>
      <c r="U147" s="233"/>
      <c r="V147" s="233"/>
      <c r="W147" s="233"/>
      <c r="X147" s="233"/>
      <c r="Y147" s="233"/>
      <c r="Z147" s="233"/>
      <c r="AA147" s="240"/>
      <c r="AT147" s="241" t="s">
        <v>169</v>
      </c>
      <c r="AU147" s="241" t="s">
        <v>115</v>
      </c>
      <c r="AV147" s="10" t="s">
        <v>115</v>
      </c>
      <c r="AW147" s="10" t="s">
        <v>36</v>
      </c>
      <c r="AX147" s="10" t="s">
        <v>79</v>
      </c>
      <c r="AY147" s="241" t="s">
        <v>160</v>
      </c>
    </row>
    <row r="148" s="10" customFormat="1" ht="25.5" customHeight="1">
      <c r="B148" s="232"/>
      <c r="C148" s="233"/>
      <c r="D148" s="233"/>
      <c r="E148" s="234" t="s">
        <v>22</v>
      </c>
      <c r="F148" s="251" t="s">
        <v>626</v>
      </c>
      <c r="G148" s="233"/>
      <c r="H148" s="233"/>
      <c r="I148" s="233"/>
      <c r="J148" s="233"/>
      <c r="K148" s="237">
        <v>132.88800000000001</v>
      </c>
      <c r="L148" s="233"/>
      <c r="M148" s="233"/>
      <c r="N148" s="233"/>
      <c r="O148" s="233"/>
      <c r="P148" s="233"/>
      <c r="Q148" s="233"/>
      <c r="R148" s="238"/>
      <c r="T148" s="239"/>
      <c r="U148" s="233"/>
      <c r="V148" s="233"/>
      <c r="W148" s="233"/>
      <c r="X148" s="233"/>
      <c r="Y148" s="233"/>
      <c r="Z148" s="233"/>
      <c r="AA148" s="240"/>
      <c r="AT148" s="241" t="s">
        <v>169</v>
      </c>
      <c r="AU148" s="241" t="s">
        <v>115</v>
      </c>
      <c r="AV148" s="10" t="s">
        <v>115</v>
      </c>
      <c r="AW148" s="10" t="s">
        <v>36</v>
      </c>
      <c r="AX148" s="10" t="s">
        <v>79</v>
      </c>
      <c r="AY148" s="241" t="s">
        <v>160</v>
      </c>
    </row>
    <row r="149" s="10" customFormat="1" ht="16.5" customHeight="1">
      <c r="B149" s="232"/>
      <c r="C149" s="233"/>
      <c r="D149" s="233"/>
      <c r="E149" s="234" t="s">
        <v>22</v>
      </c>
      <c r="F149" s="251" t="s">
        <v>627</v>
      </c>
      <c r="G149" s="233"/>
      <c r="H149" s="233"/>
      <c r="I149" s="233"/>
      <c r="J149" s="233"/>
      <c r="K149" s="237">
        <v>381.69600000000003</v>
      </c>
      <c r="L149" s="233"/>
      <c r="M149" s="233"/>
      <c r="N149" s="233"/>
      <c r="O149" s="233"/>
      <c r="P149" s="233"/>
      <c r="Q149" s="233"/>
      <c r="R149" s="238"/>
      <c r="T149" s="239"/>
      <c r="U149" s="233"/>
      <c r="V149" s="233"/>
      <c r="W149" s="233"/>
      <c r="X149" s="233"/>
      <c r="Y149" s="233"/>
      <c r="Z149" s="233"/>
      <c r="AA149" s="240"/>
      <c r="AT149" s="241" t="s">
        <v>169</v>
      </c>
      <c r="AU149" s="241" t="s">
        <v>115</v>
      </c>
      <c r="AV149" s="10" t="s">
        <v>115</v>
      </c>
      <c r="AW149" s="10" t="s">
        <v>36</v>
      </c>
      <c r="AX149" s="10" t="s">
        <v>79</v>
      </c>
      <c r="AY149" s="241" t="s">
        <v>160</v>
      </c>
    </row>
    <row r="150" s="10" customFormat="1" ht="16.5" customHeight="1">
      <c r="B150" s="232"/>
      <c r="C150" s="233"/>
      <c r="D150" s="233"/>
      <c r="E150" s="234" t="s">
        <v>22</v>
      </c>
      <c r="F150" s="251" t="s">
        <v>628</v>
      </c>
      <c r="G150" s="233"/>
      <c r="H150" s="233"/>
      <c r="I150" s="233"/>
      <c r="J150" s="233"/>
      <c r="K150" s="237">
        <v>101.59999999999999</v>
      </c>
      <c r="L150" s="233"/>
      <c r="M150" s="233"/>
      <c r="N150" s="233"/>
      <c r="O150" s="233"/>
      <c r="P150" s="233"/>
      <c r="Q150" s="233"/>
      <c r="R150" s="238"/>
      <c r="T150" s="239"/>
      <c r="U150" s="233"/>
      <c r="V150" s="233"/>
      <c r="W150" s="233"/>
      <c r="X150" s="233"/>
      <c r="Y150" s="233"/>
      <c r="Z150" s="233"/>
      <c r="AA150" s="240"/>
      <c r="AT150" s="241" t="s">
        <v>169</v>
      </c>
      <c r="AU150" s="241" t="s">
        <v>115</v>
      </c>
      <c r="AV150" s="10" t="s">
        <v>115</v>
      </c>
      <c r="AW150" s="10" t="s">
        <v>36</v>
      </c>
      <c r="AX150" s="10" t="s">
        <v>79</v>
      </c>
      <c r="AY150" s="241" t="s">
        <v>160</v>
      </c>
    </row>
    <row r="151" s="13" customFormat="1" ht="16.5" customHeight="1">
      <c r="B151" s="261"/>
      <c r="C151" s="262"/>
      <c r="D151" s="262"/>
      <c r="E151" s="263" t="s">
        <v>22</v>
      </c>
      <c r="F151" s="264" t="s">
        <v>211</v>
      </c>
      <c r="G151" s="262"/>
      <c r="H151" s="262"/>
      <c r="I151" s="262"/>
      <c r="J151" s="262"/>
      <c r="K151" s="265">
        <v>662.76700000000005</v>
      </c>
      <c r="L151" s="262"/>
      <c r="M151" s="262"/>
      <c r="N151" s="262"/>
      <c r="O151" s="262"/>
      <c r="P151" s="262"/>
      <c r="Q151" s="262"/>
      <c r="R151" s="266"/>
      <c r="T151" s="267"/>
      <c r="U151" s="262"/>
      <c r="V151" s="262"/>
      <c r="W151" s="262"/>
      <c r="X151" s="262"/>
      <c r="Y151" s="262"/>
      <c r="Z151" s="262"/>
      <c r="AA151" s="268"/>
      <c r="AT151" s="269" t="s">
        <v>169</v>
      </c>
      <c r="AU151" s="269" t="s">
        <v>115</v>
      </c>
      <c r="AV151" s="13" t="s">
        <v>166</v>
      </c>
      <c r="AW151" s="13" t="s">
        <v>36</v>
      </c>
      <c r="AX151" s="13" t="s">
        <v>87</v>
      </c>
      <c r="AY151" s="269" t="s">
        <v>160</v>
      </c>
    </row>
    <row r="152" s="1" customFormat="1" ht="25.5" customHeight="1">
      <c r="B152" s="48"/>
      <c r="C152" s="221" t="s">
        <v>364</v>
      </c>
      <c r="D152" s="221" t="s">
        <v>162</v>
      </c>
      <c r="E152" s="222" t="s">
        <v>629</v>
      </c>
      <c r="F152" s="223" t="s">
        <v>630</v>
      </c>
      <c r="G152" s="223"/>
      <c r="H152" s="223"/>
      <c r="I152" s="223"/>
      <c r="J152" s="224" t="s">
        <v>165</v>
      </c>
      <c r="K152" s="225">
        <v>662.76700000000005</v>
      </c>
      <c r="L152" s="226">
        <v>0</v>
      </c>
      <c r="M152" s="227"/>
      <c r="N152" s="228">
        <f>ROUND(L152*K152,2)</f>
        <v>0</v>
      </c>
      <c r="O152" s="228"/>
      <c r="P152" s="228"/>
      <c r="Q152" s="228"/>
      <c r="R152" s="50"/>
      <c r="T152" s="229" t="s">
        <v>22</v>
      </c>
      <c r="U152" s="58" t="s">
        <v>44</v>
      </c>
      <c r="V152" s="49"/>
      <c r="W152" s="230">
        <f>V152*K152</f>
        <v>0</v>
      </c>
      <c r="X152" s="230">
        <v>0</v>
      </c>
      <c r="Y152" s="230">
        <f>X152*K152</f>
        <v>0</v>
      </c>
      <c r="Z152" s="230">
        <v>0</v>
      </c>
      <c r="AA152" s="231">
        <f>Z152*K152</f>
        <v>0</v>
      </c>
      <c r="AR152" s="24" t="s">
        <v>166</v>
      </c>
      <c r="AT152" s="24" t="s">
        <v>162</v>
      </c>
      <c r="AU152" s="24" t="s">
        <v>115</v>
      </c>
      <c r="AY152" s="24" t="s">
        <v>160</v>
      </c>
      <c r="BE152" s="144">
        <f>IF(U152="základní",N152,0)</f>
        <v>0</v>
      </c>
      <c r="BF152" s="144">
        <f>IF(U152="snížená",N152,0)</f>
        <v>0</v>
      </c>
      <c r="BG152" s="144">
        <f>IF(U152="zákl. přenesená",N152,0)</f>
        <v>0</v>
      </c>
      <c r="BH152" s="144">
        <f>IF(U152="sníž. přenesená",N152,0)</f>
        <v>0</v>
      </c>
      <c r="BI152" s="144">
        <f>IF(U152="nulová",N152,0)</f>
        <v>0</v>
      </c>
      <c r="BJ152" s="24" t="s">
        <v>87</v>
      </c>
      <c r="BK152" s="144">
        <f>ROUND(L152*K152,2)</f>
        <v>0</v>
      </c>
      <c r="BL152" s="24" t="s">
        <v>166</v>
      </c>
      <c r="BM152" s="24" t="s">
        <v>631</v>
      </c>
    </row>
    <row r="153" s="1" customFormat="1" ht="25.5" customHeight="1">
      <c r="B153" s="48"/>
      <c r="C153" s="221" t="s">
        <v>399</v>
      </c>
      <c r="D153" s="221" t="s">
        <v>162</v>
      </c>
      <c r="E153" s="222" t="s">
        <v>632</v>
      </c>
      <c r="F153" s="223" t="s">
        <v>633</v>
      </c>
      <c r="G153" s="223"/>
      <c r="H153" s="223"/>
      <c r="I153" s="223"/>
      <c r="J153" s="224" t="s">
        <v>197</v>
      </c>
      <c r="K153" s="225">
        <v>662.76700000000005</v>
      </c>
      <c r="L153" s="226">
        <v>0</v>
      </c>
      <c r="M153" s="227"/>
      <c r="N153" s="228">
        <f>ROUND(L153*K153,2)</f>
        <v>0</v>
      </c>
      <c r="O153" s="228"/>
      <c r="P153" s="228"/>
      <c r="Q153" s="228"/>
      <c r="R153" s="50"/>
      <c r="T153" s="229" t="s">
        <v>22</v>
      </c>
      <c r="U153" s="58" t="s">
        <v>44</v>
      </c>
      <c r="V153" s="49"/>
      <c r="W153" s="230">
        <f>V153*K153</f>
        <v>0</v>
      </c>
      <c r="X153" s="230">
        <v>0.00046000000000000001</v>
      </c>
      <c r="Y153" s="230">
        <f>X153*K153</f>
        <v>0.30487282000000004</v>
      </c>
      <c r="Z153" s="230">
        <v>0</v>
      </c>
      <c r="AA153" s="231">
        <f>Z153*K153</f>
        <v>0</v>
      </c>
      <c r="AR153" s="24" t="s">
        <v>166</v>
      </c>
      <c r="AT153" s="24" t="s">
        <v>162</v>
      </c>
      <c r="AU153" s="24" t="s">
        <v>115</v>
      </c>
      <c r="AY153" s="24" t="s">
        <v>160</v>
      </c>
      <c r="BE153" s="144">
        <f>IF(U153="základní",N153,0)</f>
        <v>0</v>
      </c>
      <c r="BF153" s="144">
        <f>IF(U153="snížená",N153,0)</f>
        <v>0</v>
      </c>
      <c r="BG153" s="144">
        <f>IF(U153="zákl. přenesená",N153,0)</f>
        <v>0</v>
      </c>
      <c r="BH153" s="144">
        <f>IF(U153="sníž. přenesená",N153,0)</f>
        <v>0</v>
      </c>
      <c r="BI153" s="144">
        <f>IF(U153="nulová",N153,0)</f>
        <v>0</v>
      </c>
      <c r="BJ153" s="24" t="s">
        <v>87</v>
      </c>
      <c r="BK153" s="144">
        <f>ROUND(L153*K153,2)</f>
        <v>0</v>
      </c>
      <c r="BL153" s="24" t="s">
        <v>166</v>
      </c>
      <c r="BM153" s="24" t="s">
        <v>634</v>
      </c>
    </row>
    <row r="154" s="1" customFormat="1" ht="25.5" customHeight="1">
      <c r="B154" s="48"/>
      <c r="C154" s="221" t="s">
        <v>591</v>
      </c>
      <c r="D154" s="221" t="s">
        <v>162</v>
      </c>
      <c r="E154" s="222" t="s">
        <v>635</v>
      </c>
      <c r="F154" s="223" t="s">
        <v>636</v>
      </c>
      <c r="G154" s="223"/>
      <c r="H154" s="223"/>
      <c r="I154" s="223"/>
      <c r="J154" s="224" t="s">
        <v>197</v>
      </c>
      <c r="K154" s="225">
        <v>662.76700000000005</v>
      </c>
      <c r="L154" s="226">
        <v>0</v>
      </c>
      <c r="M154" s="227"/>
      <c r="N154" s="228">
        <f>ROUND(L154*K154,2)</f>
        <v>0</v>
      </c>
      <c r="O154" s="228"/>
      <c r="P154" s="228"/>
      <c r="Q154" s="228"/>
      <c r="R154" s="50"/>
      <c r="T154" s="229" t="s">
        <v>22</v>
      </c>
      <c r="U154" s="58" t="s">
        <v>44</v>
      </c>
      <c r="V154" s="49"/>
      <c r="W154" s="230">
        <f>V154*K154</f>
        <v>0</v>
      </c>
      <c r="X154" s="230">
        <v>0</v>
      </c>
      <c r="Y154" s="230">
        <f>X154*K154</f>
        <v>0</v>
      </c>
      <c r="Z154" s="230">
        <v>0</v>
      </c>
      <c r="AA154" s="231">
        <f>Z154*K154</f>
        <v>0</v>
      </c>
      <c r="AR154" s="24" t="s">
        <v>166</v>
      </c>
      <c r="AT154" s="24" t="s">
        <v>162</v>
      </c>
      <c r="AU154" s="24" t="s">
        <v>115</v>
      </c>
      <c r="AY154" s="24" t="s">
        <v>160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24" t="s">
        <v>87</v>
      </c>
      <c r="BK154" s="144">
        <f>ROUND(L154*K154,2)</f>
        <v>0</v>
      </c>
      <c r="BL154" s="24" t="s">
        <v>166</v>
      </c>
      <c r="BM154" s="24" t="s">
        <v>637</v>
      </c>
    </row>
    <row r="155" s="1" customFormat="1" ht="25.5" customHeight="1">
      <c r="B155" s="48"/>
      <c r="C155" s="221" t="s">
        <v>115</v>
      </c>
      <c r="D155" s="221" t="s">
        <v>162</v>
      </c>
      <c r="E155" s="222" t="s">
        <v>212</v>
      </c>
      <c r="F155" s="223" t="s">
        <v>213</v>
      </c>
      <c r="G155" s="223"/>
      <c r="H155" s="223"/>
      <c r="I155" s="223"/>
      <c r="J155" s="224" t="s">
        <v>197</v>
      </c>
      <c r="K155" s="225">
        <v>433.94299999999998</v>
      </c>
      <c r="L155" s="226">
        <v>0</v>
      </c>
      <c r="M155" s="227"/>
      <c r="N155" s="228">
        <f>ROUND(L155*K155,2)</f>
        <v>0</v>
      </c>
      <c r="O155" s="228"/>
      <c r="P155" s="228"/>
      <c r="Q155" s="228"/>
      <c r="R155" s="50"/>
      <c r="T155" s="229" t="s">
        <v>22</v>
      </c>
      <c r="U155" s="58" t="s">
        <v>44</v>
      </c>
      <c r="V155" s="49"/>
      <c r="W155" s="230">
        <f>V155*K155</f>
        <v>0</v>
      </c>
      <c r="X155" s="230">
        <v>0</v>
      </c>
      <c r="Y155" s="230">
        <f>X155*K155</f>
        <v>0</v>
      </c>
      <c r="Z155" s="230">
        <v>0</v>
      </c>
      <c r="AA155" s="231">
        <f>Z155*K155</f>
        <v>0</v>
      </c>
      <c r="AR155" s="24" t="s">
        <v>166</v>
      </c>
      <c r="AT155" s="24" t="s">
        <v>162</v>
      </c>
      <c r="AU155" s="24" t="s">
        <v>115</v>
      </c>
      <c r="AY155" s="24" t="s">
        <v>160</v>
      </c>
      <c r="BE155" s="144">
        <f>IF(U155="základní",N155,0)</f>
        <v>0</v>
      </c>
      <c r="BF155" s="144">
        <f>IF(U155="snížená",N155,0)</f>
        <v>0</v>
      </c>
      <c r="BG155" s="144">
        <f>IF(U155="zákl. přenesená",N155,0)</f>
        <v>0</v>
      </c>
      <c r="BH155" s="144">
        <f>IF(U155="sníž. přenesená",N155,0)</f>
        <v>0</v>
      </c>
      <c r="BI155" s="144">
        <f>IF(U155="nulová",N155,0)</f>
        <v>0</v>
      </c>
      <c r="BJ155" s="24" t="s">
        <v>87</v>
      </c>
      <c r="BK155" s="144">
        <f>ROUND(L155*K155,2)</f>
        <v>0</v>
      </c>
      <c r="BL155" s="24" t="s">
        <v>166</v>
      </c>
      <c r="BM155" s="24" t="s">
        <v>638</v>
      </c>
    </row>
    <row r="156" s="1" customFormat="1" ht="25.5" customHeight="1">
      <c r="B156" s="48"/>
      <c r="C156" s="221" t="s">
        <v>208</v>
      </c>
      <c r="D156" s="221" t="s">
        <v>162</v>
      </c>
      <c r="E156" s="222" t="s">
        <v>216</v>
      </c>
      <c r="F156" s="223" t="s">
        <v>217</v>
      </c>
      <c r="G156" s="223"/>
      <c r="H156" s="223"/>
      <c r="I156" s="223"/>
      <c r="J156" s="224" t="s">
        <v>197</v>
      </c>
      <c r="K156" s="225">
        <v>112.996</v>
      </c>
      <c r="L156" s="226">
        <v>0</v>
      </c>
      <c r="M156" s="227"/>
      <c r="N156" s="228">
        <f>ROUND(L156*K156,2)</f>
        <v>0</v>
      </c>
      <c r="O156" s="228"/>
      <c r="P156" s="228"/>
      <c r="Q156" s="228"/>
      <c r="R156" s="50"/>
      <c r="T156" s="229" t="s">
        <v>22</v>
      </c>
      <c r="U156" s="58" t="s">
        <v>44</v>
      </c>
      <c r="V156" s="49"/>
      <c r="W156" s="230">
        <f>V156*K156</f>
        <v>0</v>
      </c>
      <c r="X156" s="230">
        <v>0</v>
      </c>
      <c r="Y156" s="230">
        <f>X156*K156</f>
        <v>0</v>
      </c>
      <c r="Z156" s="230">
        <v>0</v>
      </c>
      <c r="AA156" s="231">
        <f>Z156*K156</f>
        <v>0</v>
      </c>
      <c r="AR156" s="24" t="s">
        <v>166</v>
      </c>
      <c r="AT156" s="24" t="s">
        <v>162</v>
      </c>
      <c r="AU156" s="24" t="s">
        <v>115</v>
      </c>
      <c r="AY156" s="24" t="s">
        <v>160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24" t="s">
        <v>87</v>
      </c>
      <c r="BK156" s="144">
        <f>ROUND(L156*K156,2)</f>
        <v>0</v>
      </c>
      <c r="BL156" s="24" t="s">
        <v>166</v>
      </c>
      <c r="BM156" s="24" t="s">
        <v>639</v>
      </c>
    </row>
    <row r="157" s="10" customFormat="1" ht="25.5" customHeight="1">
      <c r="B157" s="232"/>
      <c r="C157" s="233"/>
      <c r="D157" s="233"/>
      <c r="E157" s="234" t="s">
        <v>22</v>
      </c>
      <c r="F157" s="235" t="s">
        <v>640</v>
      </c>
      <c r="G157" s="236"/>
      <c r="H157" s="236"/>
      <c r="I157" s="236"/>
      <c r="J157" s="233"/>
      <c r="K157" s="237">
        <v>112.996</v>
      </c>
      <c r="L157" s="233"/>
      <c r="M157" s="233"/>
      <c r="N157" s="233"/>
      <c r="O157" s="233"/>
      <c r="P157" s="233"/>
      <c r="Q157" s="233"/>
      <c r="R157" s="238"/>
      <c r="T157" s="239"/>
      <c r="U157" s="233"/>
      <c r="V157" s="233"/>
      <c r="W157" s="233"/>
      <c r="X157" s="233"/>
      <c r="Y157" s="233"/>
      <c r="Z157" s="233"/>
      <c r="AA157" s="240"/>
      <c r="AT157" s="241" t="s">
        <v>169</v>
      </c>
      <c r="AU157" s="241" t="s">
        <v>115</v>
      </c>
      <c r="AV157" s="10" t="s">
        <v>115</v>
      </c>
      <c r="AW157" s="10" t="s">
        <v>36</v>
      </c>
      <c r="AX157" s="10" t="s">
        <v>87</v>
      </c>
      <c r="AY157" s="241" t="s">
        <v>160</v>
      </c>
    </row>
    <row r="158" s="1" customFormat="1" ht="25.5" customHeight="1">
      <c r="B158" s="48"/>
      <c r="C158" s="221" t="s">
        <v>166</v>
      </c>
      <c r="D158" s="221" t="s">
        <v>162</v>
      </c>
      <c r="E158" s="222" t="s">
        <v>641</v>
      </c>
      <c r="F158" s="223" t="s">
        <v>642</v>
      </c>
      <c r="G158" s="223"/>
      <c r="H158" s="223"/>
      <c r="I158" s="223"/>
      <c r="J158" s="224" t="s">
        <v>197</v>
      </c>
      <c r="K158" s="225">
        <v>112.996</v>
      </c>
      <c r="L158" s="226">
        <v>0</v>
      </c>
      <c r="M158" s="227"/>
      <c r="N158" s="228">
        <f>ROUND(L158*K158,2)</f>
        <v>0</v>
      </c>
      <c r="O158" s="228"/>
      <c r="P158" s="228"/>
      <c r="Q158" s="228"/>
      <c r="R158" s="50"/>
      <c r="T158" s="229" t="s">
        <v>22</v>
      </c>
      <c r="U158" s="58" t="s">
        <v>44</v>
      </c>
      <c r="V158" s="49"/>
      <c r="W158" s="230">
        <f>V158*K158</f>
        <v>0</v>
      </c>
      <c r="X158" s="230">
        <v>0</v>
      </c>
      <c r="Y158" s="230">
        <f>X158*K158</f>
        <v>0</v>
      </c>
      <c r="Z158" s="230">
        <v>0</v>
      </c>
      <c r="AA158" s="231">
        <f>Z158*K158</f>
        <v>0</v>
      </c>
      <c r="AR158" s="24" t="s">
        <v>166</v>
      </c>
      <c r="AT158" s="24" t="s">
        <v>162</v>
      </c>
      <c r="AU158" s="24" t="s">
        <v>115</v>
      </c>
      <c r="AY158" s="24" t="s">
        <v>160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24" t="s">
        <v>87</v>
      </c>
      <c r="BK158" s="144">
        <f>ROUND(L158*K158,2)</f>
        <v>0</v>
      </c>
      <c r="BL158" s="24" t="s">
        <v>166</v>
      </c>
      <c r="BM158" s="24" t="s">
        <v>643</v>
      </c>
    </row>
    <row r="159" s="1" customFormat="1" ht="16.5" customHeight="1">
      <c r="B159" s="48"/>
      <c r="C159" s="221" t="s">
        <v>457</v>
      </c>
      <c r="D159" s="221" t="s">
        <v>162</v>
      </c>
      <c r="E159" s="222" t="s">
        <v>221</v>
      </c>
      <c r="F159" s="223" t="s">
        <v>222</v>
      </c>
      <c r="G159" s="223"/>
      <c r="H159" s="223"/>
      <c r="I159" s="223"/>
      <c r="J159" s="224" t="s">
        <v>197</v>
      </c>
      <c r="K159" s="225">
        <v>112.996</v>
      </c>
      <c r="L159" s="226">
        <v>0</v>
      </c>
      <c r="M159" s="227"/>
      <c r="N159" s="228">
        <f>ROUND(L159*K159,2)</f>
        <v>0</v>
      </c>
      <c r="O159" s="228"/>
      <c r="P159" s="228"/>
      <c r="Q159" s="228"/>
      <c r="R159" s="50"/>
      <c r="T159" s="229" t="s">
        <v>22</v>
      </c>
      <c r="U159" s="58" t="s">
        <v>44</v>
      </c>
      <c r="V159" s="49"/>
      <c r="W159" s="230">
        <f>V159*K159</f>
        <v>0</v>
      </c>
      <c r="X159" s="230">
        <v>0</v>
      </c>
      <c r="Y159" s="230">
        <f>X159*K159</f>
        <v>0</v>
      </c>
      <c r="Z159" s="230">
        <v>0</v>
      </c>
      <c r="AA159" s="231">
        <f>Z159*K159</f>
        <v>0</v>
      </c>
      <c r="AR159" s="24" t="s">
        <v>166</v>
      </c>
      <c r="AT159" s="24" t="s">
        <v>162</v>
      </c>
      <c r="AU159" s="24" t="s">
        <v>115</v>
      </c>
      <c r="AY159" s="24" t="s">
        <v>160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24" t="s">
        <v>87</v>
      </c>
      <c r="BK159" s="144">
        <f>ROUND(L159*K159,2)</f>
        <v>0</v>
      </c>
      <c r="BL159" s="24" t="s">
        <v>166</v>
      </c>
      <c r="BM159" s="24" t="s">
        <v>644</v>
      </c>
    </row>
    <row r="160" s="1" customFormat="1" ht="25.5" customHeight="1">
      <c r="B160" s="48"/>
      <c r="C160" s="221" t="s">
        <v>161</v>
      </c>
      <c r="D160" s="221" t="s">
        <v>162</v>
      </c>
      <c r="E160" s="222" t="s">
        <v>225</v>
      </c>
      <c r="F160" s="223" t="s">
        <v>226</v>
      </c>
      <c r="G160" s="223"/>
      <c r="H160" s="223"/>
      <c r="I160" s="223"/>
      <c r="J160" s="224" t="s">
        <v>227</v>
      </c>
      <c r="K160" s="225">
        <v>203.393</v>
      </c>
      <c r="L160" s="226">
        <v>0</v>
      </c>
      <c r="M160" s="227"/>
      <c r="N160" s="228">
        <f>ROUND(L160*K160,2)</f>
        <v>0</v>
      </c>
      <c r="O160" s="228"/>
      <c r="P160" s="228"/>
      <c r="Q160" s="228"/>
      <c r="R160" s="50"/>
      <c r="T160" s="229" t="s">
        <v>22</v>
      </c>
      <c r="U160" s="58" t="s">
        <v>44</v>
      </c>
      <c r="V160" s="49"/>
      <c r="W160" s="230">
        <f>V160*K160</f>
        <v>0</v>
      </c>
      <c r="X160" s="230">
        <v>0</v>
      </c>
      <c r="Y160" s="230">
        <f>X160*K160</f>
        <v>0</v>
      </c>
      <c r="Z160" s="230">
        <v>0</v>
      </c>
      <c r="AA160" s="231">
        <f>Z160*K160</f>
        <v>0</v>
      </c>
      <c r="AR160" s="24" t="s">
        <v>166</v>
      </c>
      <c r="AT160" s="24" t="s">
        <v>162</v>
      </c>
      <c r="AU160" s="24" t="s">
        <v>115</v>
      </c>
      <c r="AY160" s="24" t="s">
        <v>160</v>
      </c>
      <c r="BE160" s="144">
        <f>IF(U160="základní",N160,0)</f>
        <v>0</v>
      </c>
      <c r="BF160" s="144">
        <f>IF(U160="snížená",N160,0)</f>
        <v>0</v>
      </c>
      <c r="BG160" s="144">
        <f>IF(U160="zákl. přenesená",N160,0)</f>
        <v>0</v>
      </c>
      <c r="BH160" s="144">
        <f>IF(U160="sníž. přenesená",N160,0)</f>
        <v>0</v>
      </c>
      <c r="BI160" s="144">
        <f>IF(U160="nulová",N160,0)</f>
        <v>0</v>
      </c>
      <c r="BJ160" s="24" t="s">
        <v>87</v>
      </c>
      <c r="BK160" s="144">
        <f>ROUND(L160*K160,2)</f>
        <v>0</v>
      </c>
      <c r="BL160" s="24" t="s">
        <v>166</v>
      </c>
      <c r="BM160" s="24" t="s">
        <v>645</v>
      </c>
    </row>
    <row r="161" s="1" customFormat="1" ht="25.5" customHeight="1">
      <c r="B161" s="48"/>
      <c r="C161" s="221" t="s">
        <v>175</v>
      </c>
      <c r="D161" s="221" t="s">
        <v>162</v>
      </c>
      <c r="E161" s="222" t="s">
        <v>230</v>
      </c>
      <c r="F161" s="223" t="s">
        <v>231</v>
      </c>
      <c r="G161" s="223"/>
      <c r="H161" s="223"/>
      <c r="I161" s="223"/>
      <c r="J161" s="224" t="s">
        <v>197</v>
      </c>
      <c r="K161" s="225">
        <v>339.31700000000001</v>
      </c>
      <c r="L161" s="226">
        <v>0</v>
      </c>
      <c r="M161" s="227"/>
      <c r="N161" s="228">
        <f>ROUND(L161*K161,2)</f>
        <v>0</v>
      </c>
      <c r="O161" s="228"/>
      <c r="P161" s="228"/>
      <c r="Q161" s="228"/>
      <c r="R161" s="50"/>
      <c r="T161" s="229" t="s">
        <v>22</v>
      </c>
      <c r="U161" s="58" t="s">
        <v>44</v>
      </c>
      <c r="V161" s="49"/>
      <c r="W161" s="230">
        <f>V161*K161</f>
        <v>0</v>
      </c>
      <c r="X161" s="230">
        <v>0</v>
      </c>
      <c r="Y161" s="230">
        <f>X161*K161</f>
        <v>0</v>
      </c>
      <c r="Z161" s="230">
        <v>0</v>
      </c>
      <c r="AA161" s="231">
        <f>Z161*K161</f>
        <v>0</v>
      </c>
      <c r="AR161" s="24" t="s">
        <v>166</v>
      </c>
      <c r="AT161" s="24" t="s">
        <v>162</v>
      </c>
      <c r="AU161" s="24" t="s">
        <v>115</v>
      </c>
      <c r="AY161" s="24" t="s">
        <v>160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24" t="s">
        <v>87</v>
      </c>
      <c r="BK161" s="144">
        <f>ROUND(L161*K161,2)</f>
        <v>0</v>
      </c>
      <c r="BL161" s="24" t="s">
        <v>166</v>
      </c>
      <c r="BM161" s="24" t="s">
        <v>646</v>
      </c>
    </row>
    <row r="162" s="11" customFormat="1" ht="16.5" customHeight="1">
      <c r="B162" s="242"/>
      <c r="C162" s="243"/>
      <c r="D162" s="243"/>
      <c r="E162" s="244" t="s">
        <v>22</v>
      </c>
      <c r="F162" s="245" t="s">
        <v>647</v>
      </c>
      <c r="G162" s="246"/>
      <c r="H162" s="246"/>
      <c r="I162" s="246"/>
      <c r="J162" s="243"/>
      <c r="K162" s="244" t="s">
        <v>22</v>
      </c>
      <c r="L162" s="243"/>
      <c r="M162" s="243"/>
      <c r="N162" s="243"/>
      <c r="O162" s="243"/>
      <c r="P162" s="243"/>
      <c r="Q162" s="243"/>
      <c r="R162" s="247"/>
      <c r="T162" s="248"/>
      <c r="U162" s="243"/>
      <c r="V162" s="243"/>
      <c r="W162" s="243"/>
      <c r="X162" s="243"/>
      <c r="Y162" s="243"/>
      <c r="Z162" s="243"/>
      <c r="AA162" s="249"/>
      <c r="AT162" s="250" t="s">
        <v>169</v>
      </c>
      <c r="AU162" s="250" t="s">
        <v>115</v>
      </c>
      <c r="AV162" s="11" t="s">
        <v>87</v>
      </c>
      <c r="AW162" s="11" t="s">
        <v>36</v>
      </c>
      <c r="AX162" s="11" t="s">
        <v>79</v>
      </c>
      <c r="AY162" s="250" t="s">
        <v>160</v>
      </c>
    </row>
    <row r="163" s="10" customFormat="1" ht="16.5" customHeight="1">
      <c r="B163" s="232"/>
      <c r="C163" s="233"/>
      <c r="D163" s="233"/>
      <c r="E163" s="234" t="s">
        <v>22</v>
      </c>
      <c r="F163" s="251" t="s">
        <v>648</v>
      </c>
      <c r="G163" s="233"/>
      <c r="H163" s="233"/>
      <c r="I163" s="233"/>
      <c r="J163" s="233"/>
      <c r="K163" s="237">
        <v>33.802</v>
      </c>
      <c r="L163" s="233"/>
      <c r="M163" s="233"/>
      <c r="N163" s="233"/>
      <c r="O163" s="233"/>
      <c r="P163" s="233"/>
      <c r="Q163" s="233"/>
      <c r="R163" s="238"/>
      <c r="T163" s="239"/>
      <c r="U163" s="233"/>
      <c r="V163" s="233"/>
      <c r="W163" s="233"/>
      <c r="X163" s="233"/>
      <c r="Y163" s="233"/>
      <c r="Z163" s="233"/>
      <c r="AA163" s="240"/>
      <c r="AT163" s="241" t="s">
        <v>169</v>
      </c>
      <c r="AU163" s="241" t="s">
        <v>115</v>
      </c>
      <c r="AV163" s="10" t="s">
        <v>115</v>
      </c>
      <c r="AW163" s="10" t="s">
        <v>36</v>
      </c>
      <c r="AX163" s="10" t="s">
        <v>79</v>
      </c>
      <c r="AY163" s="241" t="s">
        <v>160</v>
      </c>
    </row>
    <row r="164" s="10" customFormat="1" ht="25.5" customHeight="1">
      <c r="B164" s="232"/>
      <c r="C164" s="233"/>
      <c r="D164" s="233"/>
      <c r="E164" s="234" t="s">
        <v>22</v>
      </c>
      <c r="F164" s="251" t="s">
        <v>649</v>
      </c>
      <c r="G164" s="233"/>
      <c r="H164" s="233"/>
      <c r="I164" s="233"/>
      <c r="J164" s="233"/>
      <c r="K164" s="237">
        <v>84.715999999999994</v>
      </c>
      <c r="L164" s="233"/>
      <c r="M164" s="233"/>
      <c r="N164" s="233"/>
      <c r="O164" s="233"/>
      <c r="P164" s="233"/>
      <c r="Q164" s="233"/>
      <c r="R164" s="238"/>
      <c r="T164" s="239"/>
      <c r="U164" s="233"/>
      <c r="V164" s="233"/>
      <c r="W164" s="233"/>
      <c r="X164" s="233"/>
      <c r="Y164" s="233"/>
      <c r="Z164" s="233"/>
      <c r="AA164" s="240"/>
      <c r="AT164" s="241" t="s">
        <v>169</v>
      </c>
      <c r="AU164" s="241" t="s">
        <v>115</v>
      </c>
      <c r="AV164" s="10" t="s">
        <v>115</v>
      </c>
      <c r="AW164" s="10" t="s">
        <v>36</v>
      </c>
      <c r="AX164" s="10" t="s">
        <v>79</v>
      </c>
      <c r="AY164" s="241" t="s">
        <v>160</v>
      </c>
    </row>
    <row r="165" s="10" customFormat="1" ht="16.5" customHeight="1">
      <c r="B165" s="232"/>
      <c r="C165" s="233"/>
      <c r="D165" s="233"/>
      <c r="E165" s="234" t="s">
        <v>22</v>
      </c>
      <c r="F165" s="251" t="s">
        <v>650</v>
      </c>
      <c r="G165" s="233"/>
      <c r="H165" s="233"/>
      <c r="I165" s="233"/>
      <c r="J165" s="233"/>
      <c r="K165" s="237">
        <v>243.33099999999999</v>
      </c>
      <c r="L165" s="233"/>
      <c r="M165" s="233"/>
      <c r="N165" s="233"/>
      <c r="O165" s="233"/>
      <c r="P165" s="233"/>
      <c r="Q165" s="233"/>
      <c r="R165" s="238"/>
      <c r="T165" s="239"/>
      <c r="U165" s="233"/>
      <c r="V165" s="233"/>
      <c r="W165" s="233"/>
      <c r="X165" s="233"/>
      <c r="Y165" s="233"/>
      <c r="Z165" s="233"/>
      <c r="AA165" s="240"/>
      <c r="AT165" s="241" t="s">
        <v>169</v>
      </c>
      <c r="AU165" s="241" t="s">
        <v>115</v>
      </c>
      <c r="AV165" s="10" t="s">
        <v>115</v>
      </c>
      <c r="AW165" s="10" t="s">
        <v>36</v>
      </c>
      <c r="AX165" s="10" t="s">
        <v>79</v>
      </c>
      <c r="AY165" s="241" t="s">
        <v>160</v>
      </c>
    </row>
    <row r="166" s="12" customFormat="1" ht="16.5" customHeight="1">
      <c r="B166" s="252"/>
      <c r="C166" s="253"/>
      <c r="D166" s="253"/>
      <c r="E166" s="254" t="s">
        <v>22</v>
      </c>
      <c r="F166" s="255" t="s">
        <v>207</v>
      </c>
      <c r="G166" s="253"/>
      <c r="H166" s="253"/>
      <c r="I166" s="253"/>
      <c r="J166" s="253"/>
      <c r="K166" s="256">
        <v>361.84899999999999</v>
      </c>
      <c r="L166" s="253"/>
      <c r="M166" s="253"/>
      <c r="N166" s="253"/>
      <c r="O166" s="253"/>
      <c r="P166" s="253"/>
      <c r="Q166" s="253"/>
      <c r="R166" s="257"/>
      <c r="T166" s="258"/>
      <c r="U166" s="253"/>
      <c r="V166" s="253"/>
      <c r="W166" s="253"/>
      <c r="X166" s="253"/>
      <c r="Y166" s="253"/>
      <c r="Z166" s="253"/>
      <c r="AA166" s="259"/>
      <c r="AT166" s="260" t="s">
        <v>169</v>
      </c>
      <c r="AU166" s="260" t="s">
        <v>115</v>
      </c>
      <c r="AV166" s="12" t="s">
        <v>208</v>
      </c>
      <c r="AW166" s="12" t="s">
        <v>36</v>
      </c>
      <c r="AX166" s="12" t="s">
        <v>79</v>
      </c>
      <c r="AY166" s="260" t="s">
        <v>160</v>
      </c>
    </row>
    <row r="167" s="10" customFormat="1" ht="16.5" customHeight="1">
      <c r="B167" s="232"/>
      <c r="C167" s="233"/>
      <c r="D167" s="233"/>
      <c r="E167" s="234" t="s">
        <v>22</v>
      </c>
      <c r="F167" s="251" t="s">
        <v>620</v>
      </c>
      <c r="G167" s="233"/>
      <c r="H167" s="233"/>
      <c r="I167" s="233"/>
      <c r="J167" s="233"/>
      <c r="K167" s="237">
        <v>76.200000000000003</v>
      </c>
      <c r="L167" s="233"/>
      <c r="M167" s="233"/>
      <c r="N167" s="233"/>
      <c r="O167" s="233"/>
      <c r="P167" s="233"/>
      <c r="Q167" s="233"/>
      <c r="R167" s="238"/>
      <c r="T167" s="239"/>
      <c r="U167" s="233"/>
      <c r="V167" s="233"/>
      <c r="W167" s="233"/>
      <c r="X167" s="233"/>
      <c r="Y167" s="233"/>
      <c r="Z167" s="233"/>
      <c r="AA167" s="240"/>
      <c r="AT167" s="241" t="s">
        <v>169</v>
      </c>
      <c r="AU167" s="241" t="s">
        <v>115</v>
      </c>
      <c r="AV167" s="10" t="s">
        <v>115</v>
      </c>
      <c r="AW167" s="10" t="s">
        <v>36</v>
      </c>
      <c r="AX167" s="10" t="s">
        <v>79</v>
      </c>
      <c r="AY167" s="241" t="s">
        <v>160</v>
      </c>
    </row>
    <row r="168" s="12" customFormat="1" ht="16.5" customHeight="1">
      <c r="B168" s="252"/>
      <c r="C168" s="253"/>
      <c r="D168" s="253"/>
      <c r="E168" s="254" t="s">
        <v>22</v>
      </c>
      <c r="F168" s="255" t="s">
        <v>207</v>
      </c>
      <c r="G168" s="253"/>
      <c r="H168" s="253"/>
      <c r="I168" s="253"/>
      <c r="J168" s="253"/>
      <c r="K168" s="256">
        <v>76.200000000000003</v>
      </c>
      <c r="L168" s="253"/>
      <c r="M168" s="253"/>
      <c r="N168" s="253"/>
      <c r="O168" s="253"/>
      <c r="P168" s="253"/>
      <c r="Q168" s="253"/>
      <c r="R168" s="257"/>
      <c r="T168" s="258"/>
      <c r="U168" s="253"/>
      <c r="V168" s="253"/>
      <c r="W168" s="253"/>
      <c r="X168" s="253"/>
      <c r="Y168" s="253"/>
      <c r="Z168" s="253"/>
      <c r="AA168" s="259"/>
      <c r="AT168" s="260" t="s">
        <v>169</v>
      </c>
      <c r="AU168" s="260" t="s">
        <v>115</v>
      </c>
      <c r="AV168" s="12" t="s">
        <v>208</v>
      </c>
      <c r="AW168" s="12" t="s">
        <v>36</v>
      </c>
      <c r="AX168" s="12" t="s">
        <v>79</v>
      </c>
      <c r="AY168" s="260" t="s">
        <v>160</v>
      </c>
    </row>
    <row r="169" s="11" customFormat="1" ht="16.5" customHeight="1">
      <c r="B169" s="242"/>
      <c r="C169" s="243"/>
      <c r="D169" s="243"/>
      <c r="E169" s="244" t="s">
        <v>22</v>
      </c>
      <c r="F169" s="284" t="s">
        <v>651</v>
      </c>
      <c r="G169" s="243"/>
      <c r="H169" s="243"/>
      <c r="I169" s="243"/>
      <c r="J169" s="243"/>
      <c r="K169" s="244" t="s">
        <v>22</v>
      </c>
      <c r="L169" s="243"/>
      <c r="M169" s="243"/>
      <c r="N169" s="243"/>
      <c r="O169" s="243"/>
      <c r="P169" s="243"/>
      <c r="Q169" s="243"/>
      <c r="R169" s="247"/>
      <c r="T169" s="248"/>
      <c r="U169" s="243"/>
      <c r="V169" s="243"/>
      <c r="W169" s="243"/>
      <c r="X169" s="243"/>
      <c r="Y169" s="243"/>
      <c r="Z169" s="243"/>
      <c r="AA169" s="249"/>
      <c r="AT169" s="250" t="s">
        <v>169</v>
      </c>
      <c r="AU169" s="250" t="s">
        <v>115</v>
      </c>
      <c r="AV169" s="11" t="s">
        <v>87</v>
      </c>
      <c r="AW169" s="11" t="s">
        <v>36</v>
      </c>
      <c r="AX169" s="11" t="s">
        <v>79</v>
      </c>
      <c r="AY169" s="250" t="s">
        <v>160</v>
      </c>
    </row>
    <row r="170" s="10" customFormat="1" ht="25.5" customHeight="1">
      <c r="B170" s="232"/>
      <c r="C170" s="233"/>
      <c r="D170" s="233"/>
      <c r="E170" s="234" t="s">
        <v>22</v>
      </c>
      <c r="F170" s="251" t="s">
        <v>652</v>
      </c>
      <c r="G170" s="233"/>
      <c r="H170" s="233"/>
      <c r="I170" s="233"/>
      <c r="J170" s="233"/>
      <c r="K170" s="237">
        <v>-60.127000000000002</v>
      </c>
      <c r="L170" s="233"/>
      <c r="M170" s="233"/>
      <c r="N170" s="233"/>
      <c r="O170" s="233"/>
      <c r="P170" s="233"/>
      <c r="Q170" s="233"/>
      <c r="R170" s="238"/>
      <c r="T170" s="239"/>
      <c r="U170" s="233"/>
      <c r="V170" s="233"/>
      <c r="W170" s="233"/>
      <c r="X170" s="233"/>
      <c r="Y170" s="233"/>
      <c r="Z170" s="233"/>
      <c r="AA170" s="240"/>
      <c r="AT170" s="241" t="s">
        <v>169</v>
      </c>
      <c r="AU170" s="241" t="s">
        <v>115</v>
      </c>
      <c r="AV170" s="10" t="s">
        <v>115</v>
      </c>
      <c r="AW170" s="10" t="s">
        <v>36</v>
      </c>
      <c r="AX170" s="10" t="s">
        <v>79</v>
      </c>
      <c r="AY170" s="241" t="s">
        <v>160</v>
      </c>
    </row>
    <row r="171" s="10" customFormat="1" ht="25.5" customHeight="1">
      <c r="B171" s="232"/>
      <c r="C171" s="233"/>
      <c r="D171" s="233"/>
      <c r="E171" s="234" t="s">
        <v>22</v>
      </c>
      <c r="F171" s="251" t="s">
        <v>653</v>
      </c>
      <c r="G171" s="233"/>
      <c r="H171" s="233"/>
      <c r="I171" s="233"/>
      <c r="J171" s="233"/>
      <c r="K171" s="237">
        <v>-17.702999999999999</v>
      </c>
      <c r="L171" s="233"/>
      <c r="M171" s="233"/>
      <c r="N171" s="233"/>
      <c r="O171" s="233"/>
      <c r="P171" s="233"/>
      <c r="Q171" s="233"/>
      <c r="R171" s="238"/>
      <c r="T171" s="239"/>
      <c r="U171" s="233"/>
      <c r="V171" s="233"/>
      <c r="W171" s="233"/>
      <c r="X171" s="233"/>
      <c r="Y171" s="233"/>
      <c r="Z171" s="233"/>
      <c r="AA171" s="240"/>
      <c r="AT171" s="241" t="s">
        <v>169</v>
      </c>
      <c r="AU171" s="241" t="s">
        <v>115</v>
      </c>
      <c r="AV171" s="10" t="s">
        <v>115</v>
      </c>
      <c r="AW171" s="10" t="s">
        <v>36</v>
      </c>
      <c r="AX171" s="10" t="s">
        <v>79</v>
      </c>
      <c r="AY171" s="241" t="s">
        <v>160</v>
      </c>
    </row>
    <row r="172" s="12" customFormat="1" ht="16.5" customHeight="1">
      <c r="B172" s="252"/>
      <c r="C172" s="253"/>
      <c r="D172" s="253"/>
      <c r="E172" s="254" t="s">
        <v>22</v>
      </c>
      <c r="F172" s="255" t="s">
        <v>207</v>
      </c>
      <c r="G172" s="253"/>
      <c r="H172" s="253"/>
      <c r="I172" s="253"/>
      <c r="J172" s="253"/>
      <c r="K172" s="256">
        <v>-77.829999999999998</v>
      </c>
      <c r="L172" s="253"/>
      <c r="M172" s="253"/>
      <c r="N172" s="253"/>
      <c r="O172" s="253"/>
      <c r="P172" s="253"/>
      <c r="Q172" s="253"/>
      <c r="R172" s="257"/>
      <c r="T172" s="258"/>
      <c r="U172" s="253"/>
      <c r="V172" s="253"/>
      <c r="W172" s="253"/>
      <c r="X172" s="253"/>
      <c r="Y172" s="253"/>
      <c r="Z172" s="253"/>
      <c r="AA172" s="259"/>
      <c r="AT172" s="260" t="s">
        <v>169</v>
      </c>
      <c r="AU172" s="260" t="s">
        <v>115</v>
      </c>
      <c r="AV172" s="12" t="s">
        <v>208</v>
      </c>
      <c r="AW172" s="12" t="s">
        <v>36</v>
      </c>
      <c r="AX172" s="12" t="s">
        <v>79</v>
      </c>
      <c r="AY172" s="260" t="s">
        <v>160</v>
      </c>
    </row>
    <row r="173" s="11" customFormat="1" ht="16.5" customHeight="1">
      <c r="B173" s="242"/>
      <c r="C173" s="243"/>
      <c r="D173" s="243"/>
      <c r="E173" s="244" t="s">
        <v>22</v>
      </c>
      <c r="F173" s="284" t="s">
        <v>654</v>
      </c>
      <c r="G173" s="243"/>
      <c r="H173" s="243"/>
      <c r="I173" s="243"/>
      <c r="J173" s="243"/>
      <c r="K173" s="244" t="s">
        <v>22</v>
      </c>
      <c r="L173" s="243"/>
      <c r="M173" s="243"/>
      <c r="N173" s="243"/>
      <c r="O173" s="243"/>
      <c r="P173" s="243"/>
      <c r="Q173" s="243"/>
      <c r="R173" s="247"/>
      <c r="T173" s="248"/>
      <c r="U173" s="243"/>
      <c r="V173" s="243"/>
      <c r="W173" s="243"/>
      <c r="X173" s="243"/>
      <c r="Y173" s="243"/>
      <c r="Z173" s="243"/>
      <c r="AA173" s="249"/>
      <c r="AT173" s="250" t="s">
        <v>169</v>
      </c>
      <c r="AU173" s="250" t="s">
        <v>115</v>
      </c>
      <c r="AV173" s="11" t="s">
        <v>87</v>
      </c>
      <c r="AW173" s="11" t="s">
        <v>36</v>
      </c>
      <c r="AX173" s="11" t="s">
        <v>79</v>
      </c>
      <c r="AY173" s="250" t="s">
        <v>160</v>
      </c>
    </row>
    <row r="174" s="10" customFormat="1" ht="16.5" customHeight="1">
      <c r="B174" s="232"/>
      <c r="C174" s="233"/>
      <c r="D174" s="233"/>
      <c r="E174" s="234" t="s">
        <v>22</v>
      </c>
      <c r="F174" s="251" t="s">
        <v>655</v>
      </c>
      <c r="G174" s="233"/>
      <c r="H174" s="233"/>
      <c r="I174" s="233"/>
      <c r="J174" s="233"/>
      <c r="K174" s="237">
        <v>-14.425000000000001</v>
      </c>
      <c r="L174" s="233"/>
      <c r="M174" s="233"/>
      <c r="N174" s="233"/>
      <c r="O174" s="233"/>
      <c r="P174" s="233"/>
      <c r="Q174" s="233"/>
      <c r="R174" s="238"/>
      <c r="T174" s="239"/>
      <c r="U174" s="233"/>
      <c r="V174" s="233"/>
      <c r="W174" s="233"/>
      <c r="X174" s="233"/>
      <c r="Y174" s="233"/>
      <c r="Z174" s="233"/>
      <c r="AA174" s="240"/>
      <c r="AT174" s="241" t="s">
        <v>169</v>
      </c>
      <c r="AU174" s="241" t="s">
        <v>115</v>
      </c>
      <c r="AV174" s="10" t="s">
        <v>115</v>
      </c>
      <c r="AW174" s="10" t="s">
        <v>36</v>
      </c>
      <c r="AX174" s="10" t="s">
        <v>79</v>
      </c>
      <c r="AY174" s="241" t="s">
        <v>160</v>
      </c>
    </row>
    <row r="175" s="10" customFormat="1" ht="16.5" customHeight="1">
      <c r="B175" s="232"/>
      <c r="C175" s="233"/>
      <c r="D175" s="233"/>
      <c r="E175" s="234" t="s">
        <v>22</v>
      </c>
      <c r="F175" s="251" t="s">
        <v>656</v>
      </c>
      <c r="G175" s="233"/>
      <c r="H175" s="233"/>
      <c r="I175" s="233"/>
      <c r="J175" s="233"/>
      <c r="K175" s="237">
        <v>-6.4770000000000003</v>
      </c>
      <c r="L175" s="233"/>
      <c r="M175" s="233"/>
      <c r="N175" s="233"/>
      <c r="O175" s="233"/>
      <c r="P175" s="233"/>
      <c r="Q175" s="233"/>
      <c r="R175" s="238"/>
      <c r="T175" s="239"/>
      <c r="U175" s="233"/>
      <c r="V175" s="233"/>
      <c r="W175" s="233"/>
      <c r="X175" s="233"/>
      <c r="Y175" s="233"/>
      <c r="Z175" s="233"/>
      <c r="AA175" s="240"/>
      <c r="AT175" s="241" t="s">
        <v>169</v>
      </c>
      <c r="AU175" s="241" t="s">
        <v>115</v>
      </c>
      <c r="AV175" s="10" t="s">
        <v>115</v>
      </c>
      <c r="AW175" s="10" t="s">
        <v>36</v>
      </c>
      <c r="AX175" s="10" t="s">
        <v>79</v>
      </c>
      <c r="AY175" s="241" t="s">
        <v>160</v>
      </c>
    </row>
    <row r="176" s="12" customFormat="1" ht="16.5" customHeight="1">
      <c r="B176" s="252"/>
      <c r="C176" s="253"/>
      <c r="D176" s="253"/>
      <c r="E176" s="254" t="s">
        <v>22</v>
      </c>
      <c r="F176" s="255" t="s">
        <v>207</v>
      </c>
      <c r="G176" s="253"/>
      <c r="H176" s="253"/>
      <c r="I176" s="253"/>
      <c r="J176" s="253"/>
      <c r="K176" s="256">
        <v>-20.902000000000001</v>
      </c>
      <c r="L176" s="253"/>
      <c r="M176" s="253"/>
      <c r="N176" s="253"/>
      <c r="O176" s="253"/>
      <c r="P176" s="253"/>
      <c r="Q176" s="253"/>
      <c r="R176" s="257"/>
      <c r="T176" s="258"/>
      <c r="U176" s="253"/>
      <c r="V176" s="253"/>
      <c r="W176" s="253"/>
      <c r="X176" s="253"/>
      <c r="Y176" s="253"/>
      <c r="Z176" s="253"/>
      <c r="AA176" s="259"/>
      <c r="AT176" s="260" t="s">
        <v>169</v>
      </c>
      <c r="AU176" s="260" t="s">
        <v>115</v>
      </c>
      <c r="AV176" s="12" t="s">
        <v>208</v>
      </c>
      <c r="AW176" s="12" t="s">
        <v>36</v>
      </c>
      <c r="AX176" s="12" t="s">
        <v>79</v>
      </c>
      <c r="AY176" s="260" t="s">
        <v>160</v>
      </c>
    </row>
    <row r="177" s="13" customFormat="1" ht="16.5" customHeight="1">
      <c r="B177" s="261"/>
      <c r="C177" s="262"/>
      <c r="D177" s="262"/>
      <c r="E177" s="263" t="s">
        <v>22</v>
      </c>
      <c r="F177" s="264" t="s">
        <v>211</v>
      </c>
      <c r="G177" s="262"/>
      <c r="H177" s="262"/>
      <c r="I177" s="262"/>
      <c r="J177" s="262"/>
      <c r="K177" s="265">
        <v>339.31700000000001</v>
      </c>
      <c r="L177" s="262"/>
      <c r="M177" s="262"/>
      <c r="N177" s="262"/>
      <c r="O177" s="262"/>
      <c r="P177" s="262"/>
      <c r="Q177" s="262"/>
      <c r="R177" s="266"/>
      <c r="T177" s="267"/>
      <c r="U177" s="262"/>
      <c r="V177" s="262"/>
      <c r="W177" s="262"/>
      <c r="X177" s="262"/>
      <c r="Y177" s="262"/>
      <c r="Z177" s="262"/>
      <c r="AA177" s="268"/>
      <c r="AT177" s="269" t="s">
        <v>169</v>
      </c>
      <c r="AU177" s="269" t="s">
        <v>115</v>
      </c>
      <c r="AV177" s="13" t="s">
        <v>166</v>
      </c>
      <c r="AW177" s="13" t="s">
        <v>36</v>
      </c>
      <c r="AX177" s="13" t="s">
        <v>87</v>
      </c>
      <c r="AY177" s="269" t="s">
        <v>160</v>
      </c>
    </row>
    <row r="178" s="1" customFormat="1" ht="16.5" customHeight="1">
      <c r="B178" s="48"/>
      <c r="C178" s="270" t="s">
        <v>573</v>
      </c>
      <c r="D178" s="270" t="s">
        <v>241</v>
      </c>
      <c r="E178" s="271" t="s">
        <v>657</v>
      </c>
      <c r="F178" s="272" t="s">
        <v>658</v>
      </c>
      <c r="G178" s="272"/>
      <c r="H178" s="272"/>
      <c r="I178" s="272"/>
      <c r="J178" s="273" t="s">
        <v>227</v>
      </c>
      <c r="K178" s="274">
        <v>1.369</v>
      </c>
      <c r="L178" s="275">
        <v>0</v>
      </c>
      <c r="M178" s="276"/>
      <c r="N178" s="277">
        <f>ROUND(L178*K178,2)</f>
        <v>0</v>
      </c>
      <c r="O178" s="228"/>
      <c r="P178" s="228"/>
      <c r="Q178" s="228"/>
      <c r="R178" s="50"/>
      <c r="T178" s="229" t="s">
        <v>22</v>
      </c>
      <c r="U178" s="58" t="s">
        <v>44</v>
      </c>
      <c r="V178" s="49"/>
      <c r="W178" s="230">
        <f>V178*K178</f>
        <v>0</v>
      </c>
      <c r="X178" s="230">
        <v>1</v>
      </c>
      <c r="Y178" s="230">
        <f>X178*K178</f>
        <v>1.369</v>
      </c>
      <c r="Z178" s="230">
        <v>0</v>
      </c>
      <c r="AA178" s="231">
        <f>Z178*K178</f>
        <v>0</v>
      </c>
      <c r="AR178" s="24" t="s">
        <v>180</v>
      </c>
      <c r="AT178" s="24" t="s">
        <v>241</v>
      </c>
      <c r="AU178" s="24" t="s">
        <v>115</v>
      </c>
      <c r="AY178" s="24" t="s">
        <v>160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24" t="s">
        <v>87</v>
      </c>
      <c r="BK178" s="144">
        <f>ROUND(L178*K178,2)</f>
        <v>0</v>
      </c>
      <c r="BL178" s="24" t="s">
        <v>166</v>
      </c>
      <c r="BM178" s="24" t="s">
        <v>659</v>
      </c>
    </row>
    <row r="179" s="10" customFormat="1" ht="16.5" customHeight="1">
      <c r="B179" s="232"/>
      <c r="C179" s="233"/>
      <c r="D179" s="233"/>
      <c r="E179" s="234" t="s">
        <v>22</v>
      </c>
      <c r="F179" s="235" t="s">
        <v>660</v>
      </c>
      <c r="G179" s="236"/>
      <c r="H179" s="236"/>
      <c r="I179" s="236"/>
      <c r="J179" s="233"/>
      <c r="K179" s="237">
        <v>1.369</v>
      </c>
      <c r="L179" s="233"/>
      <c r="M179" s="233"/>
      <c r="N179" s="233"/>
      <c r="O179" s="233"/>
      <c r="P179" s="233"/>
      <c r="Q179" s="233"/>
      <c r="R179" s="238"/>
      <c r="T179" s="239"/>
      <c r="U179" s="233"/>
      <c r="V179" s="233"/>
      <c r="W179" s="233"/>
      <c r="X179" s="233"/>
      <c r="Y179" s="233"/>
      <c r="Z179" s="233"/>
      <c r="AA179" s="240"/>
      <c r="AT179" s="241" t="s">
        <v>169</v>
      </c>
      <c r="AU179" s="241" t="s">
        <v>115</v>
      </c>
      <c r="AV179" s="10" t="s">
        <v>115</v>
      </c>
      <c r="AW179" s="10" t="s">
        <v>36</v>
      </c>
      <c r="AX179" s="10" t="s">
        <v>87</v>
      </c>
      <c r="AY179" s="241" t="s">
        <v>160</v>
      </c>
    </row>
    <row r="180" s="1" customFormat="1" ht="16.5" customHeight="1">
      <c r="B180" s="48"/>
      <c r="C180" s="270" t="s">
        <v>581</v>
      </c>
      <c r="D180" s="270" t="s">
        <v>241</v>
      </c>
      <c r="E180" s="271" t="s">
        <v>534</v>
      </c>
      <c r="F180" s="272" t="s">
        <v>535</v>
      </c>
      <c r="G180" s="272"/>
      <c r="H180" s="272"/>
      <c r="I180" s="272"/>
      <c r="J180" s="273" t="s">
        <v>227</v>
      </c>
      <c r="K180" s="274">
        <v>23.052</v>
      </c>
      <c r="L180" s="275">
        <v>0</v>
      </c>
      <c r="M180" s="276"/>
      <c r="N180" s="277">
        <f>ROUND(L180*K180,2)</f>
        <v>0</v>
      </c>
      <c r="O180" s="228"/>
      <c r="P180" s="228"/>
      <c r="Q180" s="228"/>
      <c r="R180" s="50"/>
      <c r="T180" s="229" t="s">
        <v>22</v>
      </c>
      <c r="U180" s="58" t="s">
        <v>44</v>
      </c>
      <c r="V180" s="49"/>
      <c r="W180" s="230">
        <f>V180*K180</f>
        <v>0</v>
      </c>
      <c r="X180" s="230">
        <v>1</v>
      </c>
      <c r="Y180" s="230">
        <f>X180*K180</f>
        <v>23.052</v>
      </c>
      <c r="Z180" s="230">
        <v>0</v>
      </c>
      <c r="AA180" s="231">
        <f>Z180*K180</f>
        <v>0</v>
      </c>
      <c r="AR180" s="24" t="s">
        <v>180</v>
      </c>
      <c r="AT180" s="24" t="s">
        <v>241</v>
      </c>
      <c r="AU180" s="24" t="s">
        <v>115</v>
      </c>
      <c r="AY180" s="24" t="s">
        <v>160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24" t="s">
        <v>87</v>
      </c>
      <c r="BK180" s="144">
        <f>ROUND(L180*K180,2)</f>
        <v>0</v>
      </c>
      <c r="BL180" s="24" t="s">
        <v>166</v>
      </c>
      <c r="BM180" s="24" t="s">
        <v>661</v>
      </c>
    </row>
    <row r="181" s="10" customFormat="1" ht="16.5" customHeight="1">
      <c r="B181" s="232"/>
      <c r="C181" s="233"/>
      <c r="D181" s="233"/>
      <c r="E181" s="234" t="s">
        <v>22</v>
      </c>
      <c r="F181" s="235" t="s">
        <v>662</v>
      </c>
      <c r="G181" s="236"/>
      <c r="H181" s="236"/>
      <c r="I181" s="236"/>
      <c r="J181" s="233"/>
      <c r="K181" s="237">
        <v>11.526</v>
      </c>
      <c r="L181" s="233"/>
      <c r="M181" s="233"/>
      <c r="N181" s="233"/>
      <c r="O181" s="233"/>
      <c r="P181" s="233"/>
      <c r="Q181" s="233"/>
      <c r="R181" s="238"/>
      <c r="T181" s="239"/>
      <c r="U181" s="233"/>
      <c r="V181" s="233"/>
      <c r="W181" s="233"/>
      <c r="X181" s="233"/>
      <c r="Y181" s="233"/>
      <c r="Z181" s="233"/>
      <c r="AA181" s="240"/>
      <c r="AT181" s="241" t="s">
        <v>169</v>
      </c>
      <c r="AU181" s="241" t="s">
        <v>115</v>
      </c>
      <c r="AV181" s="10" t="s">
        <v>115</v>
      </c>
      <c r="AW181" s="10" t="s">
        <v>36</v>
      </c>
      <c r="AX181" s="10" t="s">
        <v>87</v>
      </c>
      <c r="AY181" s="241" t="s">
        <v>160</v>
      </c>
    </row>
    <row r="182" s="1" customFormat="1" ht="16.5" customHeight="1">
      <c r="B182" s="48"/>
      <c r="C182" s="270" t="s">
        <v>577</v>
      </c>
      <c r="D182" s="270" t="s">
        <v>241</v>
      </c>
      <c r="E182" s="271" t="s">
        <v>242</v>
      </c>
      <c r="F182" s="272" t="s">
        <v>243</v>
      </c>
      <c r="G182" s="272"/>
      <c r="H182" s="272"/>
      <c r="I182" s="272"/>
      <c r="J182" s="273" t="s">
        <v>227</v>
      </c>
      <c r="K182" s="274">
        <v>4.1059999999999999</v>
      </c>
      <c r="L182" s="275">
        <v>0</v>
      </c>
      <c r="M182" s="276"/>
      <c r="N182" s="277">
        <f>ROUND(L182*K182,2)</f>
        <v>0</v>
      </c>
      <c r="O182" s="228"/>
      <c r="P182" s="228"/>
      <c r="Q182" s="228"/>
      <c r="R182" s="50"/>
      <c r="T182" s="229" t="s">
        <v>22</v>
      </c>
      <c r="U182" s="58" t="s">
        <v>44</v>
      </c>
      <c r="V182" s="49"/>
      <c r="W182" s="230">
        <f>V182*K182</f>
        <v>0</v>
      </c>
      <c r="X182" s="230">
        <v>1</v>
      </c>
      <c r="Y182" s="230">
        <f>X182*K182</f>
        <v>4.1059999999999999</v>
      </c>
      <c r="Z182" s="230">
        <v>0</v>
      </c>
      <c r="AA182" s="231">
        <f>Z182*K182</f>
        <v>0</v>
      </c>
      <c r="AR182" s="24" t="s">
        <v>180</v>
      </c>
      <c r="AT182" s="24" t="s">
        <v>241</v>
      </c>
      <c r="AU182" s="24" t="s">
        <v>115</v>
      </c>
      <c r="AY182" s="24" t="s">
        <v>160</v>
      </c>
      <c r="BE182" s="144">
        <f>IF(U182="základní",N182,0)</f>
        <v>0</v>
      </c>
      <c r="BF182" s="144">
        <f>IF(U182="snížená",N182,0)</f>
        <v>0</v>
      </c>
      <c r="BG182" s="144">
        <f>IF(U182="zákl. přenesená",N182,0)</f>
        <v>0</v>
      </c>
      <c r="BH182" s="144">
        <f>IF(U182="sníž. přenesená",N182,0)</f>
        <v>0</v>
      </c>
      <c r="BI182" s="144">
        <f>IF(U182="nulová",N182,0)</f>
        <v>0</v>
      </c>
      <c r="BJ182" s="24" t="s">
        <v>87</v>
      </c>
      <c r="BK182" s="144">
        <f>ROUND(L182*K182,2)</f>
        <v>0</v>
      </c>
      <c r="BL182" s="24" t="s">
        <v>166</v>
      </c>
      <c r="BM182" s="24" t="s">
        <v>663</v>
      </c>
    </row>
    <row r="183" s="10" customFormat="1" ht="16.5" customHeight="1">
      <c r="B183" s="232"/>
      <c r="C183" s="233"/>
      <c r="D183" s="233"/>
      <c r="E183" s="234" t="s">
        <v>22</v>
      </c>
      <c r="F183" s="235" t="s">
        <v>664</v>
      </c>
      <c r="G183" s="236"/>
      <c r="H183" s="236"/>
      <c r="I183" s="236"/>
      <c r="J183" s="233"/>
      <c r="K183" s="237">
        <v>4.1059999999999999</v>
      </c>
      <c r="L183" s="233"/>
      <c r="M183" s="233"/>
      <c r="N183" s="233"/>
      <c r="O183" s="233"/>
      <c r="P183" s="233"/>
      <c r="Q183" s="233"/>
      <c r="R183" s="238"/>
      <c r="T183" s="239"/>
      <c r="U183" s="233"/>
      <c r="V183" s="233"/>
      <c r="W183" s="233"/>
      <c r="X183" s="233"/>
      <c r="Y183" s="233"/>
      <c r="Z183" s="233"/>
      <c r="AA183" s="240"/>
      <c r="AT183" s="241" t="s">
        <v>169</v>
      </c>
      <c r="AU183" s="241" t="s">
        <v>115</v>
      </c>
      <c r="AV183" s="10" t="s">
        <v>115</v>
      </c>
      <c r="AW183" s="10" t="s">
        <v>36</v>
      </c>
      <c r="AX183" s="10" t="s">
        <v>87</v>
      </c>
      <c r="AY183" s="241" t="s">
        <v>160</v>
      </c>
    </row>
    <row r="184" s="1" customFormat="1" ht="25.5" customHeight="1">
      <c r="B184" s="48"/>
      <c r="C184" s="221" t="s">
        <v>194</v>
      </c>
      <c r="D184" s="221" t="s">
        <v>162</v>
      </c>
      <c r="E184" s="222" t="s">
        <v>247</v>
      </c>
      <c r="F184" s="223" t="s">
        <v>248</v>
      </c>
      <c r="G184" s="223"/>
      <c r="H184" s="223"/>
      <c r="I184" s="223"/>
      <c r="J184" s="224" t="s">
        <v>197</v>
      </c>
      <c r="K184" s="225">
        <v>77.829999999999998</v>
      </c>
      <c r="L184" s="226">
        <v>0</v>
      </c>
      <c r="M184" s="227"/>
      <c r="N184" s="228">
        <f>ROUND(L184*K184,2)</f>
        <v>0</v>
      </c>
      <c r="O184" s="228"/>
      <c r="P184" s="228"/>
      <c r="Q184" s="228"/>
      <c r="R184" s="50"/>
      <c r="T184" s="229" t="s">
        <v>22</v>
      </c>
      <c r="U184" s="58" t="s">
        <v>44</v>
      </c>
      <c r="V184" s="49"/>
      <c r="W184" s="230">
        <f>V184*K184</f>
        <v>0</v>
      </c>
      <c r="X184" s="230">
        <v>0</v>
      </c>
      <c r="Y184" s="230">
        <f>X184*K184</f>
        <v>0</v>
      </c>
      <c r="Z184" s="230">
        <v>0</v>
      </c>
      <c r="AA184" s="231">
        <f>Z184*K184</f>
        <v>0</v>
      </c>
      <c r="AR184" s="24" t="s">
        <v>166</v>
      </c>
      <c r="AT184" s="24" t="s">
        <v>162</v>
      </c>
      <c r="AU184" s="24" t="s">
        <v>115</v>
      </c>
      <c r="AY184" s="24" t="s">
        <v>160</v>
      </c>
      <c r="BE184" s="144">
        <f>IF(U184="základní",N184,0)</f>
        <v>0</v>
      </c>
      <c r="BF184" s="144">
        <f>IF(U184="snížená",N184,0)</f>
        <v>0</v>
      </c>
      <c r="BG184" s="144">
        <f>IF(U184="zákl. přenesená",N184,0)</f>
        <v>0</v>
      </c>
      <c r="BH184" s="144">
        <f>IF(U184="sníž. přenesená",N184,0)</f>
        <v>0</v>
      </c>
      <c r="BI184" s="144">
        <f>IF(U184="nulová",N184,0)</f>
        <v>0</v>
      </c>
      <c r="BJ184" s="24" t="s">
        <v>87</v>
      </c>
      <c r="BK184" s="144">
        <f>ROUND(L184*K184,2)</f>
        <v>0</v>
      </c>
      <c r="BL184" s="24" t="s">
        <v>166</v>
      </c>
      <c r="BM184" s="24" t="s">
        <v>665</v>
      </c>
    </row>
    <row r="185" s="10" customFormat="1" ht="25.5" customHeight="1">
      <c r="B185" s="232"/>
      <c r="C185" s="233"/>
      <c r="D185" s="233"/>
      <c r="E185" s="234" t="s">
        <v>22</v>
      </c>
      <c r="F185" s="235" t="s">
        <v>666</v>
      </c>
      <c r="G185" s="236"/>
      <c r="H185" s="236"/>
      <c r="I185" s="236"/>
      <c r="J185" s="233"/>
      <c r="K185" s="237">
        <v>60.127000000000002</v>
      </c>
      <c r="L185" s="233"/>
      <c r="M185" s="233"/>
      <c r="N185" s="233"/>
      <c r="O185" s="233"/>
      <c r="P185" s="233"/>
      <c r="Q185" s="233"/>
      <c r="R185" s="238"/>
      <c r="T185" s="239"/>
      <c r="U185" s="233"/>
      <c r="V185" s="233"/>
      <c r="W185" s="233"/>
      <c r="X185" s="233"/>
      <c r="Y185" s="233"/>
      <c r="Z185" s="233"/>
      <c r="AA185" s="240"/>
      <c r="AT185" s="241" t="s">
        <v>169</v>
      </c>
      <c r="AU185" s="241" t="s">
        <v>115</v>
      </c>
      <c r="AV185" s="10" t="s">
        <v>115</v>
      </c>
      <c r="AW185" s="10" t="s">
        <v>36</v>
      </c>
      <c r="AX185" s="10" t="s">
        <v>79</v>
      </c>
      <c r="AY185" s="241" t="s">
        <v>160</v>
      </c>
    </row>
    <row r="186" s="10" customFormat="1" ht="38.25" customHeight="1">
      <c r="B186" s="232"/>
      <c r="C186" s="233"/>
      <c r="D186" s="233"/>
      <c r="E186" s="234" t="s">
        <v>22</v>
      </c>
      <c r="F186" s="251" t="s">
        <v>667</v>
      </c>
      <c r="G186" s="233"/>
      <c r="H186" s="233"/>
      <c r="I186" s="233"/>
      <c r="J186" s="233"/>
      <c r="K186" s="237">
        <v>17.702999999999999</v>
      </c>
      <c r="L186" s="233"/>
      <c r="M186" s="233"/>
      <c r="N186" s="233"/>
      <c r="O186" s="233"/>
      <c r="P186" s="233"/>
      <c r="Q186" s="233"/>
      <c r="R186" s="238"/>
      <c r="T186" s="239"/>
      <c r="U186" s="233"/>
      <c r="V186" s="233"/>
      <c r="W186" s="233"/>
      <c r="X186" s="233"/>
      <c r="Y186" s="233"/>
      <c r="Z186" s="233"/>
      <c r="AA186" s="240"/>
      <c r="AT186" s="241" t="s">
        <v>169</v>
      </c>
      <c r="AU186" s="241" t="s">
        <v>115</v>
      </c>
      <c r="AV186" s="10" t="s">
        <v>115</v>
      </c>
      <c r="AW186" s="10" t="s">
        <v>36</v>
      </c>
      <c r="AX186" s="10" t="s">
        <v>79</v>
      </c>
      <c r="AY186" s="241" t="s">
        <v>160</v>
      </c>
    </row>
    <row r="187" s="13" customFormat="1" ht="16.5" customHeight="1">
      <c r="B187" s="261"/>
      <c r="C187" s="262"/>
      <c r="D187" s="262"/>
      <c r="E187" s="263" t="s">
        <v>22</v>
      </c>
      <c r="F187" s="264" t="s">
        <v>211</v>
      </c>
      <c r="G187" s="262"/>
      <c r="H187" s="262"/>
      <c r="I187" s="262"/>
      <c r="J187" s="262"/>
      <c r="K187" s="265">
        <v>77.829999999999998</v>
      </c>
      <c r="L187" s="262"/>
      <c r="M187" s="262"/>
      <c r="N187" s="262"/>
      <c r="O187" s="262"/>
      <c r="P187" s="262"/>
      <c r="Q187" s="262"/>
      <c r="R187" s="266"/>
      <c r="T187" s="267"/>
      <c r="U187" s="262"/>
      <c r="V187" s="262"/>
      <c r="W187" s="262"/>
      <c r="X187" s="262"/>
      <c r="Y187" s="262"/>
      <c r="Z187" s="262"/>
      <c r="AA187" s="268"/>
      <c r="AT187" s="269" t="s">
        <v>169</v>
      </c>
      <c r="AU187" s="269" t="s">
        <v>115</v>
      </c>
      <c r="AV187" s="13" t="s">
        <v>166</v>
      </c>
      <c r="AW187" s="13" t="s">
        <v>36</v>
      </c>
      <c r="AX187" s="13" t="s">
        <v>87</v>
      </c>
      <c r="AY187" s="269" t="s">
        <v>160</v>
      </c>
    </row>
    <row r="188" s="1" customFormat="1" ht="16.5" customHeight="1">
      <c r="B188" s="48"/>
      <c r="C188" s="270" t="s">
        <v>190</v>
      </c>
      <c r="D188" s="270" t="s">
        <v>241</v>
      </c>
      <c r="E188" s="271" t="s">
        <v>254</v>
      </c>
      <c r="F188" s="272" t="s">
        <v>255</v>
      </c>
      <c r="G188" s="272"/>
      <c r="H188" s="272"/>
      <c r="I188" s="272"/>
      <c r="J188" s="273" t="s">
        <v>227</v>
      </c>
      <c r="K188" s="274">
        <v>155.66</v>
      </c>
      <c r="L188" s="275">
        <v>0</v>
      </c>
      <c r="M188" s="276"/>
      <c r="N188" s="277">
        <f>ROUND(L188*K188,2)</f>
        <v>0</v>
      </c>
      <c r="O188" s="228"/>
      <c r="P188" s="228"/>
      <c r="Q188" s="228"/>
      <c r="R188" s="50"/>
      <c r="T188" s="229" t="s">
        <v>22</v>
      </c>
      <c r="U188" s="58" t="s">
        <v>44</v>
      </c>
      <c r="V188" s="49"/>
      <c r="W188" s="230">
        <f>V188*K188</f>
        <v>0</v>
      </c>
      <c r="X188" s="230">
        <v>1</v>
      </c>
      <c r="Y188" s="230">
        <f>X188*K188</f>
        <v>155.66</v>
      </c>
      <c r="Z188" s="230">
        <v>0</v>
      </c>
      <c r="AA188" s="231">
        <f>Z188*K188</f>
        <v>0</v>
      </c>
      <c r="AR188" s="24" t="s">
        <v>180</v>
      </c>
      <c r="AT188" s="24" t="s">
        <v>241</v>
      </c>
      <c r="AU188" s="24" t="s">
        <v>115</v>
      </c>
      <c r="AY188" s="24" t="s">
        <v>160</v>
      </c>
      <c r="BE188" s="144">
        <f>IF(U188="základní",N188,0)</f>
        <v>0</v>
      </c>
      <c r="BF188" s="144">
        <f>IF(U188="snížená",N188,0)</f>
        <v>0</v>
      </c>
      <c r="BG188" s="144">
        <f>IF(U188="zákl. přenesená",N188,0)</f>
        <v>0</v>
      </c>
      <c r="BH188" s="144">
        <f>IF(U188="sníž. přenesená",N188,0)</f>
        <v>0</v>
      </c>
      <c r="BI188" s="144">
        <f>IF(U188="nulová",N188,0)</f>
        <v>0</v>
      </c>
      <c r="BJ188" s="24" t="s">
        <v>87</v>
      </c>
      <c r="BK188" s="144">
        <f>ROUND(L188*K188,2)</f>
        <v>0</v>
      </c>
      <c r="BL188" s="24" t="s">
        <v>166</v>
      </c>
      <c r="BM188" s="24" t="s">
        <v>668</v>
      </c>
    </row>
    <row r="189" s="9" customFormat="1" ht="29.88" customHeight="1">
      <c r="B189" s="207"/>
      <c r="C189" s="208"/>
      <c r="D189" s="218" t="s">
        <v>127</v>
      </c>
      <c r="E189" s="218"/>
      <c r="F189" s="218"/>
      <c r="G189" s="218"/>
      <c r="H189" s="218"/>
      <c r="I189" s="218"/>
      <c r="J189" s="218"/>
      <c r="K189" s="218"/>
      <c r="L189" s="218"/>
      <c r="M189" s="218"/>
      <c r="N189" s="278">
        <f>BK189</f>
        <v>0</v>
      </c>
      <c r="O189" s="279"/>
      <c r="P189" s="279"/>
      <c r="Q189" s="279"/>
      <c r="R189" s="211"/>
      <c r="T189" s="212"/>
      <c r="U189" s="208"/>
      <c r="V189" s="208"/>
      <c r="W189" s="213">
        <f>SUM(W190:W193)</f>
        <v>0</v>
      </c>
      <c r="X189" s="208"/>
      <c r="Y189" s="213">
        <f>SUM(Y190:Y193)</f>
        <v>39.520874540000001</v>
      </c>
      <c r="Z189" s="208"/>
      <c r="AA189" s="214">
        <f>SUM(AA190:AA193)</f>
        <v>0</v>
      </c>
      <c r="AR189" s="215" t="s">
        <v>87</v>
      </c>
      <c r="AT189" s="216" t="s">
        <v>78</v>
      </c>
      <c r="AU189" s="216" t="s">
        <v>87</v>
      </c>
      <c r="AY189" s="215" t="s">
        <v>160</v>
      </c>
      <c r="BK189" s="217">
        <f>SUM(BK190:BK193)</f>
        <v>0</v>
      </c>
    </row>
    <row r="190" s="1" customFormat="1" ht="25.5" customHeight="1">
      <c r="B190" s="48"/>
      <c r="C190" s="221" t="s">
        <v>170</v>
      </c>
      <c r="D190" s="221" t="s">
        <v>162</v>
      </c>
      <c r="E190" s="222" t="s">
        <v>258</v>
      </c>
      <c r="F190" s="223" t="s">
        <v>259</v>
      </c>
      <c r="G190" s="223"/>
      <c r="H190" s="223"/>
      <c r="I190" s="223"/>
      <c r="J190" s="224" t="s">
        <v>197</v>
      </c>
      <c r="K190" s="225">
        <v>20.902000000000001</v>
      </c>
      <c r="L190" s="226">
        <v>0</v>
      </c>
      <c r="M190" s="227"/>
      <c r="N190" s="228">
        <f>ROUND(L190*K190,2)</f>
        <v>0</v>
      </c>
      <c r="O190" s="228"/>
      <c r="P190" s="228"/>
      <c r="Q190" s="228"/>
      <c r="R190" s="50"/>
      <c r="T190" s="229" t="s">
        <v>22</v>
      </c>
      <c r="U190" s="58" t="s">
        <v>44</v>
      </c>
      <c r="V190" s="49"/>
      <c r="W190" s="230">
        <f>V190*K190</f>
        <v>0</v>
      </c>
      <c r="X190" s="230">
        <v>1.8907700000000001</v>
      </c>
      <c r="Y190" s="230">
        <f>X190*K190</f>
        <v>39.520874540000001</v>
      </c>
      <c r="Z190" s="230">
        <v>0</v>
      </c>
      <c r="AA190" s="231">
        <f>Z190*K190</f>
        <v>0</v>
      </c>
      <c r="AR190" s="24" t="s">
        <v>166</v>
      </c>
      <c r="AT190" s="24" t="s">
        <v>162</v>
      </c>
      <c r="AU190" s="24" t="s">
        <v>115</v>
      </c>
      <c r="AY190" s="24" t="s">
        <v>160</v>
      </c>
      <c r="BE190" s="144">
        <f>IF(U190="základní",N190,0)</f>
        <v>0</v>
      </c>
      <c r="BF190" s="144">
        <f>IF(U190="snížená",N190,0)</f>
        <v>0</v>
      </c>
      <c r="BG190" s="144">
        <f>IF(U190="zákl. přenesená",N190,0)</f>
        <v>0</v>
      </c>
      <c r="BH190" s="144">
        <f>IF(U190="sníž. přenesená",N190,0)</f>
        <v>0</v>
      </c>
      <c r="BI190" s="144">
        <f>IF(U190="nulová",N190,0)</f>
        <v>0</v>
      </c>
      <c r="BJ190" s="24" t="s">
        <v>87</v>
      </c>
      <c r="BK190" s="144">
        <f>ROUND(L190*K190,2)</f>
        <v>0</v>
      </c>
      <c r="BL190" s="24" t="s">
        <v>166</v>
      </c>
      <c r="BM190" s="24" t="s">
        <v>669</v>
      </c>
    </row>
    <row r="191" s="10" customFormat="1" ht="16.5" customHeight="1">
      <c r="B191" s="232"/>
      <c r="C191" s="233"/>
      <c r="D191" s="233"/>
      <c r="E191" s="234" t="s">
        <v>22</v>
      </c>
      <c r="F191" s="235" t="s">
        <v>670</v>
      </c>
      <c r="G191" s="236"/>
      <c r="H191" s="236"/>
      <c r="I191" s="236"/>
      <c r="J191" s="233"/>
      <c r="K191" s="237">
        <v>14.425000000000001</v>
      </c>
      <c r="L191" s="233"/>
      <c r="M191" s="233"/>
      <c r="N191" s="233"/>
      <c r="O191" s="233"/>
      <c r="P191" s="233"/>
      <c r="Q191" s="233"/>
      <c r="R191" s="238"/>
      <c r="T191" s="239"/>
      <c r="U191" s="233"/>
      <c r="V191" s="233"/>
      <c r="W191" s="233"/>
      <c r="X191" s="233"/>
      <c r="Y191" s="233"/>
      <c r="Z191" s="233"/>
      <c r="AA191" s="240"/>
      <c r="AT191" s="241" t="s">
        <v>169</v>
      </c>
      <c r="AU191" s="241" t="s">
        <v>115</v>
      </c>
      <c r="AV191" s="10" t="s">
        <v>115</v>
      </c>
      <c r="AW191" s="10" t="s">
        <v>36</v>
      </c>
      <c r="AX191" s="10" t="s">
        <v>79</v>
      </c>
      <c r="AY191" s="241" t="s">
        <v>160</v>
      </c>
    </row>
    <row r="192" s="10" customFormat="1" ht="16.5" customHeight="1">
      <c r="B192" s="232"/>
      <c r="C192" s="233"/>
      <c r="D192" s="233"/>
      <c r="E192" s="234" t="s">
        <v>22</v>
      </c>
      <c r="F192" s="251" t="s">
        <v>671</v>
      </c>
      <c r="G192" s="233"/>
      <c r="H192" s="233"/>
      <c r="I192" s="233"/>
      <c r="J192" s="233"/>
      <c r="K192" s="237">
        <v>6.4770000000000003</v>
      </c>
      <c r="L192" s="233"/>
      <c r="M192" s="233"/>
      <c r="N192" s="233"/>
      <c r="O192" s="233"/>
      <c r="P192" s="233"/>
      <c r="Q192" s="233"/>
      <c r="R192" s="238"/>
      <c r="T192" s="239"/>
      <c r="U192" s="233"/>
      <c r="V192" s="233"/>
      <c r="W192" s="233"/>
      <c r="X192" s="233"/>
      <c r="Y192" s="233"/>
      <c r="Z192" s="233"/>
      <c r="AA192" s="240"/>
      <c r="AT192" s="241" t="s">
        <v>169</v>
      </c>
      <c r="AU192" s="241" t="s">
        <v>115</v>
      </c>
      <c r="AV192" s="10" t="s">
        <v>115</v>
      </c>
      <c r="AW192" s="10" t="s">
        <v>36</v>
      </c>
      <c r="AX192" s="10" t="s">
        <v>79</v>
      </c>
      <c r="AY192" s="241" t="s">
        <v>160</v>
      </c>
    </row>
    <row r="193" s="13" customFormat="1" ht="16.5" customHeight="1">
      <c r="B193" s="261"/>
      <c r="C193" s="262"/>
      <c r="D193" s="262"/>
      <c r="E193" s="263" t="s">
        <v>22</v>
      </c>
      <c r="F193" s="264" t="s">
        <v>211</v>
      </c>
      <c r="G193" s="262"/>
      <c r="H193" s="262"/>
      <c r="I193" s="262"/>
      <c r="J193" s="262"/>
      <c r="K193" s="265">
        <v>20.902000000000001</v>
      </c>
      <c r="L193" s="262"/>
      <c r="M193" s="262"/>
      <c r="N193" s="262"/>
      <c r="O193" s="262"/>
      <c r="P193" s="262"/>
      <c r="Q193" s="262"/>
      <c r="R193" s="266"/>
      <c r="T193" s="267"/>
      <c r="U193" s="262"/>
      <c r="V193" s="262"/>
      <c r="W193" s="262"/>
      <c r="X193" s="262"/>
      <c r="Y193" s="262"/>
      <c r="Z193" s="262"/>
      <c r="AA193" s="268"/>
      <c r="AT193" s="269" t="s">
        <v>169</v>
      </c>
      <c r="AU193" s="269" t="s">
        <v>115</v>
      </c>
      <c r="AV193" s="13" t="s">
        <v>166</v>
      </c>
      <c r="AW193" s="13" t="s">
        <v>36</v>
      </c>
      <c r="AX193" s="13" t="s">
        <v>87</v>
      </c>
      <c r="AY193" s="269" t="s">
        <v>160</v>
      </c>
    </row>
    <row r="194" s="9" customFormat="1" ht="29.88" customHeight="1">
      <c r="B194" s="207"/>
      <c r="C194" s="208"/>
      <c r="D194" s="218" t="s">
        <v>128</v>
      </c>
      <c r="E194" s="218"/>
      <c r="F194" s="218"/>
      <c r="G194" s="218"/>
      <c r="H194" s="218"/>
      <c r="I194" s="218"/>
      <c r="J194" s="218"/>
      <c r="K194" s="218"/>
      <c r="L194" s="218"/>
      <c r="M194" s="218"/>
      <c r="N194" s="219">
        <f>BK194</f>
        <v>0</v>
      </c>
      <c r="O194" s="220"/>
      <c r="P194" s="220"/>
      <c r="Q194" s="220"/>
      <c r="R194" s="211"/>
      <c r="T194" s="212"/>
      <c r="U194" s="208"/>
      <c r="V194" s="208"/>
      <c r="W194" s="213">
        <f>SUM(W195:W196)</f>
        <v>0</v>
      </c>
      <c r="X194" s="208"/>
      <c r="Y194" s="213">
        <f>SUM(Y195:Y196)</f>
        <v>1.3564250000000002</v>
      </c>
      <c r="Z194" s="208"/>
      <c r="AA194" s="214">
        <f>SUM(AA195:AA196)</f>
        <v>0</v>
      </c>
      <c r="AR194" s="215" t="s">
        <v>87</v>
      </c>
      <c r="AT194" s="216" t="s">
        <v>78</v>
      </c>
      <c r="AU194" s="216" t="s">
        <v>87</v>
      </c>
      <c r="AY194" s="215" t="s">
        <v>160</v>
      </c>
      <c r="BK194" s="217">
        <f>SUM(BK195:BK196)</f>
        <v>0</v>
      </c>
    </row>
    <row r="195" s="1" customFormat="1" ht="25.5" customHeight="1">
      <c r="B195" s="48"/>
      <c r="C195" s="221" t="s">
        <v>396</v>
      </c>
      <c r="D195" s="221" t="s">
        <v>162</v>
      </c>
      <c r="E195" s="222" t="s">
        <v>542</v>
      </c>
      <c r="F195" s="223" t="s">
        <v>543</v>
      </c>
      <c r="G195" s="223"/>
      <c r="H195" s="223"/>
      <c r="I195" s="223"/>
      <c r="J195" s="224" t="s">
        <v>165</v>
      </c>
      <c r="K195" s="225">
        <v>16.100000000000001</v>
      </c>
      <c r="L195" s="226">
        <v>0</v>
      </c>
      <c r="M195" s="227"/>
      <c r="N195" s="228">
        <f>ROUND(L195*K195,2)</f>
        <v>0</v>
      </c>
      <c r="O195" s="228"/>
      <c r="P195" s="228"/>
      <c r="Q195" s="228"/>
      <c r="R195" s="50"/>
      <c r="T195" s="229" t="s">
        <v>22</v>
      </c>
      <c r="U195" s="58" t="s">
        <v>44</v>
      </c>
      <c r="V195" s="49"/>
      <c r="W195" s="230">
        <f>V195*K195</f>
        <v>0</v>
      </c>
      <c r="X195" s="230">
        <v>0.084250000000000005</v>
      </c>
      <c r="Y195" s="230">
        <f>X195*K195</f>
        <v>1.3564250000000002</v>
      </c>
      <c r="Z195" s="230">
        <v>0</v>
      </c>
      <c r="AA195" s="231">
        <f>Z195*K195</f>
        <v>0</v>
      </c>
      <c r="AR195" s="24" t="s">
        <v>166</v>
      </c>
      <c r="AT195" s="24" t="s">
        <v>162</v>
      </c>
      <c r="AU195" s="24" t="s">
        <v>115</v>
      </c>
      <c r="AY195" s="24" t="s">
        <v>160</v>
      </c>
      <c r="BE195" s="144">
        <f>IF(U195="základní",N195,0)</f>
        <v>0</v>
      </c>
      <c r="BF195" s="144">
        <f>IF(U195="snížená",N195,0)</f>
        <v>0</v>
      </c>
      <c r="BG195" s="144">
        <f>IF(U195="zákl. přenesená",N195,0)</f>
        <v>0</v>
      </c>
      <c r="BH195" s="144">
        <f>IF(U195="sníž. přenesená",N195,0)</f>
        <v>0</v>
      </c>
      <c r="BI195" s="144">
        <f>IF(U195="nulová",N195,0)</f>
        <v>0</v>
      </c>
      <c r="BJ195" s="24" t="s">
        <v>87</v>
      </c>
      <c r="BK195" s="144">
        <f>ROUND(L195*K195,2)</f>
        <v>0</v>
      </c>
      <c r="BL195" s="24" t="s">
        <v>166</v>
      </c>
      <c r="BM195" s="24" t="s">
        <v>672</v>
      </c>
    </row>
    <row r="196" s="10" customFormat="1" ht="16.5" customHeight="1">
      <c r="B196" s="232"/>
      <c r="C196" s="233"/>
      <c r="D196" s="233"/>
      <c r="E196" s="234" t="s">
        <v>22</v>
      </c>
      <c r="F196" s="235" t="s">
        <v>673</v>
      </c>
      <c r="G196" s="236"/>
      <c r="H196" s="236"/>
      <c r="I196" s="236"/>
      <c r="J196" s="233"/>
      <c r="K196" s="237">
        <v>16.100000000000001</v>
      </c>
      <c r="L196" s="233"/>
      <c r="M196" s="233"/>
      <c r="N196" s="233"/>
      <c r="O196" s="233"/>
      <c r="P196" s="233"/>
      <c r="Q196" s="233"/>
      <c r="R196" s="238"/>
      <c r="T196" s="239"/>
      <c r="U196" s="233"/>
      <c r="V196" s="233"/>
      <c r="W196" s="233"/>
      <c r="X196" s="233"/>
      <c r="Y196" s="233"/>
      <c r="Z196" s="233"/>
      <c r="AA196" s="240"/>
      <c r="AT196" s="241" t="s">
        <v>169</v>
      </c>
      <c r="AU196" s="241" t="s">
        <v>115</v>
      </c>
      <c r="AV196" s="10" t="s">
        <v>115</v>
      </c>
      <c r="AW196" s="10" t="s">
        <v>36</v>
      </c>
      <c r="AX196" s="10" t="s">
        <v>87</v>
      </c>
      <c r="AY196" s="241" t="s">
        <v>160</v>
      </c>
    </row>
    <row r="197" s="9" customFormat="1" ht="29.88" customHeight="1">
      <c r="B197" s="207"/>
      <c r="C197" s="208"/>
      <c r="D197" s="218" t="s">
        <v>129</v>
      </c>
      <c r="E197" s="218"/>
      <c r="F197" s="218"/>
      <c r="G197" s="218"/>
      <c r="H197" s="218"/>
      <c r="I197" s="218"/>
      <c r="J197" s="218"/>
      <c r="K197" s="218"/>
      <c r="L197" s="218"/>
      <c r="M197" s="218"/>
      <c r="N197" s="219">
        <f>BK197</f>
        <v>0</v>
      </c>
      <c r="O197" s="220"/>
      <c r="P197" s="220"/>
      <c r="Q197" s="220"/>
      <c r="R197" s="211"/>
      <c r="T197" s="212"/>
      <c r="U197" s="208"/>
      <c r="V197" s="208"/>
      <c r="W197" s="213">
        <f>SUM(W198:W226)</f>
        <v>0</v>
      </c>
      <c r="X197" s="208"/>
      <c r="Y197" s="213">
        <f>SUM(Y198:Y226)</f>
        <v>18.98424</v>
      </c>
      <c r="Z197" s="208"/>
      <c r="AA197" s="214">
        <f>SUM(AA198:AA226)</f>
        <v>0</v>
      </c>
      <c r="AR197" s="215" t="s">
        <v>87</v>
      </c>
      <c r="AT197" s="216" t="s">
        <v>78</v>
      </c>
      <c r="AU197" s="216" t="s">
        <v>87</v>
      </c>
      <c r="AY197" s="215" t="s">
        <v>160</v>
      </c>
      <c r="BK197" s="217">
        <f>SUM(BK198:BK226)</f>
        <v>0</v>
      </c>
    </row>
    <row r="198" s="1" customFormat="1" ht="25.5" customHeight="1">
      <c r="B198" s="48"/>
      <c r="C198" s="221" t="s">
        <v>284</v>
      </c>
      <c r="D198" s="221" t="s">
        <v>162</v>
      </c>
      <c r="E198" s="222" t="s">
        <v>674</v>
      </c>
      <c r="F198" s="223" t="s">
        <v>675</v>
      </c>
      <c r="G198" s="223"/>
      <c r="H198" s="223"/>
      <c r="I198" s="223"/>
      <c r="J198" s="224" t="s">
        <v>188</v>
      </c>
      <c r="K198" s="225">
        <v>76.900000000000006</v>
      </c>
      <c r="L198" s="226">
        <v>0</v>
      </c>
      <c r="M198" s="227"/>
      <c r="N198" s="228">
        <f>ROUND(L198*K198,2)</f>
        <v>0</v>
      </c>
      <c r="O198" s="228"/>
      <c r="P198" s="228"/>
      <c r="Q198" s="228"/>
      <c r="R198" s="50"/>
      <c r="T198" s="229" t="s">
        <v>22</v>
      </c>
      <c r="U198" s="58" t="s">
        <v>44</v>
      </c>
      <c r="V198" s="49"/>
      <c r="W198" s="230">
        <f>V198*K198</f>
        <v>0</v>
      </c>
      <c r="X198" s="230">
        <v>0.0027399999999999998</v>
      </c>
      <c r="Y198" s="230">
        <f>X198*K198</f>
        <v>0.210706</v>
      </c>
      <c r="Z198" s="230">
        <v>0</v>
      </c>
      <c r="AA198" s="231">
        <f>Z198*K198</f>
        <v>0</v>
      </c>
      <c r="AR198" s="24" t="s">
        <v>166</v>
      </c>
      <c r="AT198" s="24" t="s">
        <v>162</v>
      </c>
      <c r="AU198" s="24" t="s">
        <v>115</v>
      </c>
      <c r="AY198" s="24" t="s">
        <v>160</v>
      </c>
      <c r="BE198" s="144">
        <f>IF(U198="základní",N198,0)</f>
        <v>0</v>
      </c>
      <c r="BF198" s="144">
        <f>IF(U198="snížená",N198,0)</f>
        <v>0</v>
      </c>
      <c r="BG198" s="144">
        <f>IF(U198="zákl. přenesená",N198,0)</f>
        <v>0</v>
      </c>
      <c r="BH198" s="144">
        <f>IF(U198="sníž. přenesená",N198,0)</f>
        <v>0</v>
      </c>
      <c r="BI198" s="144">
        <f>IF(U198="nulová",N198,0)</f>
        <v>0</v>
      </c>
      <c r="BJ198" s="24" t="s">
        <v>87</v>
      </c>
      <c r="BK198" s="144">
        <f>ROUND(L198*K198,2)</f>
        <v>0</v>
      </c>
      <c r="BL198" s="24" t="s">
        <v>166</v>
      </c>
      <c r="BM198" s="24" t="s">
        <v>676</v>
      </c>
    </row>
    <row r="199" s="10" customFormat="1" ht="16.5" customHeight="1">
      <c r="B199" s="232"/>
      <c r="C199" s="233"/>
      <c r="D199" s="233"/>
      <c r="E199" s="234" t="s">
        <v>22</v>
      </c>
      <c r="F199" s="235" t="s">
        <v>677</v>
      </c>
      <c r="G199" s="236"/>
      <c r="H199" s="236"/>
      <c r="I199" s="236"/>
      <c r="J199" s="233"/>
      <c r="K199" s="237">
        <v>76.900000000000006</v>
      </c>
      <c r="L199" s="233"/>
      <c r="M199" s="233"/>
      <c r="N199" s="233"/>
      <c r="O199" s="233"/>
      <c r="P199" s="233"/>
      <c r="Q199" s="233"/>
      <c r="R199" s="238"/>
      <c r="T199" s="239"/>
      <c r="U199" s="233"/>
      <c r="V199" s="233"/>
      <c r="W199" s="233"/>
      <c r="X199" s="233"/>
      <c r="Y199" s="233"/>
      <c r="Z199" s="233"/>
      <c r="AA199" s="240"/>
      <c r="AT199" s="241" t="s">
        <v>169</v>
      </c>
      <c r="AU199" s="241" t="s">
        <v>115</v>
      </c>
      <c r="AV199" s="10" t="s">
        <v>115</v>
      </c>
      <c r="AW199" s="10" t="s">
        <v>36</v>
      </c>
      <c r="AX199" s="10" t="s">
        <v>87</v>
      </c>
      <c r="AY199" s="241" t="s">
        <v>160</v>
      </c>
    </row>
    <row r="200" s="1" customFormat="1" ht="25.5" customHeight="1">
      <c r="B200" s="48"/>
      <c r="C200" s="221" t="s">
        <v>185</v>
      </c>
      <c r="D200" s="221" t="s">
        <v>162</v>
      </c>
      <c r="E200" s="222" t="s">
        <v>678</v>
      </c>
      <c r="F200" s="223" t="s">
        <v>679</v>
      </c>
      <c r="G200" s="223"/>
      <c r="H200" s="223"/>
      <c r="I200" s="223"/>
      <c r="J200" s="224" t="s">
        <v>188</v>
      </c>
      <c r="K200" s="225">
        <v>169.69999999999999</v>
      </c>
      <c r="L200" s="226">
        <v>0</v>
      </c>
      <c r="M200" s="227"/>
      <c r="N200" s="228">
        <f>ROUND(L200*K200,2)</f>
        <v>0</v>
      </c>
      <c r="O200" s="228"/>
      <c r="P200" s="228"/>
      <c r="Q200" s="228"/>
      <c r="R200" s="50"/>
      <c r="T200" s="229" t="s">
        <v>22</v>
      </c>
      <c r="U200" s="58" t="s">
        <v>44</v>
      </c>
      <c r="V200" s="49"/>
      <c r="W200" s="230">
        <f>V200*K200</f>
        <v>0</v>
      </c>
      <c r="X200" s="230">
        <v>2.0000000000000002E-05</v>
      </c>
      <c r="Y200" s="230">
        <f>X200*K200</f>
        <v>0.0033939999999999999</v>
      </c>
      <c r="Z200" s="230">
        <v>0</v>
      </c>
      <c r="AA200" s="231">
        <f>Z200*K200</f>
        <v>0</v>
      </c>
      <c r="AR200" s="24" t="s">
        <v>166</v>
      </c>
      <c r="AT200" s="24" t="s">
        <v>162</v>
      </c>
      <c r="AU200" s="24" t="s">
        <v>115</v>
      </c>
      <c r="AY200" s="24" t="s">
        <v>160</v>
      </c>
      <c r="BE200" s="144">
        <f>IF(U200="základní",N200,0)</f>
        <v>0</v>
      </c>
      <c r="BF200" s="144">
        <f>IF(U200="snížená",N200,0)</f>
        <v>0</v>
      </c>
      <c r="BG200" s="144">
        <f>IF(U200="zákl. přenesená",N200,0)</f>
        <v>0</v>
      </c>
      <c r="BH200" s="144">
        <f>IF(U200="sníž. přenesená",N200,0)</f>
        <v>0</v>
      </c>
      <c r="BI200" s="144">
        <f>IF(U200="nulová",N200,0)</f>
        <v>0</v>
      </c>
      <c r="BJ200" s="24" t="s">
        <v>87</v>
      </c>
      <c r="BK200" s="144">
        <f>ROUND(L200*K200,2)</f>
        <v>0</v>
      </c>
      <c r="BL200" s="24" t="s">
        <v>166</v>
      </c>
      <c r="BM200" s="24" t="s">
        <v>680</v>
      </c>
    </row>
    <row r="201" s="1" customFormat="1" ht="25.5" customHeight="1">
      <c r="B201" s="48"/>
      <c r="C201" s="270" t="s">
        <v>279</v>
      </c>
      <c r="D201" s="270" t="s">
        <v>241</v>
      </c>
      <c r="E201" s="271" t="s">
        <v>681</v>
      </c>
      <c r="F201" s="272" t="s">
        <v>682</v>
      </c>
      <c r="G201" s="272"/>
      <c r="H201" s="272"/>
      <c r="I201" s="272"/>
      <c r="J201" s="273" t="s">
        <v>188</v>
      </c>
      <c r="K201" s="274">
        <v>174</v>
      </c>
      <c r="L201" s="275">
        <v>0</v>
      </c>
      <c r="M201" s="276"/>
      <c r="N201" s="277">
        <f>ROUND(L201*K201,2)</f>
        <v>0</v>
      </c>
      <c r="O201" s="228"/>
      <c r="P201" s="228"/>
      <c r="Q201" s="228"/>
      <c r="R201" s="50"/>
      <c r="T201" s="229" t="s">
        <v>22</v>
      </c>
      <c r="U201" s="58" t="s">
        <v>44</v>
      </c>
      <c r="V201" s="49"/>
      <c r="W201" s="230">
        <f>V201*K201</f>
        <v>0</v>
      </c>
      <c r="X201" s="230">
        <v>0.0048300000000000001</v>
      </c>
      <c r="Y201" s="230">
        <f>X201*K201</f>
        <v>0.84042000000000006</v>
      </c>
      <c r="Z201" s="230">
        <v>0</v>
      </c>
      <c r="AA201" s="231">
        <f>Z201*K201</f>
        <v>0</v>
      </c>
      <c r="AR201" s="24" t="s">
        <v>180</v>
      </c>
      <c r="AT201" s="24" t="s">
        <v>241</v>
      </c>
      <c r="AU201" s="24" t="s">
        <v>115</v>
      </c>
      <c r="AY201" s="24" t="s">
        <v>160</v>
      </c>
      <c r="BE201" s="144">
        <f>IF(U201="základní",N201,0)</f>
        <v>0</v>
      </c>
      <c r="BF201" s="144">
        <f>IF(U201="snížená",N201,0)</f>
        <v>0</v>
      </c>
      <c r="BG201" s="144">
        <f>IF(U201="zákl. přenesená",N201,0)</f>
        <v>0</v>
      </c>
      <c r="BH201" s="144">
        <f>IF(U201="sníž. přenesená",N201,0)</f>
        <v>0</v>
      </c>
      <c r="BI201" s="144">
        <f>IF(U201="nulová",N201,0)</f>
        <v>0</v>
      </c>
      <c r="BJ201" s="24" t="s">
        <v>87</v>
      </c>
      <c r="BK201" s="144">
        <f>ROUND(L201*K201,2)</f>
        <v>0</v>
      </c>
      <c r="BL201" s="24" t="s">
        <v>166</v>
      </c>
      <c r="BM201" s="24" t="s">
        <v>683</v>
      </c>
    </row>
    <row r="202" s="1" customFormat="1" ht="38.25" customHeight="1">
      <c r="B202" s="48"/>
      <c r="C202" s="221" t="s">
        <v>553</v>
      </c>
      <c r="D202" s="221" t="s">
        <v>162</v>
      </c>
      <c r="E202" s="222" t="s">
        <v>684</v>
      </c>
      <c r="F202" s="223" t="s">
        <v>685</v>
      </c>
      <c r="G202" s="223"/>
      <c r="H202" s="223"/>
      <c r="I202" s="223"/>
      <c r="J202" s="224" t="s">
        <v>298</v>
      </c>
      <c r="K202" s="225">
        <v>9</v>
      </c>
      <c r="L202" s="226">
        <v>0</v>
      </c>
      <c r="M202" s="227"/>
      <c r="N202" s="228">
        <f>ROUND(L202*K202,2)</f>
        <v>0</v>
      </c>
      <c r="O202" s="228"/>
      <c r="P202" s="228"/>
      <c r="Q202" s="228"/>
      <c r="R202" s="50"/>
      <c r="T202" s="229" t="s">
        <v>22</v>
      </c>
      <c r="U202" s="58" t="s">
        <v>44</v>
      </c>
      <c r="V202" s="49"/>
      <c r="W202" s="230">
        <f>V202*K202</f>
        <v>0</v>
      </c>
      <c r="X202" s="230">
        <v>0</v>
      </c>
      <c r="Y202" s="230">
        <f>X202*K202</f>
        <v>0</v>
      </c>
      <c r="Z202" s="230">
        <v>0</v>
      </c>
      <c r="AA202" s="231">
        <f>Z202*K202</f>
        <v>0</v>
      </c>
      <c r="AR202" s="24" t="s">
        <v>166</v>
      </c>
      <c r="AT202" s="24" t="s">
        <v>162</v>
      </c>
      <c r="AU202" s="24" t="s">
        <v>115</v>
      </c>
      <c r="AY202" s="24" t="s">
        <v>160</v>
      </c>
      <c r="BE202" s="144">
        <f>IF(U202="základní",N202,0)</f>
        <v>0</v>
      </c>
      <c r="BF202" s="144">
        <f>IF(U202="snížená",N202,0)</f>
        <v>0</v>
      </c>
      <c r="BG202" s="144">
        <f>IF(U202="zákl. přenesená",N202,0)</f>
        <v>0</v>
      </c>
      <c r="BH202" s="144">
        <f>IF(U202="sníž. přenesená",N202,0)</f>
        <v>0</v>
      </c>
      <c r="BI202" s="144">
        <f>IF(U202="nulová",N202,0)</f>
        <v>0</v>
      </c>
      <c r="BJ202" s="24" t="s">
        <v>87</v>
      </c>
      <c r="BK202" s="144">
        <f>ROUND(L202*K202,2)</f>
        <v>0</v>
      </c>
      <c r="BL202" s="24" t="s">
        <v>166</v>
      </c>
      <c r="BM202" s="24" t="s">
        <v>686</v>
      </c>
    </row>
    <row r="203" s="10" customFormat="1" ht="16.5" customHeight="1">
      <c r="B203" s="232"/>
      <c r="C203" s="233"/>
      <c r="D203" s="233"/>
      <c r="E203" s="234" t="s">
        <v>22</v>
      </c>
      <c r="F203" s="235" t="s">
        <v>687</v>
      </c>
      <c r="G203" s="236"/>
      <c r="H203" s="236"/>
      <c r="I203" s="236"/>
      <c r="J203" s="233"/>
      <c r="K203" s="237">
        <v>9</v>
      </c>
      <c r="L203" s="233"/>
      <c r="M203" s="233"/>
      <c r="N203" s="233"/>
      <c r="O203" s="233"/>
      <c r="P203" s="233"/>
      <c r="Q203" s="233"/>
      <c r="R203" s="238"/>
      <c r="T203" s="239"/>
      <c r="U203" s="233"/>
      <c r="V203" s="233"/>
      <c r="W203" s="233"/>
      <c r="X203" s="233"/>
      <c r="Y203" s="233"/>
      <c r="Z203" s="233"/>
      <c r="AA203" s="240"/>
      <c r="AT203" s="241" t="s">
        <v>169</v>
      </c>
      <c r="AU203" s="241" t="s">
        <v>115</v>
      </c>
      <c r="AV203" s="10" t="s">
        <v>115</v>
      </c>
      <c r="AW203" s="10" t="s">
        <v>36</v>
      </c>
      <c r="AX203" s="10" t="s">
        <v>87</v>
      </c>
      <c r="AY203" s="241" t="s">
        <v>160</v>
      </c>
    </row>
    <row r="204" s="1" customFormat="1" ht="16.5" customHeight="1">
      <c r="B204" s="48"/>
      <c r="C204" s="270" t="s">
        <v>10</v>
      </c>
      <c r="D204" s="270" t="s">
        <v>241</v>
      </c>
      <c r="E204" s="271" t="s">
        <v>688</v>
      </c>
      <c r="F204" s="272" t="s">
        <v>689</v>
      </c>
      <c r="G204" s="272"/>
      <c r="H204" s="272"/>
      <c r="I204" s="272"/>
      <c r="J204" s="273" t="s">
        <v>298</v>
      </c>
      <c r="K204" s="274">
        <v>9</v>
      </c>
      <c r="L204" s="275">
        <v>0</v>
      </c>
      <c r="M204" s="276"/>
      <c r="N204" s="277">
        <f>ROUND(L204*K204,2)</f>
        <v>0</v>
      </c>
      <c r="O204" s="228"/>
      <c r="P204" s="228"/>
      <c r="Q204" s="228"/>
      <c r="R204" s="50"/>
      <c r="T204" s="229" t="s">
        <v>22</v>
      </c>
      <c r="U204" s="58" t="s">
        <v>44</v>
      </c>
      <c r="V204" s="49"/>
      <c r="W204" s="230">
        <f>V204*K204</f>
        <v>0</v>
      </c>
      <c r="X204" s="230">
        <v>0.0054200000000000003</v>
      </c>
      <c r="Y204" s="230">
        <f>X204*K204</f>
        <v>0.048780000000000004</v>
      </c>
      <c r="Z204" s="230">
        <v>0</v>
      </c>
      <c r="AA204" s="231">
        <f>Z204*K204</f>
        <v>0</v>
      </c>
      <c r="AR204" s="24" t="s">
        <v>180</v>
      </c>
      <c r="AT204" s="24" t="s">
        <v>241</v>
      </c>
      <c r="AU204" s="24" t="s">
        <v>115</v>
      </c>
      <c r="AY204" s="24" t="s">
        <v>160</v>
      </c>
      <c r="BE204" s="144">
        <f>IF(U204="základní",N204,0)</f>
        <v>0</v>
      </c>
      <c r="BF204" s="144">
        <f>IF(U204="snížená",N204,0)</f>
        <v>0</v>
      </c>
      <c r="BG204" s="144">
        <f>IF(U204="zákl. přenesená",N204,0)</f>
        <v>0</v>
      </c>
      <c r="BH204" s="144">
        <f>IF(U204="sníž. přenesená",N204,0)</f>
        <v>0</v>
      </c>
      <c r="BI204" s="144">
        <f>IF(U204="nulová",N204,0)</f>
        <v>0</v>
      </c>
      <c r="BJ204" s="24" t="s">
        <v>87</v>
      </c>
      <c r="BK204" s="144">
        <f>ROUND(L204*K204,2)</f>
        <v>0</v>
      </c>
      <c r="BL204" s="24" t="s">
        <v>166</v>
      </c>
      <c r="BM204" s="24" t="s">
        <v>690</v>
      </c>
    </row>
    <row r="205" s="1" customFormat="1" ht="16.5" customHeight="1">
      <c r="B205" s="48"/>
      <c r="C205" s="270" t="s">
        <v>691</v>
      </c>
      <c r="D205" s="270" t="s">
        <v>241</v>
      </c>
      <c r="E205" s="271" t="s">
        <v>692</v>
      </c>
      <c r="F205" s="272" t="s">
        <v>693</v>
      </c>
      <c r="G205" s="272"/>
      <c r="H205" s="272"/>
      <c r="I205" s="272"/>
      <c r="J205" s="273" t="s">
        <v>298</v>
      </c>
      <c r="K205" s="274">
        <v>9</v>
      </c>
      <c r="L205" s="275">
        <v>0</v>
      </c>
      <c r="M205" s="276"/>
      <c r="N205" s="277">
        <f>ROUND(L205*K205,2)</f>
        <v>0</v>
      </c>
      <c r="O205" s="228"/>
      <c r="P205" s="228"/>
      <c r="Q205" s="228"/>
      <c r="R205" s="50"/>
      <c r="T205" s="229" t="s">
        <v>22</v>
      </c>
      <c r="U205" s="58" t="s">
        <v>44</v>
      </c>
      <c r="V205" s="49"/>
      <c r="W205" s="230">
        <f>V205*K205</f>
        <v>0</v>
      </c>
      <c r="X205" s="230">
        <v>0.00062</v>
      </c>
      <c r="Y205" s="230">
        <f>X205*K205</f>
        <v>0.0055799999999999999</v>
      </c>
      <c r="Z205" s="230">
        <v>0</v>
      </c>
      <c r="AA205" s="231">
        <f>Z205*K205</f>
        <v>0</v>
      </c>
      <c r="AR205" s="24" t="s">
        <v>180</v>
      </c>
      <c r="AT205" s="24" t="s">
        <v>241</v>
      </c>
      <c r="AU205" s="24" t="s">
        <v>115</v>
      </c>
      <c r="AY205" s="24" t="s">
        <v>160</v>
      </c>
      <c r="BE205" s="144">
        <f>IF(U205="základní",N205,0)</f>
        <v>0</v>
      </c>
      <c r="BF205" s="144">
        <f>IF(U205="snížená",N205,0)</f>
        <v>0</v>
      </c>
      <c r="BG205" s="144">
        <f>IF(U205="zákl. přenesená",N205,0)</f>
        <v>0</v>
      </c>
      <c r="BH205" s="144">
        <f>IF(U205="sníž. přenesená",N205,0)</f>
        <v>0</v>
      </c>
      <c r="BI205" s="144">
        <f>IF(U205="nulová",N205,0)</f>
        <v>0</v>
      </c>
      <c r="BJ205" s="24" t="s">
        <v>87</v>
      </c>
      <c r="BK205" s="144">
        <f>ROUND(L205*K205,2)</f>
        <v>0</v>
      </c>
      <c r="BL205" s="24" t="s">
        <v>166</v>
      </c>
      <c r="BM205" s="24" t="s">
        <v>694</v>
      </c>
    </row>
    <row r="206" s="1" customFormat="1" ht="38.25" customHeight="1">
      <c r="B206" s="48"/>
      <c r="C206" s="221" t="s">
        <v>289</v>
      </c>
      <c r="D206" s="221" t="s">
        <v>162</v>
      </c>
      <c r="E206" s="222" t="s">
        <v>695</v>
      </c>
      <c r="F206" s="223" t="s">
        <v>696</v>
      </c>
      <c r="G206" s="223"/>
      <c r="H206" s="223"/>
      <c r="I206" s="223"/>
      <c r="J206" s="224" t="s">
        <v>298</v>
      </c>
      <c r="K206" s="225">
        <v>9</v>
      </c>
      <c r="L206" s="226">
        <v>0</v>
      </c>
      <c r="M206" s="227"/>
      <c r="N206" s="228">
        <f>ROUND(L206*K206,2)</f>
        <v>0</v>
      </c>
      <c r="O206" s="228"/>
      <c r="P206" s="228"/>
      <c r="Q206" s="228"/>
      <c r="R206" s="50"/>
      <c r="T206" s="229" t="s">
        <v>22</v>
      </c>
      <c r="U206" s="58" t="s">
        <v>44</v>
      </c>
      <c r="V206" s="49"/>
      <c r="W206" s="230">
        <f>V206*K206</f>
        <v>0</v>
      </c>
      <c r="X206" s="230">
        <v>0.00012</v>
      </c>
      <c r="Y206" s="230">
        <f>X206*K206</f>
        <v>0.00108</v>
      </c>
      <c r="Z206" s="230">
        <v>0</v>
      </c>
      <c r="AA206" s="231">
        <f>Z206*K206</f>
        <v>0</v>
      </c>
      <c r="AR206" s="24" t="s">
        <v>166</v>
      </c>
      <c r="AT206" s="24" t="s">
        <v>162</v>
      </c>
      <c r="AU206" s="24" t="s">
        <v>115</v>
      </c>
      <c r="AY206" s="24" t="s">
        <v>160</v>
      </c>
      <c r="BE206" s="144">
        <f>IF(U206="základní",N206,0)</f>
        <v>0</v>
      </c>
      <c r="BF206" s="144">
        <f>IF(U206="snížená",N206,0)</f>
        <v>0</v>
      </c>
      <c r="BG206" s="144">
        <f>IF(U206="zákl. přenesená",N206,0)</f>
        <v>0</v>
      </c>
      <c r="BH206" s="144">
        <f>IF(U206="sníž. přenesená",N206,0)</f>
        <v>0</v>
      </c>
      <c r="BI206" s="144">
        <f>IF(U206="nulová",N206,0)</f>
        <v>0</v>
      </c>
      <c r="BJ206" s="24" t="s">
        <v>87</v>
      </c>
      <c r="BK206" s="144">
        <f>ROUND(L206*K206,2)</f>
        <v>0</v>
      </c>
      <c r="BL206" s="24" t="s">
        <v>166</v>
      </c>
      <c r="BM206" s="24" t="s">
        <v>697</v>
      </c>
    </row>
    <row r="207" s="10" customFormat="1" ht="16.5" customHeight="1">
      <c r="B207" s="232"/>
      <c r="C207" s="233"/>
      <c r="D207" s="233"/>
      <c r="E207" s="234" t="s">
        <v>22</v>
      </c>
      <c r="F207" s="235" t="s">
        <v>687</v>
      </c>
      <c r="G207" s="236"/>
      <c r="H207" s="236"/>
      <c r="I207" s="236"/>
      <c r="J207" s="233"/>
      <c r="K207" s="237">
        <v>9</v>
      </c>
      <c r="L207" s="233"/>
      <c r="M207" s="233"/>
      <c r="N207" s="233"/>
      <c r="O207" s="233"/>
      <c r="P207" s="233"/>
      <c r="Q207" s="233"/>
      <c r="R207" s="238"/>
      <c r="T207" s="239"/>
      <c r="U207" s="233"/>
      <c r="V207" s="233"/>
      <c r="W207" s="233"/>
      <c r="X207" s="233"/>
      <c r="Y207" s="233"/>
      <c r="Z207" s="233"/>
      <c r="AA207" s="240"/>
      <c r="AT207" s="241" t="s">
        <v>169</v>
      </c>
      <c r="AU207" s="241" t="s">
        <v>115</v>
      </c>
      <c r="AV207" s="10" t="s">
        <v>115</v>
      </c>
      <c r="AW207" s="10" t="s">
        <v>36</v>
      </c>
      <c r="AX207" s="10" t="s">
        <v>87</v>
      </c>
      <c r="AY207" s="241" t="s">
        <v>160</v>
      </c>
    </row>
    <row r="208" s="1" customFormat="1" ht="25.5" customHeight="1">
      <c r="B208" s="48"/>
      <c r="C208" s="221" t="s">
        <v>446</v>
      </c>
      <c r="D208" s="221" t="s">
        <v>162</v>
      </c>
      <c r="E208" s="222" t="s">
        <v>698</v>
      </c>
      <c r="F208" s="223" t="s">
        <v>699</v>
      </c>
      <c r="G208" s="223"/>
      <c r="H208" s="223"/>
      <c r="I208" s="223"/>
      <c r="J208" s="224" t="s">
        <v>188</v>
      </c>
      <c r="K208" s="225">
        <v>76.900000000000006</v>
      </c>
      <c r="L208" s="226">
        <v>0</v>
      </c>
      <c r="M208" s="227"/>
      <c r="N208" s="228">
        <f>ROUND(L208*K208,2)</f>
        <v>0</v>
      </c>
      <c r="O208" s="228"/>
      <c r="P208" s="228"/>
      <c r="Q208" s="228"/>
      <c r="R208" s="50"/>
      <c r="T208" s="229" t="s">
        <v>22</v>
      </c>
      <c r="U208" s="58" t="s">
        <v>44</v>
      </c>
      <c r="V208" s="49"/>
      <c r="W208" s="230">
        <f>V208*K208</f>
        <v>0</v>
      </c>
      <c r="X208" s="230">
        <v>0</v>
      </c>
      <c r="Y208" s="230">
        <f>X208*K208</f>
        <v>0</v>
      </c>
      <c r="Z208" s="230">
        <v>0</v>
      </c>
      <c r="AA208" s="231">
        <f>Z208*K208</f>
        <v>0</v>
      </c>
      <c r="AR208" s="24" t="s">
        <v>166</v>
      </c>
      <c r="AT208" s="24" t="s">
        <v>162</v>
      </c>
      <c r="AU208" s="24" t="s">
        <v>115</v>
      </c>
      <c r="AY208" s="24" t="s">
        <v>160</v>
      </c>
      <c r="BE208" s="144">
        <f>IF(U208="základní",N208,0)</f>
        <v>0</v>
      </c>
      <c r="BF208" s="144">
        <f>IF(U208="snížená",N208,0)</f>
        <v>0</v>
      </c>
      <c r="BG208" s="144">
        <f>IF(U208="zákl. přenesená",N208,0)</f>
        <v>0</v>
      </c>
      <c r="BH208" s="144">
        <f>IF(U208="sníž. přenesená",N208,0)</f>
        <v>0</v>
      </c>
      <c r="BI208" s="144">
        <f>IF(U208="nulová",N208,0)</f>
        <v>0</v>
      </c>
      <c r="BJ208" s="24" t="s">
        <v>87</v>
      </c>
      <c r="BK208" s="144">
        <f>ROUND(L208*K208,2)</f>
        <v>0</v>
      </c>
      <c r="BL208" s="24" t="s">
        <v>166</v>
      </c>
      <c r="BM208" s="24" t="s">
        <v>700</v>
      </c>
    </row>
    <row r="209" s="1" customFormat="1" ht="25.5" customHeight="1">
      <c r="B209" s="48"/>
      <c r="C209" s="221" t="s">
        <v>402</v>
      </c>
      <c r="D209" s="221" t="s">
        <v>162</v>
      </c>
      <c r="E209" s="222" t="s">
        <v>701</v>
      </c>
      <c r="F209" s="223" t="s">
        <v>702</v>
      </c>
      <c r="G209" s="223"/>
      <c r="H209" s="223"/>
      <c r="I209" s="223"/>
      <c r="J209" s="224" t="s">
        <v>703</v>
      </c>
      <c r="K209" s="225">
        <v>4</v>
      </c>
      <c r="L209" s="226">
        <v>0</v>
      </c>
      <c r="M209" s="227"/>
      <c r="N209" s="228">
        <f>ROUND(L209*K209,2)</f>
        <v>0</v>
      </c>
      <c r="O209" s="228"/>
      <c r="P209" s="228"/>
      <c r="Q209" s="228"/>
      <c r="R209" s="50"/>
      <c r="T209" s="229" t="s">
        <v>22</v>
      </c>
      <c r="U209" s="58" t="s">
        <v>44</v>
      </c>
      <c r="V209" s="49"/>
      <c r="W209" s="230">
        <f>V209*K209</f>
        <v>0</v>
      </c>
      <c r="X209" s="230">
        <v>0.00031</v>
      </c>
      <c r="Y209" s="230">
        <f>X209*K209</f>
        <v>0.00124</v>
      </c>
      <c r="Z209" s="230">
        <v>0</v>
      </c>
      <c r="AA209" s="231">
        <f>Z209*K209</f>
        <v>0</v>
      </c>
      <c r="AR209" s="24" t="s">
        <v>166</v>
      </c>
      <c r="AT209" s="24" t="s">
        <v>162</v>
      </c>
      <c r="AU209" s="24" t="s">
        <v>115</v>
      </c>
      <c r="AY209" s="24" t="s">
        <v>160</v>
      </c>
      <c r="BE209" s="144">
        <f>IF(U209="základní",N209,0)</f>
        <v>0</v>
      </c>
      <c r="BF209" s="144">
        <f>IF(U209="snížená",N209,0)</f>
        <v>0</v>
      </c>
      <c r="BG209" s="144">
        <f>IF(U209="zákl. přenesená",N209,0)</f>
        <v>0</v>
      </c>
      <c r="BH209" s="144">
        <f>IF(U209="sníž. přenesená",N209,0)</f>
        <v>0</v>
      </c>
      <c r="BI209" s="144">
        <f>IF(U209="nulová",N209,0)</f>
        <v>0</v>
      </c>
      <c r="BJ209" s="24" t="s">
        <v>87</v>
      </c>
      <c r="BK209" s="144">
        <f>ROUND(L209*K209,2)</f>
        <v>0</v>
      </c>
      <c r="BL209" s="24" t="s">
        <v>166</v>
      </c>
      <c r="BM209" s="24" t="s">
        <v>704</v>
      </c>
    </row>
    <row r="210" s="1" customFormat="1" ht="25.5" customHeight="1">
      <c r="B210" s="48"/>
      <c r="C210" s="221" t="s">
        <v>316</v>
      </c>
      <c r="D210" s="221" t="s">
        <v>162</v>
      </c>
      <c r="E210" s="222" t="s">
        <v>705</v>
      </c>
      <c r="F210" s="223" t="s">
        <v>706</v>
      </c>
      <c r="G210" s="223"/>
      <c r="H210" s="223"/>
      <c r="I210" s="223"/>
      <c r="J210" s="224" t="s">
        <v>298</v>
      </c>
      <c r="K210" s="225">
        <v>6</v>
      </c>
      <c r="L210" s="226">
        <v>0</v>
      </c>
      <c r="M210" s="227"/>
      <c r="N210" s="228">
        <f>ROUND(L210*K210,2)</f>
        <v>0</v>
      </c>
      <c r="O210" s="228"/>
      <c r="P210" s="228"/>
      <c r="Q210" s="228"/>
      <c r="R210" s="50"/>
      <c r="T210" s="229" t="s">
        <v>22</v>
      </c>
      <c r="U210" s="58" t="s">
        <v>44</v>
      </c>
      <c r="V210" s="49"/>
      <c r="W210" s="230">
        <f>V210*K210</f>
        <v>0</v>
      </c>
      <c r="X210" s="230">
        <v>0.0091800000000000007</v>
      </c>
      <c r="Y210" s="230">
        <f>X210*K210</f>
        <v>0.055080000000000004</v>
      </c>
      <c r="Z210" s="230">
        <v>0</v>
      </c>
      <c r="AA210" s="231">
        <f>Z210*K210</f>
        <v>0</v>
      </c>
      <c r="AR210" s="24" t="s">
        <v>166</v>
      </c>
      <c r="AT210" s="24" t="s">
        <v>162</v>
      </c>
      <c r="AU210" s="24" t="s">
        <v>115</v>
      </c>
      <c r="AY210" s="24" t="s">
        <v>160</v>
      </c>
      <c r="BE210" s="144">
        <f>IF(U210="základní",N210,0)</f>
        <v>0</v>
      </c>
      <c r="BF210" s="144">
        <f>IF(U210="snížená",N210,0)</f>
        <v>0</v>
      </c>
      <c r="BG210" s="144">
        <f>IF(U210="zákl. přenesená",N210,0)</f>
        <v>0</v>
      </c>
      <c r="BH210" s="144">
        <f>IF(U210="sníž. přenesená",N210,0)</f>
        <v>0</v>
      </c>
      <c r="BI210" s="144">
        <f>IF(U210="nulová",N210,0)</f>
        <v>0</v>
      </c>
      <c r="BJ210" s="24" t="s">
        <v>87</v>
      </c>
      <c r="BK210" s="144">
        <f>ROUND(L210*K210,2)</f>
        <v>0</v>
      </c>
      <c r="BL210" s="24" t="s">
        <v>166</v>
      </c>
      <c r="BM210" s="24" t="s">
        <v>707</v>
      </c>
    </row>
    <row r="211" s="1" customFormat="1" ht="38.25" customHeight="1">
      <c r="B211" s="48"/>
      <c r="C211" s="270" t="s">
        <v>320</v>
      </c>
      <c r="D211" s="270" t="s">
        <v>241</v>
      </c>
      <c r="E211" s="271" t="s">
        <v>708</v>
      </c>
      <c r="F211" s="272" t="s">
        <v>709</v>
      </c>
      <c r="G211" s="272"/>
      <c r="H211" s="272"/>
      <c r="I211" s="272"/>
      <c r="J211" s="273" t="s">
        <v>298</v>
      </c>
      <c r="K211" s="274">
        <v>4</v>
      </c>
      <c r="L211" s="275">
        <v>0</v>
      </c>
      <c r="M211" s="276"/>
      <c r="N211" s="277">
        <f>ROUND(L211*K211,2)</f>
        <v>0</v>
      </c>
      <c r="O211" s="228"/>
      <c r="P211" s="228"/>
      <c r="Q211" s="228"/>
      <c r="R211" s="50"/>
      <c r="T211" s="229" t="s">
        <v>22</v>
      </c>
      <c r="U211" s="58" t="s">
        <v>44</v>
      </c>
      <c r="V211" s="49"/>
      <c r="W211" s="230">
        <f>V211*K211</f>
        <v>0</v>
      </c>
      <c r="X211" s="230">
        <v>1.0129999999999999</v>
      </c>
      <c r="Y211" s="230">
        <f>X211*K211</f>
        <v>4.0519999999999996</v>
      </c>
      <c r="Z211" s="230">
        <v>0</v>
      </c>
      <c r="AA211" s="231">
        <f>Z211*K211</f>
        <v>0</v>
      </c>
      <c r="AR211" s="24" t="s">
        <v>180</v>
      </c>
      <c r="AT211" s="24" t="s">
        <v>241</v>
      </c>
      <c r="AU211" s="24" t="s">
        <v>115</v>
      </c>
      <c r="AY211" s="24" t="s">
        <v>160</v>
      </c>
      <c r="BE211" s="144">
        <f>IF(U211="základní",N211,0)</f>
        <v>0</v>
      </c>
      <c r="BF211" s="144">
        <f>IF(U211="snížená",N211,0)</f>
        <v>0</v>
      </c>
      <c r="BG211" s="144">
        <f>IF(U211="zákl. přenesená",N211,0)</f>
        <v>0</v>
      </c>
      <c r="BH211" s="144">
        <f>IF(U211="sníž. přenesená",N211,0)</f>
        <v>0</v>
      </c>
      <c r="BI211" s="144">
        <f>IF(U211="nulová",N211,0)</f>
        <v>0</v>
      </c>
      <c r="BJ211" s="24" t="s">
        <v>87</v>
      </c>
      <c r="BK211" s="144">
        <f>ROUND(L211*K211,2)</f>
        <v>0</v>
      </c>
      <c r="BL211" s="24" t="s">
        <v>166</v>
      </c>
      <c r="BM211" s="24" t="s">
        <v>710</v>
      </c>
    </row>
    <row r="212" s="1" customFormat="1" ht="25.5" customHeight="1">
      <c r="B212" s="48"/>
      <c r="C212" s="270" t="s">
        <v>324</v>
      </c>
      <c r="D212" s="270" t="s">
        <v>241</v>
      </c>
      <c r="E212" s="271" t="s">
        <v>711</v>
      </c>
      <c r="F212" s="272" t="s">
        <v>712</v>
      </c>
      <c r="G212" s="272"/>
      <c r="H212" s="272"/>
      <c r="I212" s="272"/>
      <c r="J212" s="273" t="s">
        <v>298</v>
      </c>
      <c r="K212" s="274">
        <v>2</v>
      </c>
      <c r="L212" s="275">
        <v>0</v>
      </c>
      <c r="M212" s="276"/>
      <c r="N212" s="277">
        <f>ROUND(L212*K212,2)</f>
        <v>0</v>
      </c>
      <c r="O212" s="228"/>
      <c r="P212" s="228"/>
      <c r="Q212" s="228"/>
      <c r="R212" s="50"/>
      <c r="T212" s="229" t="s">
        <v>22</v>
      </c>
      <c r="U212" s="58" t="s">
        <v>44</v>
      </c>
      <c r="V212" s="49"/>
      <c r="W212" s="230">
        <f>V212*K212</f>
        <v>0</v>
      </c>
      <c r="X212" s="230">
        <v>0.254</v>
      </c>
      <c r="Y212" s="230">
        <f>X212*K212</f>
        <v>0.50800000000000001</v>
      </c>
      <c r="Z212" s="230">
        <v>0</v>
      </c>
      <c r="AA212" s="231">
        <f>Z212*K212</f>
        <v>0</v>
      </c>
      <c r="AR212" s="24" t="s">
        <v>180</v>
      </c>
      <c r="AT212" s="24" t="s">
        <v>241</v>
      </c>
      <c r="AU212" s="24" t="s">
        <v>115</v>
      </c>
      <c r="AY212" s="24" t="s">
        <v>160</v>
      </c>
      <c r="BE212" s="144">
        <f>IF(U212="základní",N212,0)</f>
        <v>0</v>
      </c>
      <c r="BF212" s="144">
        <f>IF(U212="snížená",N212,0)</f>
        <v>0</v>
      </c>
      <c r="BG212" s="144">
        <f>IF(U212="zákl. přenesená",N212,0)</f>
        <v>0</v>
      </c>
      <c r="BH212" s="144">
        <f>IF(U212="sníž. přenesená",N212,0)</f>
        <v>0</v>
      </c>
      <c r="BI212" s="144">
        <f>IF(U212="nulová",N212,0)</f>
        <v>0</v>
      </c>
      <c r="BJ212" s="24" t="s">
        <v>87</v>
      </c>
      <c r="BK212" s="144">
        <f>ROUND(L212*K212,2)</f>
        <v>0</v>
      </c>
      <c r="BL212" s="24" t="s">
        <v>166</v>
      </c>
      <c r="BM212" s="24" t="s">
        <v>713</v>
      </c>
    </row>
    <row r="213" s="1" customFormat="1" ht="25.5" customHeight="1">
      <c r="B213" s="48"/>
      <c r="C213" s="221" t="s">
        <v>328</v>
      </c>
      <c r="D213" s="221" t="s">
        <v>162</v>
      </c>
      <c r="E213" s="222" t="s">
        <v>714</v>
      </c>
      <c r="F213" s="223" t="s">
        <v>715</v>
      </c>
      <c r="G213" s="223"/>
      <c r="H213" s="223"/>
      <c r="I213" s="223"/>
      <c r="J213" s="224" t="s">
        <v>298</v>
      </c>
      <c r="K213" s="225">
        <v>12</v>
      </c>
      <c r="L213" s="226">
        <v>0</v>
      </c>
      <c r="M213" s="227"/>
      <c r="N213" s="228">
        <f>ROUND(L213*K213,2)</f>
        <v>0</v>
      </c>
      <c r="O213" s="228"/>
      <c r="P213" s="228"/>
      <c r="Q213" s="228"/>
      <c r="R213" s="50"/>
      <c r="T213" s="229" t="s">
        <v>22</v>
      </c>
      <c r="U213" s="58" t="s">
        <v>44</v>
      </c>
      <c r="V213" s="49"/>
      <c r="W213" s="230">
        <f>V213*K213</f>
        <v>0</v>
      </c>
      <c r="X213" s="230">
        <v>0.011469999999999999</v>
      </c>
      <c r="Y213" s="230">
        <f>X213*K213</f>
        <v>0.13763999999999999</v>
      </c>
      <c r="Z213" s="230">
        <v>0</v>
      </c>
      <c r="AA213" s="231">
        <f>Z213*K213</f>
        <v>0</v>
      </c>
      <c r="AR213" s="24" t="s">
        <v>166</v>
      </c>
      <c r="AT213" s="24" t="s">
        <v>162</v>
      </c>
      <c r="AU213" s="24" t="s">
        <v>115</v>
      </c>
      <c r="AY213" s="24" t="s">
        <v>160</v>
      </c>
      <c r="BE213" s="144">
        <f>IF(U213="základní",N213,0)</f>
        <v>0</v>
      </c>
      <c r="BF213" s="144">
        <f>IF(U213="snížená",N213,0)</f>
        <v>0</v>
      </c>
      <c r="BG213" s="144">
        <f>IF(U213="zákl. přenesená",N213,0)</f>
        <v>0</v>
      </c>
      <c r="BH213" s="144">
        <f>IF(U213="sníž. přenesená",N213,0)</f>
        <v>0</v>
      </c>
      <c r="BI213" s="144">
        <f>IF(U213="nulová",N213,0)</f>
        <v>0</v>
      </c>
      <c r="BJ213" s="24" t="s">
        <v>87</v>
      </c>
      <c r="BK213" s="144">
        <f>ROUND(L213*K213,2)</f>
        <v>0</v>
      </c>
      <c r="BL213" s="24" t="s">
        <v>166</v>
      </c>
      <c r="BM213" s="24" t="s">
        <v>716</v>
      </c>
    </row>
    <row r="214" s="10" customFormat="1" ht="16.5" customHeight="1">
      <c r="B214" s="232"/>
      <c r="C214" s="233"/>
      <c r="D214" s="233"/>
      <c r="E214" s="234" t="s">
        <v>22</v>
      </c>
      <c r="F214" s="235" t="s">
        <v>717</v>
      </c>
      <c r="G214" s="236"/>
      <c r="H214" s="236"/>
      <c r="I214" s="236"/>
      <c r="J214" s="233"/>
      <c r="K214" s="237">
        <v>5</v>
      </c>
      <c r="L214" s="233"/>
      <c r="M214" s="233"/>
      <c r="N214" s="233"/>
      <c r="O214" s="233"/>
      <c r="P214" s="233"/>
      <c r="Q214" s="233"/>
      <c r="R214" s="238"/>
      <c r="T214" s="239"/>
      <c r="U214" s="233"/>
      <c r="V214" s="233"/>
      <c r="W214" s="233"/>
      <c r="X214" s="233"/>
      <c r="Y214" s="233"/>
      <c r="Z214" s="233"/>
      <c r="AA214" s="240"/>
      <c r="AT214" s="241" t="s">
        <v>169</v>
      </c>
      <c r="AU214" s="241" t="s">
        <v>115</v>
      </c>
      <c r="AV214" s="10" t="s">
        <v>115</v>
      </c>
      <c r="AW214" s="10" t="s">
        <v>36</v>
      </c>
      <c r="AX214" s="10" t="s">
        <v>79</v>
      </c>
      <c r="AY214" s="241" t="s">
        <v>160</v>
      </c>
    </row>
    <row r="215" s="10" customFormat="1" ht="16.5" customHeight="1">
      <c r="B215" s="232"/>
      <c r="C215" s="233"/>
      <c r="D215" s="233"/>
      <c r="E215" s="234" t="s">
        <v>22</v>
      </c>
      <c r="F215" s="251" t="s">
        <v>718</v>
      </c>
      <c r="G215" s="233"/>
      <c r="H215" s="233"/>
      <c r="I215" s="233"/>
      <c r="J215" s="233"/>
      <c r="K215" s="237">
        <v>7</v>
      </c>
      <c r="L215" s="233"/>
      <c r="M215" s="233"/>
      <c r="N215" s="233"/>
      <c r="O215" s="233"/>
      <c r="P215" s="233"/>
      <c r="Q215" s="233"/>
      <c r="R215" s="238"/>
      <c r="T215" s="239"/>
      <c r="U215" s="233"/>
      <c r="V215" s="233"/>
      <c r="W215" s="233"/>
      <c r="X215" s="233"/>
      <c r="Y215" s="233"/>
      <c r="Z215" s="233"/>
      <c r="AA215" s="240"/>
      <c r="AT215" s="241" t="s">
        <v>169</v>
      </c>
      <c r="AU215" s="241" t="s">
        <v>115</v>
      </c>
      <c r="AV215" s="10" t="s">
        <v>115</v>
      </c>
      <c r="AW215" s="10" t="s">
        <v>36</v>
      </c>
      <c r="AX215" s="10" t="s">
        <v>79</v>
      </c>
      <c r="AY215" s="241" t="s">
        <v>160</v>
      </c>
    </row>
    <row r="216" s="13" customFormat="1" ht="16.5" customHeight="1">
      <c r="B216" s="261"/>
      <c r="C216" s="262"/>
      <c r="D216" s="262"/>
      <c r="E216" s="263" t="s">
        <v>22</v>
      </c>
      <c r="F216" s="264" t="s">
        <v>211</v>
      </c>
      <c r="G216" s="262"/>
      <c r="H216" s="262"/>
      <c r="I216" s="262"/>
      <c r="J216" s="262"/>
      <c r="K216" s="265">
        <v>12</v>
      </c>
      <c r="L216" s="262"/>
      <c r="M216" s="262"/>
      <c r="N216" s="262"/>
      <c r="O216" s="262"/>
      <c r="P216" s="262"/>
      <c r="Q216" s="262"/>
      <c r="R216" s="266"/>
      <c r="T216" s="267"/>
      <c r="U216" s="262"/>
      <c r="V216" s="262"/>
      <c r="W216" s="262"/>
      <c r="X216" s="262"/>
      <c r="Y216" s="262"/>
      <c r="Z216" s="262"/>
      <c r="AA216" s="268"/>
      <c r="AT216" s="269" t="s">
        <v>169</v>
      </c>
      <c r="AU216" s="269" t="s">
        <v>115</v>
      </c>
      <c r="AV216" s="13" t="s">
        <v>166</v>
      </c>
      <c r="AW216" s="13" t="s">
        <v>36</v>
      </c>
      <c r="AX216" s="13" t="s">
        <v>87</v>
      </c>
      <c r="AY216" s="269" t="s">
        <v>160</v>
      </c>
    </row>
    <row r="217" s="1" customFormat="1" ht="25.5" customHeight="1">
      <c r="B217" s="48"/>
      <c r="C217" s="270" t="s">
        <v>332</v>
      </c>
      <c r="D217" s="270" t="s">
        <v>241</v>
      </c>
      <c r="E217" s="271" t="s">
        <v>719</v>
      </c>
      <c r="F217" s="272" t="s">
        <v>720</v>
      </c>
      <c r="G217" s="272"/>
      <c r="H217" s="272"/>
      <c r="I217" s="272"/>
      <c r="J217" s="273" t="s">
        <v>298</v>
      </c>
      <c r="K217" s="274">
        <v>5</v>
      </c>
      <c r="L217" s="275">
        <v>0</v>
      </c>
      <c r="M217" s="276"/>
      <c r="N217" s="277">
        <f>ROUND(L217*K217,2)</f>
        <v>0</v>
      </c>
      <c r="O217" s="228"/>
      <c r="P217" s="228"/>
      <c r="Q217" s="228"/>
      <c r="R217" s="50"/>
      <c r="T217" s="229" t="s">
        <v>22</v>
      </c>
      <c r="U217" s="58" t="s">
        <v>44</v>
      </c>
      <c r="V217" s="49"/>
      <c r="W217" s="230">
        <f>V217*K217</f>
        <v>0</v>
      </c>
      <c r="X217" s="230">
        <v>0.56999999999999995</v>
      </c>
      <c r="Y217" s="230">
        <f>X217*K217</f>
        <v>2.8499999999999996</v>
      </c>
      <c r="Z217" s="230">
        <v>0</v>
      </c>
      <c r="AA217" s="231">
        <f>Z217*K217</f>
        <v>0</v>
      </c>
      <c r="AR217" s="24" t="s">
        <v>180</v>
      </c>
      <c r="AT217" s="24" t="s">
        <v>241</v>
      </c>
      <c r="AU217" s="24" t="s">
        <v>115</v>
      </c>
      <c r="AY217" s="24" t="s">
        <v>160</v>
      </c>
      <c r="BE217" s="144">
        <f>IF(U217="základní",N217,0)</f>
        <v>0</v>
      </c>
      <c r="BF217" s="144">
        <f>IF(U217="snížená",N217,0)</f>
        <v>0</v>
      </c>
      <c r="BG217" s="144">
        <f>IF(U217="zákl. přenesená",N217,0)</f>
        <v>0</v>
      </c>
      <c r="BH217" s="144">
        <f>IF(U217="sníž. přenesená",N217,0)</f>
        <v>0</v>
      </c>
      <c r="BI217" s="144">
        <f>IF(U217="nulová",N217,0)</f>
        <v>0</v>
      </c>
      <c r="BJ217" s="24" t="s">
        <v>87</v>
      </c>
      <c r="BK217" s="144">
        <f>ROUND(L217*K217,2)</f>
        <v>0</v>
      </c>
      <c r="BL217" s="24" t="s">
        <v>166</v>
      </c>
      <c r="BM217" s="24" t="s">
        <v>721</v>
      </c>
    </row>
    <row r="218" s="1" customFormat="1" ht="25.5" customHeight="1">
      <c r="B218" s="48"/>
      <c r="C218" s="270" t="s">
        <v>352</v>
      </c>
      <c r="D218" s="270" t="s">
        <v>241</v>
      </c>
      <c r="E218" s="271" t="s">
        <v>722</v>
      </c>
      <c r="F218" s="272" t="s">
        <v>723</v>
      </c>
      <c r="G218" s="272"/>
      <c r="H218" s="272"/>
      <c r="I218" s="272"/>
      <c r="J218" s="273" t="s">
        <v>298</v>
      </c>
      <c r="K218" s="274">
        <v>1</v>
      </c>
      <c r="L218" s="275">
        <v>0</v>
      </c>
      <c r="M218" s="276"/>
      <c r="N218" s="277">
        <f>ROUND(L218*K218,2)</f>
        <v>0</v>
      </c>
      <c r="O218" s="228"/>
      <c r="P218" s="228"/>
      <c r="Q218" s="228"/>
      <c r="R218" s="50"/>
      <c r="T218" s="229" t="s">
        <v>22</v>
      </c>
      <c r="U218" s="58" t="s">
        <v>44</v>
      </c>
      <c r="V218" s="49"/>
      <c r="W218" s="230">
        <f>V218*K218</f>
        <v>0</v>
      </c>
      <c r="X218" s="230">
        <v>0.033000000000000002</v>
      </c>
      <c r="Y218" s="230">
        <f>X218*K218</f>
        <v>0.033000000000000002</v>
      </c>
      <c r="Z218" s="230">
        <v>0</v>
      </c>
      <c r="AA218" s="231">
        <f>Z218*K218</f>
        <v>0</v>
      </c>
      <c r="AR218" s="24" t="s">
        <v>180</v>
      </c>
      <c r="AT218" s="24" t="s">
        <v>241</v>
      </c>
      <c r="AU218" s="24" t="s">
        <v>115</v>
      </c>
      <c r="AY218" s="24" t="s">
        <v>160</v>
      </c>
      <c r="BE218" s="144">
        <f>IF(U218="základní",N218,0)</f>
        <v>0</v>
      </c>
      <c r="BF218" s="144">
        <f>IF(U218="snížená",N218,0)</f>
        <v>0</v>
      </c>
      <c r="BG218" s="144">
        <f>IF(U218="zákl. přenesená",N218,0)</f>
        <v>0</v>
      </c>
      <c r="BH218" s="144">
        <f>IF(U218="sníž. přenesená",N218,0)</f>
        <v>0</v>
      </c>
      <c r="BI218" s="144">
        <f>IF(U218="nulová",N218,0)</f>
        <v>0</v>
      </c>
      <c r="BJ218" s="24" t="s">
        <v>87</v>
      </c>
      <c r="BK218" s="144">
        <f>ROUND(L218*K218,2)</f>
        <v>0</v>
      </c>
      <c r="BL218" s="24" t="s">
        <v>166</v>
      </c>
      <c r="BM218" s="24" t="s">
        <v>724</v>
      </c>
    </row>
    <row r="219" s="1" customFormat="1" ht="25.5" customHeight="1">
      <c r="B219" s="48"/>
      <c r="C219" s="270" t="s">
        <v>392</v>
      </c>
      <c r="D219" s="270" t="s">
        <v>241</v>
      </c>
      <c r="E219" s="271" t="s">
        <v>725</v>
      </c>
      <c r="F219" s="272" t="s">
        <v>726</v>
      </c>
      <c r="G219" s="272"/>
      <c r="H219" s="272"/>
      <c r="I219" s="272"/>
      <c r="J219" s="273" t="s">
        <v>298</v>
      </c>
      <c r="K219" s="274">
        <v>4</v>
      </c>
      <c r="L219" s="275">
        <v>0</v>
      </c>
      <c r="M219" s="276"/>
      <c r="N219" s="277">
        <f>ROUND(L219*K219,2)</f>
        <v>0</v>
      </c>
      <c r="O219" s="228"/>
      <c r="P219" s="228"/>
      <c r="Q219" s="228"/>
      <c r="R219" s="50"/>
      <c r="T219" s="229" t="s">
        <v>22</v>
      </c>
      <c r="U219" s="58" t="s">
        <v>44</v>
      </c>
      <c r="V219" s="49"/>
      <c r="W219" s="230">
        <f>V219*K219</f>
        <v>0</v>
      </c>
      <c r="X219" s="230">
        <v>0.050999999999999997</v>
      </c>
      <c r="Y219" s="230">
        <f>X219*K219</f>
        <v>0.20399999999999999</v>
      </c>
      <c r="Z219" s="230">
        <v>0</v>
      </c>
      <c r="AA219" s="231">
        <f>Z219*K219</f>
        <v>0</v>
      </c>
      <c r="AR219" s="24" t="s">
        <v>180</v>
      </c>
      <c r="AT219" s="24" t="s">
        <v>241</v>
      </c>
      <c r="AU219" s="24" t="s">
        <v>115</v>
      </c>
      <c r="AY219" s="24" t="s">
        <v>160</v>
      </c>
      <c r="BE219" s="144">
        <f>IF(U219="základní",N219,0)</f>
        <v>0</v>
      </c>
      <c r="BF219" s="144">
        <f>IF(U219="snížená",N219,0)</f>
        <v>0</v>
      </c>
      <c r="BG219" s="144">
        <f>IF(U219="zákl. přenesená",N219,0)</f>
        <v>0</v>
      </c>
      <c r="BH219" s="144">
        <f>IF(U219="sníž. přenesená",N219,0)</f>
        <v>0</v>
      </c>
      <c r="BI219" s="144">
        <f>IF(U219="nulová",N219,0)</f>
        <v>0</v>
      </c>
      <c r="BJ219" s="24" t="s">
        <v>87</v>
      </c>
      <c r="BK219" s="144">
        <f>ROUND(L219*K219,2)</f>
        <v>0</v>
      </c>
      <c r="BL219" s="24" t="s">
        <v>166</v>
      </c>
      <c r="BM219" s="24" t="s">
        <v>727</v>
      </c>
    </row>
    <row r="220" s="1" customFormat="1" ht="25.5" customHeight="1">
      <c r="B220" s="48"/>
      <c r="C220" s="270" t="s">
        <v>356</v>
      </c>
      <c r="D220" s="270" t="s">
        <v>241</v>
      </c>
      <c r="E220" s="271" t="s">
        <v>728</v>
      </c>
      <c r="F220" s="272" t="s">
        <v>729</v>
      </c>
      <c r="G220" s="272"/>
      <c r="H220" s="272"/>
      <c r="I220" s="272"/>
      <c r="J220" s="273" t="s">
        <v>298</v>
      </c>
      <c r="K220" s="274">
        <v>2</v>
      </c>
      <c r="L220" s="275">
        <v>0</v>
      </c>
      <c r="M220" s="276"/>
      <c r="N220" s="277">
        <f>ROUND(L220*K220,2)</f>
        <v>0</v>
      </c>
      <c r="O220" s="228"/>
      <c r="P220" s="228"/>
      <c r="Q220" s="228"/>
      <c r="R220" s="50"/>
      <c r="T220" s="229" t="s">
        <v>22</v>
      </c>
      <c r="U220" s="58" t="s">
        <v>44</v>
      </c>
      <c r="V220" s="49"/>
      <c r="W220" s="230">
        <f>V220*K220</f>
        <v>0</v>
      </c>
      <c r="X220" s="230">
        <v>0.052999999999999998</v>
      </c>
      <c r="Y220" s="230">
        <f>X220*K220</f>
        <v>0.106</v>
      </c>
      <c r="Z220" s="230">
        <v>0</v>
      </c>
      <c r="AA220" s="231">
        <f>Z220*K220</f>
        <v>0</v>
      </c>
      <c r="AR220" s="24" t="s">
        <v>180</v>
      </c>
      <c r="AT220" s="24" t="s">
        <v>241</v>
      </c>
      <c r="AU220" s="24" t="s">
        <v>115</v>
      </c>
      <c r="AY220" s="24" t="s">
        <v>160</v>
      </c>
      <c r="BE220" s="144">
        <f>IF(U220="základní",N220,0)</f>
        <v>0</v>
      </c>
      <c r="BF220" s="144">
        <f>IF(U220="snížená",N220,0)</f>
        <v>0</v>
      </c>
      <c r="BG220" s="144">
        <f>IF(U220="zákl. přenesená",N220,0)</f>
        <v>0</v>
      </c>
      <c r="BH220" s="144">
        <f>IF(U220="sníž. přenesená",N220,0)</f>
        <v>0</v>
      </c>
      <c r="BI220" s="144">
        <f>IF(U220="nulová",N220,0)</f>
        <v>0</v>
      </c>
      <c r="BJ220" s="24" t="s">
        <v>87</v>
      </c>
      <c r="BK220" s="144">
        <f>ROUND(L220*K220,2)</f>
        <v>0</v>
      </c>
      <c r="BL220" s="24" t="s">
        <v>166</v>
      </c>
      <c r="BM220" s="24" t="s">
        <v>730</v>
      </c>
    </row>
    <row r="221" s="1" customFormat="1" ht="25.5" customHeight="1">
      <c r="B221" s="48"/>
      <c r="C221" s="221" t="s">
        <v>336</v>
      </c>
      <c r="D221" s="221" t="s">
        <v>162</v>
      </c>
      <c r="E221" s="222" t="s">
        <v>731</v>
      </c>
      <c r="F221" s="223" t="s">
        <v>732</v>
      </c>
      <c r="G221" s="223"/>
      <c r="H221" s="223"/>
      <c r="I221" s="223"/>
      <c r="J221" s="224" t="s">
        <v>298</v>
      </c>
      <c r="K221" s="225">
        <v>5</v>
      </c>
      <c r="L221" s="226">
        <v>0</v>
      </c>
      <c r="M221" s="227"/>
      <c r="N221" s="228">
        <f>ROUND(L221*K221,2)</f>
        <v>0</v>
      </c>
      <c r="O221" s="228"/>
      <c r="P221" s="228"/>
      <c r="Q221" s="228"/>
      <c r="R221" s="50"/>
      <c r="T221" s="229" t="s">
        <v>22</v>
      </c>
      <c r="U221" s="58" t="s">
        <v>44</v>
      </c>
      <c r="V221" s="49"/>
      <c r="W221" s="230">
        <f>V221*K221</f>
        <v>0</v>
      </c>
      <c r="X221" s="230">
        <v>0.027529999999999999</v>
      </c>
      <c r="Y221" s="230">
        <f>X221*K221</f>
        <v>0.13765</v>
      </c>
      <c r="Z221" s="230">
        <v>0</v>
      </c>
      <c r="AA221" s="231">
        <f>Z221*K221</f>
        <v>0</v>
      </c>
      <c r="AR221" s="24" t="s">
        <v>166</v>
      </c>
      <c r="AT221" s="24" t="s">
        <v>162</v>
      </c>
      <c r="AU221" s="24" t="s">
        <v>115</v>
      </c>
      <c r="AY221" s="24" t="s">
        <v>160</v>
      </c>
      <c r="BE221" s="144">
        <f>IF(U221="základní",N221,0)</f>
        <v>0</v>
      </c>
      <c r="BF221" s="144">
        <f>IF(U221="snížená",N221,0)</f>
        <v>0</v>
      </c>
      <c r="BG221" s="144">
        <f>IF(U221="zákl. přenesená",N221,0)</f>
        <v>0</v>
      </c>
      <c r="BH221" s="144">
        <f>IF(U221="sníž. přenesená",N221,0)</f>
        <v>0</v>
      </c>
      <c r="BI221" s="144">
        <f>IF(U221="nulová",N221,0)</f>
        <v>0</v>
      </c>
      <c r="BJ221" s="24" t="s">
        <v>87</v>
      </c>
      <c r="BK221" s="144">
        <f>ROUND(L221*K221,2)</f>
        <v>0</v>
      </c>
      <c r="BL221" s="24" t="s">
        <v>166</v>
      </c>
      <c r="BM221" s="24" t="s">
        <v>733</v>
      </c>
    </row>
    <row r="222" s="1" customFormat="1" ht="25.5" customHeight="1">
      <c r="B222" s="48"/>
      <c r="C222" s="270" t="s">
        <v>494</v>
      </c>
      <c r="D222" s="270" t="s">
        <v>241</v>
      </c>
      <c r="E222" s="271" t="s">
        <v>734</v>
      </c>
      <c r="F222" s="272" t="s">
        <v>735</v>
      </c>
      <c r="G222" s="272"/>
      <c r="H222" s="272"/>
      <c r="I222" s="272"/>
      <c r="J222" s="273" t="s">
        <v>298</v>
      </c>
      <c r="K222" s="274">
        <v>5</v>
      </c>
      <c r="L222" s="275">
        <v>0</v>
      </c>
      <c r="M222" s="276"/>
      <c r="N222" s="277">
        <f>ROUND(L222*K222,2)</f>
        <v>0</v>
      </c>
      <c r="O222" s="228"/>
      <c r="P222" s="228"/>
      <c r="Q222" s="228"/>
      <c r="R222" s="50"/>
      <c r="T222" s="229" t="s">
        <v>22</v>
      </c>
      <c r="U222" s="58" t="s">
        <v>44</v>
      </c>
      <c r="V222" s="49"/>
      <c r="W222" s="230">
        <f>V222*K222</f>
        <v>0</v>
      </c>
      <c r="X222" s="230">
        <v>1.6140000000000001</v>
      </c>
      <c r="Y222" s="230">
        <f>X222*K222</f>
        <v>8.0700000000000003</v>
      </c>
      <c r="Z222" s="230">
        <v>0</v>
      </c>
      <c r="AA222" s="231">
        <f>Z222*K222</f>
        <v>0</v>
      </c>
      <c r="AR222" s="24" t="s">
        <v>180</v>
      </c>
      <c r="AT222" s="24" t="s">
        <v>241</v>
      </c>
      <c r="AU222" s="24" t="s">
        <v>115</v>
      </c>
      <c r="AY222" s="24" t="s">
        <v>160</v>
      </c>
      <c r="BE222" s="144">
        <f>IF(U222="základní",N222,0)</f>
        <v>0</v>
      </c>
      <c r="BF222" s="144">
        <f>IF(U222="snížená",N222,0)</f>
        <v>0</v>
      </c>
      <c r="BG222" s="144">
        <f>IF(U222="zákl. přenesená",N222,0)</f>
        <v>0</v>
      </c>
      <c r="BH222" s="144">
        <f>IF(U222="sníž. přenesená",N222,0)</f>
        <v>0</v>
      </c>
      <c r="BI222" s="144">
        <f>IF(U222="nulová",N222,0)</f>
        <v>0</v>
      </c>
      <c r="BJ222" s="24" t="s">
        <v>87</v>
      </c>
      <c r="BK222" s="144">
        <f>ROUND(L222*K222,2)</f>
        <v>0</v>
      </c>
      <c r="BL222" s="24" t="s">
        <v>166</v>
      </c>
      <c r="BM222" s="24" t="s">
        <v>736</v>
      </c>
    </row>
    <row r="223" s="1" customFormat="1" ht="38.25" customHeight="1">
      <c r="B223" s="48"/>
      <c r="C223" s="221" t="s">
        <v>304</v>
      </c>
      <c r="D223" s="221" t="s">
        <v>162</v>
      </c>
      <c r="E223" s="222" t="s">
        <v>737</v>
      </c>
      <c r="F223" s="223" t="s">
        <v>738</v>
      </c>
      <c r="G223" s="223"/>
      <c r="H223" s="223"/>
      <c r="I223" s="223"/>
      <c r="J223" s="224" t="s">
        <v>298</v>
      </c>
      <c r="K223" s="225">
        <v>11</v>
      </c>
      <c r="L223" s="226">
        <v>0</v>
      </c>
      <c r="M223" s="227"/>
      <c r="N223" s="228">
        <f>ROUND(L223*K223,2)</f>
        <v>0</v>
      </c>
      <c r="O223" s="228"/>
      <c r="P223" s="228"/>
      <c r="Q223" s="228"/>
      <c r="R223" s="50"/>
      <c r="T223" s="229" t="s">
        <v>22</v>
      </c>
      <c r="U223" s="58" t="s">
        <v>44</v>
      </c>
      <c r="V223" s="49"/>
      <c r="W223" s="230">
        <f>V223*K223</f>
        <v>0</v>
      </c>
      <c r="X223" s="230">
        <v>0.04027</v>
      </c>
      <c r="Y223" s="230">
        <f>X223*K223</f>
        <v>0.44296999999999997</v>
      </c>
      <c r="Z223" s="230">
        <v>0</v>
      </c>
      <c r="AA223" s="231">
        <f>Z223*K223</f>
        <v>0</v>
      </c>
      <c r="AR223" s="24" t="s">
        <v>166</v>
      </c>
      <c r="AT223" s="24" t="s">
        <v>162</v>
      </c>
      <c r="AU223" s="24" t="s">
        <v>115</v>
      </c>
      <c r="AY223" s="24" t="s">
        <v>160</v>
      </c>
      <c r="BE223" s="144">
        <f>IF(U223="základní",N223,0)</f>
        <v>0</v>
      </c>
      <c r="BF223" s="144">
        <f>IF(U223="snížená",N223,0)</f>
        <v>0</v>
      </c>
      <c r="BG223" s="144">
        <f>IF(U223="zákl. přenesená",N223,0)</f>
        <v>0</v>
      </c>
      <c r="BH223" s="144">
        <f>IF(U223="sníž. přenesená",N223,0)</f>
        <v>0</v>
      </c>
      <c r="BI223" s="144">
        <f>IF(U223="nulová",N223,0)</f>
        <v>0</v>
      </c>
      <c r="BJ223" s="24" t="s">
        <v>87</v>
      </c>
      <c r="BK223" s="144">
        <f>ROUND(L223*K223,2)</f>
        <v>0</v>
      </c>
      <c r="BL223" s="24" t="s">
        <v>166</v>
      </c>
      <c r="BM223" s="24" t="s">
        <v>739</v>
      </c>
    </row>
    <row r="224" s="10" customFormat="1" ht="16.5" customHeight="1">
      <c r="B224" s="232"/>
      <c r="C224" s="233"/>
      <c r="D224" s="233"/>
      <c r="E224" s="234" t="s">
        <v>22</v>
      </c>
      <c r="F224" s="235" t="s">
        <v>740</v>
      </c>
      <c r="G224" s="236"/>
      <c r="H224" s="236"/>
      <c r="I224" s="236"/>
      <c r="J224" s="233"/>
      <c r="K224" s="237">
        <v>11</v>
      </c>
      <c r="L224" s="233"/>
      <c r="M224" s="233"/>
      <c r="N224" s="233"/>
      <c r="O224" s="233"/>
      <c r="P224" s="233"/>
      <c r="Q224" s="233"/>
      <c r="R224" s="238"/>
      <c r="T224" s="239"/>
      <c r="U224" s="233"/>
      <c r="V224" s="233"/>
      <c r="W224" s="233"/>
      <c r="X224" s="233"/>
      <c r="Y224" s="233"/>
      <c r="Z224" s="233"/>
      <c r="AA224" s="240"/>
      <c r="AT224" s="241" t="s">
        <v>169</v>
      </c>
      <c r="AU224" s="241" t="s">
        <v>115</v>
      </c>
      <c r="AV224" s="10" t="s">
        <v>115</v>
      </c>
      <c r="AW224" s="10" t="s">
        <v>36</v>
      </c>
      <c r="AX224" s="10" t="s">
        <v>87</v>
      </c>
      <c r="AY224" s="241" t="s">
        <v>160</v>
      </c>
    </row>
    <row r="225" s="1" customFormat="1" ht="38.25" customHeight="1">
      <c r="B225" s="48"/>
      <c r="C225" s="221" t="s">
        <v>548</v>
      </c>
      <c r="D225" s="221" t="s">
        <v>162</v>
      </c>
      <c r="E225" s="222" t="s">
        <v>741</v>
      </c>
      <c r="F225" s="223" t="s">
        <v>742</v>
      </c>
      <c r="G225" s="223"/>
      <c r="H225" s="223"/>
      <c r="I225" s="223"/>
      <c r="J225" s="224" t="s">
        <v>298</v>
      </c>
      <c r="K225" s="225">
        <v>5</v>
      </c>
      <c r="L225" s="226">
        <v>0</v>
      </c>
      <c r="M225" s="227"/>
      <c r="N225" s="228">
        <f>ROUND(L225*K225,2)</f>
        <v>0</v>
      </c>
      <c r="O225" s="228"/>
      <c r="P225" s="228"/>
      <c r="Q225" s="228"/>
      <c r="R225" s="50"/>
      <c r="T225" s="229" t="s">
        <v>22</v>
      </c>
      <c r="U225" s="58" t="s">
        <v>44</v>
      </c>
      <c r="V225" s="49"/>
      <c r="W225" s="230">
        <f>V225*K225</f>
        <v>0</v>
      </c>
      <c r="X225" s="230">
        <v>0.21734000000000001</v>
      </c>
      <c r="Y225" s="230">
        <f>X225*K225</f>
        <v>1.0867</v>
      </c>
      <c r="Z225" s="230">
        <v>0</v>
      </c>
      <c r="AA225" s="231">
        <f>Z225*K225</f>
        <v>0</v>
      </c>
      <c r="AR225" s="24" t="s">
        <v>166</v>
      </c>
      <c r="AT225" s="24" t="s">
        <v>162</v>
      </c>
      <c r="AU225" s="24" t="s">
        <v>115</v>
      </c>
      <c r="AY225" s="24" t="s">
        <v>160</v>
      </c>
      <c r="BE225" s="144">
        <f>IF(U225="základní",N225,0)</f>
        <v>0</v>
      </c>
      <c r="BF225" s="144">
        <f>IF(U225="snížená",N225,0)</f>
        <v>0</v>
      </c>
      <c r="BG225" s="144">
        <f>IF(U225="zákl. přenesená",N225,0)</f>
        <v>0</v>
      </c>
      <c r="BH225" s="144">
        <f>IF(U225="sníž. přenesená",N225,0)</f>
        <v>0</v>
      </c>
      <c r="BI225" s="144">
        <f>IF(U225="nulová",N225,0)</f>
        <v>0</v>
      </c>
      <c r="BJ225" s="24" t="s">
        <v>87</v>
      </c>
      <c r="BK225" s="144">
        <f>ROUND(L225*K225,2)</f>
        <v>0</v>
      </c>
      <c r="BL225" s="24" t="s">
        <v>166</v>
      </c>
      <c r="BM225" s="24" t="s">
        <v>743</v>
      </c>
    </row>
    <row r="226" s="1" customFormat="1" ht="25.5" customHeight="1">
      <c r="B226" s="48"/>
      <c r="C226" s="270" t="s">
        <v>312</v>
      </c>
      <c r="D226" s="270" t="s">
        <v>241</v>
      </c>
      <c r="E226" s="271" t="s">
        <v>744</v>
      </c>
      <c r="F226" s="272" t="s">
        <v>745</v>
      </c>
      <c r="G226" s="272"/>
      <c r="H226" s="272"/>
      <c r="I226" s="272"/>
      <c r="J226" s="273" t="s">
        <v>298</v>
      </c>
      <c r="K226" s="274">
        <v>5</v>
      </c>
      <c r="L226" s="275">
        <v>0</v>
      </c>
      <c r="M226" s="276"/>
      <c r="N226" s="277">
        <f>ROUND(L226*K226,2)</f>
        <v>0</v>
      </c>
      <c r="O226" s="228"/>
      <c r="P226" s="228"/>
      <c r="Q226" s="228"/>
      <c r="R226" s="50"/>
      <c r="T226" s="229" t="s">
        <v>22</v>
      </c>
      <c r="U226" s="58" t="s">
        <v>44</v>
      </c>
      <c r="V226" s="49"/>
      <c r="W226" s="230">
        <f>V226*K226</f>
        <v>0</v>
      </c>
      <c r="X226" s="230">
        <v>0.037999999999999999</v>
      </c>
      <c r="Y226" s="230">
        <f>X226*K226</f>
        <v>0.19</v>
      </c>
      <c r="Z226" s="230">
        <v>0</v>
      </c>
      <c r="AA226" s="231">
        <f>Z226*K226</f>
        <v>0</v>
      </c>
      <c r="AR226" s="24" t="s">
        <v>180</v>
      </c>
      <c r="AT226" s="24" t="s">
        <v>241</v>
      </c>
      <c r="AU226" s="24" t="s">
        <v>115</v>
      </c>
      <c r="AY226" s="24" t="s">
        <v>160</v>
      </c>
      <c r="BE226" s="144">
        <f>IF(U226="základní",N226,0)</f>
        <v>0</v>
      </c>
      <c r="BF226" s="144">
        <f>IF(U226="snížená",N226,0)</f>
        <v>0</v>
      </c>
      <c r="BG226" s="144">
        <f>IF(U226="zákl. přenesená",N226,0)</f>
        <v>0</v>
      </c>
      <c r="BH226" s="144">
        <f>IF(U226="sníž. přenesená",N226,0)</f>
        <v>0</v>
      </c>
      <c r="BI226" s="144">
        <f>IF(U226="nulová",N226,0)</f>
        <v>0</v>
      </c>
      <c r="BJ226" s="24" t="s">
        <v>87</v>
      </c>
      <c r="BK226" s="144">
        <f>ROUND(L226*K226,2)</f>
        <v>0</v>
      </c>
      <c r="BL226" s="24" t="s">
        <v>166</v>
      </c>
      <c r="BM226" s="24" t="s">
        <v>746</v>
      </c>
    </row>
    <row r="227" s="9" customFormat="1" ht="29.88" customHeight="1">
      <c r="B227" s="207"/>
      <c r="C227" s="208"/>
      <c r="D227" s="218" t="s">
        <v>132</v>
      </c>
      <c r="E227" s="218"/>
      <c r="F227" s="218"/>
      <c r="G227" s="218"/>
      <c r="H227" s="218"/>
      <c r="I227" s="218"/>
      <c r="J227" s="218"/>
      <c r="K227" s="218"/>
      <c r="L227" s="218"/>
      <c r="M227" s="218"/>
      <c r="N227" s="278">
        <f>BK227</f>
        <v>0</v>
      </c>
      <c r="O227" s="279"/>
      <c r="P227" s="279"/>
      <c r="Q227" s="279"/>
      <c r="R227" s="211"/>
      <c r="T227" s="212"/>
      <c r="U227" s="208"/>
      <c r="V227" s="208"/>
      <c r="W227" s="213">
        <f>W228</f>
        <v>0</v>
      </c>
      <c r="X227" s="208"/>
      <c r="Y227" s="213">
        <f>Y228</f>
        <v>0</v>
      </c>
      <c r="Z227" s="208"/>
      <c r="AA227" s="214">
        <f>AA228</f>
        <v>0</v>
      </c>
      <c r="AR227" s="215" t="s">
        <v>87</v>
      </c>
      <c r="AT227" s="216" t="s">
        <v>78</v>
      </c>
      <c r="AU227" s="216" t="s">
        <v>87</v>
      </c>
      <c r="AY227" s="215" t="s">
        <v>160</v>
      </c>
      <c r="BK227" s="217">
        <f>BK228</f>
        <v>0</v>
      </c>
    </row>
    <row r="228" s="1" customFormat="1" ht="25.5" customHeight="1">
      <c r="B228" s="48"/>
      <c r="C228" s="221" t="s">
        <v>388</v>
      </c>
      <c r="D228" s="221" t="s">
        <v>162</v>
      </c>
      <c r="E228" s="222" t="s">
        <v>747</v>
      </c>
      <c r="F228" s="223" t="s">
        <v>748</v>
      </c>
      <c r="G228" s="223"/>
      <c r="H228" s="223"/>
      <c r="I228" s="223"/>
      <c r="J228" s="224" t="s">
        <v>227</v>
      </c>
      <c r="K228" s="225">
        <v>244.81700000000001</v>
      </c>
      <c r="L228" s="226">
        <v>0</v>
      </c>
      <c r="M228" s="227"/>
      <c r="N228" s="228">
        <f>ROUND(L228*K228,2)</f>
        <v>0</v>
      </c>
      <c r="O228" s="228"/>
      <c r="P228" s="228"/>
      <c r="Q228" s="228"/>
      <c r="R228" s="50"/>
      <c r="T228" s="229" t="s">
        <v>22</v>
      </c>
      <c r="U228" s="58" t="s">
        <v>44</v>
      </c>
      <c r="V228" s="49"/>
      <c r="W228" s="230">
        <f>V228*K228</f>
        <v>0</v>
      </c>
      <c r="X228" s="230">
        <v>0</v>
      </c>
      <c r="Y228" s="230">
        <f>X228*K228</f>
        <v>0</v>
      </c>
      <c r="Z228" s="230">
        <v>0</v>
      </c>
      <c r="AA228" s="231">
        <f>Z228*K228</f>
        <v>0</v>
      </c>
      <c r="AR228" s="24" t="s">
        <v>166</v>
      </c>
      <c r="AT228" s="24" t="s">
        <v>162</v>
      </c>
      <c r="AU228" s="24" t="s">
        <v>115</v>
      </c>
      <c r="AY228" s="24" t="s">
        <v>160</v>
      </c>
      <c r="BE228" s="144">
        <f>IF(U228="základní",N228,0)</f>
        <v>0</v>
      </c>
      <c r="BF228" s="144">
        <f>IF(U228="snížená",N228,0)</f>
        <v>0</v>
      </c>
      <c r="BG228" s="144">
        <f>IF(U228="zákl. přenesená",N228,0)</f>
        <v>0</v>
      </c>
      <c r="BH228" s="144">
        <f>IF(U228="sníž. přenesená",N228,0)</f>
        <v>0</v>
      </c>
      <c r="BI228" s="144">
        <f>IF(U228="nulová",N228,0)</f>
        <v>0</v>
      </c>
      <c r="BJ228" s="24" t="s">
        <v>87</v>
      </c>
      <c r="BK228" s="144">
        <f>ROUND(L228*K228,2)</f>
        <v>0</v>
      </c>
      <c r="BL228" s="24" t="s">
        <v>166</v>
      </c>
      <c r="BM228" s="24" t="s">
        <v>749</v>
      </c>
    </row>
    <row r="229" s="9" customFormat="1" ht="37.44" customHeight="1">
      <c r="B229" s="207"/>
      <c r="C229" s="208"/>
      <c r="D229" s="209" t="s">
        <v>133</v>
      </c>
      <c r="E229" s="209"/>
      <c r="F229" s="209"/>
      <c r="G229" s="209"/>
      <c r="H229" s="209"/>
      <c r="I229" s="209"/>
      <c r="J229" s="209"/>
      <c r="K229" s="209"/>
      <c r="L229" s="209"/>
      <c r="M229" s="209"/>
      <c r="N229" s="280">
        <f>BK229</f>
        <v>0</v>
      </c>
      <c r="O229" s="281"/>
      <c r="P229" s="281"/>
      <c r="Q229" s="281"/>
      <c r="R229" s="211"/>
      <c r="T229" s="212"/>
      <c r="U229" s="208"/>
      <c r="V229" s="208"/>
      <c r="W229" s="213">
        <f>W230</f>
        <v>0</v>
      </c>
      <c r="X229" s="208"/>
      <c r="Y229" s="213">
        <f>Y230</f>
        <v>0</v>
      </c>
      <c r="Z229" s="208"/>
      <c r="AA229" s="214">
        <f>AA230</f>
        <v>0</v>
      </c>
      <c r="AR229" s="215" t="s">
        <v>166</v>
      </c>
      <c r="AT229" s="216" t="s">
        <v>78</v>
      </c>
      <c r="AU229" s="216" t="s">
        <v>79</v>
      </c>
      <c r="AY229" s="215" t="s">
        <v>160</v>
      </c>
      <c r="BK229" s="217">
        <f>BK230</f>
        <v>0</v>
      </c>
    </row>
    <row r="230" s="1" customFormat="1" ht="25.5" customHeight="1">
      <c r="B230" s="48"/>
      <c r="C230" s="221" t="s">
        <v>595</v>
      </c>
      <c r="D230" s="221" t="s">
        <v>162</v>
      </c>
      <c r="E230" s="222" t="s">
        <v>451</v>
      </c>
      <c r="F230" s="223" t="s">
        <v>452</v>
      </c>
      <c r="G230" s="223"/>
      <c r="H230" s="223"/>
      <c r="I230" s="223"/>
      <c r="J230" s="224" t="s">
        <v>453</v>
      </c>
      <c r="K230" s="225">
        <v>2</v>
      </c>
      <c r="L230" s="226">
        <v>0</v>
      </c>
      <c r="M230" s="227"/>
      <c r="N230" s="228">
        <f>ROUND(L230*K230,2)</f>
        <v>0</v>
      </c>
      <c r="O230" s="228"/>
      <c r="P230" s="228"/>
      <c r="Q230" s="228"/>
      <c r="R230" s="50"/>
      <c r="T230" s="229" t="s">
        <v>22</v>
      </c>
      <c r="U230" s="58" t="s">
        <v>44</v>
      </c>
      <c r="V230" s="49"/>
      <c r="W230" s="230">
        <f>V230*K230</f>
        <v>0</v>
      </c>
      <c r="X230" s="230">
        <v>0</v>
      </c>
      <c r="Y230" s="230">
        <f>X230*K230</f>
        <v>0</v>
      </c>
      <c r="Z230" s="230">
        <v>0</v>
      </c>
      <c r="AA230" s="231">
        <f>Z230*K230</f>
        <v>0</v>
      </c>
      <c r="AR230" s="24" t="s">
        <v>454</v>
      </c>
      <c r="AT230" s="24" t="s">
        <v>162</v>
      </c>
      <c r="AU230" s="24" t="s">
        <v>87</v>
      </c>
      <c r="AY230" s="24" t="s">
        <v>160</v>
      </c>
      <c r="BE230" s="144">
        <f>IF(U230="základní",N230,0)</f>
        <v>0</v>
      </c>
      <c r="BF230" s="144">
        <f>IF(U230="snížená",N230,0)</f>
        <v>0</v>
      </c>
      <c r="BG230" s="144">
        <f>IF(U230="zákl. přenesená",N230,0)</f>
        <v>0</v>
      </c>
      <c r="BH230" s="144">
        <f>IF(U230="sníž. přenesená",N230,0)</f>
        <v>0</v>
      </c>
      <c r="BI230" s="144">
        <f>IF(U230="nulová",N230,0)</f>
        <v>0</v>
      </c>
      <c r="BJ230" s="24" t="s">
        <v>87</v>
      </c>
      <c r="BK230" s="144">
        <f>ROUND(L230*K230,2)</f>
        <v>0</v>
      </c>
      <c r="BL230" s="24" t="s">
        <v>454</v>
      </c>
      <c r="BM230" s="24" t="s">
        <v>750</v>
      </c>
    </row>
    <row r="231" s="9" customFormat="1" ht="37.44" customHeight="1">
      <c r="B231" s="207"/>
      <c r="C231" s="208"/>
      <c r="D231" s="209" t="s">
        <v>134</v>
      </c>
      <c r="E231" s="209"/>
      <c r="F231" s="209"/>
      <c r="G231" s="209"/>
      <c r="H231" s="209"/>
      <c r="I231" s="209"/>
      <c r="J231" s="209"/>
      <c r="K231" s="209"/>
      <c r="L231" s="209"/>
      <c r="M231" s="209"/>
      <c r="N231" s="282">
        <f>BK231</f>
        <v>0</v>
      </c>
      <c r="O231" s="283"/>
      <c r="P231" s="283"/>
      <c r="Q231" s="283"/>
      <c r="R231" s="211"/>
      <c r="T231" s="212"/>
      <c r="U231" s="208"/>
      <c r="V231" s="208"/>
      <c r="W231" s="213">
        <f>W232+W235</f>
        <v>0</v>
      </c>
      <c r="X231" s="208"/>
      <c r="Y231" s="213">
        <f>Y232+Y235</f>
        <v>0</v>
      </c>
      <c r="Z231" s="208"/>
      <c r="AA231" s="214">
        <f>AA232+AA235</f>
        <v>0</v>
      </c>
      <c r="AR231" s="215" t="s">
        <v>457</v>
      </c>
      <c r="AT231" s="216" t="s">
        <v>78</v>
      </c>
      <c r="AU231" s="216" t="s">
        <v>79</v>
      </c>
      <c r="AY231" s="215" t="s">
        <v>160</v>
      </c>
      <c r="BK231" s="217">
        <f>BK232+BK235</f>
        <v>0</v>
      </c>
    </row>
    <row r="232" s="9" customFormat="1" ht="19.92" customHeight="1">
      <c r="B232" s="207"/>
      <c r="C232" s="208"/>
      <c r="D232" s="218" t="s">
        <v>135</v>
      </c>
      <c r="E232" s="218"/>
      <c r="F232" s="218"/>
      <c r="G232" s="218"/>
      <c r="H232" s="218"/>
      <c r="I232" s="218"/>
      <c r="J232" s="218"/>
      <c r="K232" s="218"/>
      <c r="L232" s="218"/>
      <c r="M232" s="218"/>
      <c r="N232" s="219">
        <f>BK232</f>
        <v>0</v>
      </c>
      <c r="O232" s="220"/>
      <c r="P232" s="220"/>
      <c r="Q232" s="220"/>
      <c r="R232" s="211"/>
      <c r="T232" s="212"/>
      <c r="U232" s="208"/>
      <c r="V232" s="208"/>
      <c r="W232" s="213">
        <f>SUM(W233:W234)</f>
        <v>0</v>
      </c>
      <c r="X232" s="208"/>
      <c r="Y232" s="213">
        <f>SUM(Y233:Y234)</f>
        <v>0</v>
      </c>
      <c r="Z232" s="208"/>
      <c r="AA232" s="214">
        <f>SUM(AA233:AA234)</f>
        <v>0</v>
      </c>
      <c r="AR232" s="215" t="s">
        <v>457</v>
      </c>
      <c r="AT232" s="216" t="s">
        <v>78</v>
      </c>
      <c r="AU232" s="216" t="s">
        <v>87</v>
      </c>
      <c r="AY232" s="215" t="s">
        <v>160</v>
      </c>
      <c r="BK232" s="217">
        <f>SUM(BK233:BK234)</f>
        <v>0</v>
      </c>
    </row>
    <row r="233" s="1" customFormat="1" ht="16.5" customHeight="1">
      <c r="B233" s="48"/>
      <c r="C233" s="221" t="s">
        <v>372</v>
      </c>
      <c r="D233" s="221" t="s">
        <v>162</v>
      </c>
      <c r="E233" s="222" t="s">
        <v>459</v>
      </c>
      <c r="F233" s="223" t="s">
        <v>460</v>
      </c>
      <c r="G233" s="223"/>
      <c r="H233" s="223"/>
      <c r="I233" s="223"/>
      <c r="J233" s="224" t="s">
        <v>461</v>
      </c>
      <c r="K233" s="225">
        <v>1</v>
      </c>
      <c r="L233" s="226">
        <v>0</v>
      </c>
      <c r="M233" s="227"/>
      <c r="N233" s="228">
        <f>ROUND(L233*K233,2)</f>
        <v>0</v>
      </c>
      <c r="O233" s="228"/>
      <c r="P233" s="228"/>
      <c r="Q233" s="228"/>
      <c r="R233" s="50"/>
      <c r="T233" s="229" t="s">
        <v>22</v>
      </c>
      <c r="U233" s="58" t="s">
        <v>44</v>
      </c>
      <c r="V233" s="49"/>
      <c r="W233" s="230">
        <f>V233*K233</f>
        <v>0</v>
      </c>
      <c r="X233" s="230">
        <v>0</v>
      </c>
      <c r="Y233" s="230">
        <f>X233*K233</f>
        <v>0</v>
      </c>
      <c r="Z233" s="230">
        <v>0</v>
      </c>
      <c r="AA233" s="231">
        <f>Z233*K233</f>
        <v>0</v>
      </c>
      <c r="AR233" s="24" t="s">
        <v>462</v>
      </c>
      <c r="AT233" s="24" t="s">
        <v>162</v>
      </c>
      <c r="AU233" s="24" t="s">
        <v>115</v>
      </c>
      <c r="AY233" s="24" t="s">
        <v>160</v>
      </c>
      <c r="BE233" s="144">
        <f>IF(U233="základní",N233,0)</f>
        <v>0</v>
      </c>
      <c r="BF233" s="144">
        <f>IF(U233="snížená",N233,0)</f>
        <v>0</v>
      </c>
      <c r="BG233" s="144">
        <f>IF(U233="zákl. přenesená",N233,0)</f>
        <v>0</v>
      </c>
      <c r="BH233" s="144">
        <f>IF(U233="sníž. přenesená",N233,0)</f>
        <v>0</v>
      </c>
      <c r="BI233" s="144">
        <f>IF(U233="nulová",N233,0)</f>
        <v>0</v>
      </c>
      <c r="BJ233" s="24" t="s">
        <v>87</v>
      </c>
      <c r="BK233" s="144">
        <f>ROUND(L233*K233,2)</f>
        <v>0</v>
      </c>
      <c r="BL233" s="24" t="s">
        <v>462</v>
      </c>
      <c r="BM233" s="24" t="s">
        <v>751</v>
      </c>
    </row>
    <row r="234" s="1" customFormat="1" ht="16.5" customHeight="1">
      <c r="B234" s="48"/>
      <c r="C234" s="221" t="s">
        <v>376</v>
      </c>
      <c r="D234" s="221" t="s">
        <v>162</v>
      </c>
      <c r="E234" s="222" t="s">
        <v>465</v>
      </c>
      <c r="F234" s="223" t="s">
        <v>466</v>
      </c>
      <c r="G234" s="223"/>
      <c r="H234" s="223"/>
      <c r="I234" s="223"/>
      <c r="J234" s="224" t="s">
        <v>461</v>
      </c>
      <c r="K234" s="225">
        <v>1</v>
      </c>
      <c r="L234" s="226">
        <v>0</v>
      </c>
      <c r="M234" s="227"/>
      <c r="N234" s="228">
        <f>ROUND(L234*K234,2)</f>
        <v>0</v>
      </c>
      <c r="O234" s="228"/>
      <c r="P234" s="228"/>
      <c r="Q234" s="228"/>
      <c r="R234" s="50"/>
      <c r="T234" s="229" t="s">
        <v>22</v>
      </c>
      <c r="U234" s="58" t="s">
        <v>44</v>
      </c>
      <c r="V234" s="49"/>
      <c r="W234" s="230">
        <f>V234*K234</f>
        <v>0</v>
      </c>
      <c r="X234" s="230">
        <v>0</v>
      </c>
      <c r="Y234" s="230">
        <f>X234*K234</f>
        <v>0</v>
      </c>
      <c r="Z234" s="230">
        <v>0</v>
      </c>
      <c r="AA234" s="231">
        <f>Z234*K234</f>
        <v>0</v>
      </c>
      <c r="AR234" s="24" t="s">
        <v>462</v>
      </c>
      <c r="AT234" s="24" t="s">
        <v>162</v>
      </c>
      <c r="AU234" s="24" t="s">
        <v>115</v>
      </c>
      <c r="AY234" s="24" t="s">
        <v>160</v>
      </c>
      <c r="BE234" s="144">
        <f>IF(U234="základní",N234,0)</f>
        <v>0</v>
      </c>
      <c r="BF234" s="144">
        <f>IF(U234="snížená",N234,0)</f>
        <v>0</v>
      </c>
      <c r="BG234" s="144">
        <f>IF(U234="zákl. přenesená",N234,0)</f>
        <v>0</v>
      </c>
      <c r="BH234" s="144">
        <f>IF(U234="sníž. přenesená",N234,0)</f>
        <v>0</v>
      </c>
      <c r="BI234" s="144">
        <f>IF(U234="nulová",N234,0)</f>
        <v>0</v>
      </c>
      <c r="BJ234" s="24" t="s">
        <v>87</v>
      </c>
      <c r="BK234" s="144">
        <f>ROUND(L234*K234,2)</f>
        <v>0</v>
      </c>
      <c r="BL234" s="24" t="s">
        <v>462</v>
      </c>
      <c r="BM234" s="24" t="s">
        <v>752</v>
      </c>
    </row>
    <row r="235" s="9" customFormat="1" ht="29.88" customHeight="1">
      <c r="B235" s="207"/>
      <c r="C235" s="208"/>
      <c r="D235" s="218" t="s">
        <v>136</v>
      </c>
      <c r="E235" s="218"/>
      <c r="F235" s="218"/>
      <c r="G235" s="218"/>
      <c r="H235" s="218"/>
      <c r="I235" s="218"/>
      <c r="J235" s="218"/>
      <c r="K235" s="218"/>
      <c r="L235" s="218"/>
      <c r="M235" s="218"/>
      <c r="N235" s="278">
        <f>BK235</f>
        <v>0</v>
      </c>
      <c r="O235" s="279"/>
      <c r="P235" s="279"/>
      <c r="Q235" s="279"/>
      <c r="R235" s="211"/>
      <c r="T235" s="212"/>
      <c r="U235" s="208"/>
      <c r="V235" s="208"/>
      <c r="W235" s="213">
        <f>W236</f>
        <v>0</v>
      </c>
      <c r="X235" s="208"/>
      <c r="Y235" s="213">
        <f>Y236</f>
        <v>0</v>
      </c>
      <c r="Z235" s="208"/>
      <c r="AA235" s="214">
        <f>AA236</f>
        <v>0</v>
      </c>
      <c r="AR235" s="215" t="s">
        <v>457</v>
      </c>
      <c r="AT235" s="216" t="s">
        <v>78</v>
      </c>
      <c r="AU235" s="216" t="s">
        <v>87</v>
      </c>
      <c r="AY235" s="215" t="s">
        <v>160</v>
      </c>
      <c r="BK235" s="217">
        <f>BK236</f>
        <v>0</v>
      </c>
    </row>
    <row r="236" s="1" customFormat="1" ht="16.5" customHeight="1">
      <c r="B236" s="48"/>
      <c r="C236" s="221" t="s">
        <v>588</v>
      </c>
      <c r="D236" s="221" t="s">
        <v>162</v>
      </c>
      <c r="E236" s="222" t="s">
        <v>469</v>
      </c>
      <c r="F236" s="223" t="s">
        <v>470</v>
      </c>
      <c r="G236" s="223"/>
      <c r="H236" s="223"/>
      <c r="I236" s="223"/>
      <c r="J236" s="224" t="s">
        <v>471</v>
      </c>
      <c r="K236" s="225">
        <v>2</v>
      </c>
      <c r="L236" s="226">
        <v>0</v>
      </c>
      <c r="M236" s="227"/>
      <c r="N236" s="228">
        <f>ROUND(L236*K236,2)</f>
        <v>0</v>
      </c>
      <c r="O236" s="228"/>
      <c r="P236" s="228"/>
      <c r="Q236" s="228"/>
      <c r="R236" s="50"/>
      <c r="T236" s="229" t="s">
        <v>22</v>
      </c>
      <c r="U236" s="58" t="s">
        <v>44</v>
      </c>
      <c r="V236" s="49"/>
      <c r="W236" s="230">
        <f>V236*K236</f>
        <v>0</v>
      </c>
      <c r="X236" s="230">
        <v>0</v>
      </c>
      <c r="Y236" s="230">
        <f>X236*K236</f>
        <v>0</v>
      </c>
      <c r="Z236" s="230">
        <v>0</v>
      </c>
      <c r="AA236" s="231">
        <f>Z236*K236</f>
        <v>0</v>
      </c>
      <c r="AR236" s="24" t="s">
        <v>462</v>
      </c>
      <c r="AT236" s="24" t="s">
        <v>162</v>
      </c>
      <c r="AU236" s="24" t="s">
        <v>115</v>
      </c>
      <c r="AY236" s="24" t="s">
        <v>160</v>
      </c>
      <c r="BE236" s="144">
        <f>IF(U236="základní",N236,0)</f>
        <v>0</v>
      </c>
      <c r="BF236" s="144">
        <f>IF(U236="snížená",N236,0)</f>
        <v>0</v>
      </c>
      <c r="BG236" s="144">
        <f>IF(U236="zákl. přenesená",N236,0)</f>
        <v>0</v>
      </c>
      <c r="BH236" s="144">
        <f>IF(U236="sníž. přenesená",N236,0)</f>
        <v>0</v>
      </c>
      <c r="BI236" s="144">
        <f>IF(U236="nulová",N236,0)</f>
        <v>0</v>
      </c>
      <c r="BJ236" s="24" t="s">
        <v>87</v>
      </c>
      <c r="BK236" s="144">
        <f>ROUND(L236*K236,2)</f>
        <v>0</v>
      </c>
      <c r="BL236" s="24" t="s">
        <v>462</v>
      </c>
      <c r="BM236" s="24" t="s">
        <v>753</v>
      </c>
    </row>
    <row r="237" s="1" customFormat="1" ht="49.92" customHeight="1">
      <c r="B237" s="48"/>
      <c r="C237" s="49"/>
      <c r="D237" s="209" t="s">
        <v>473</v>
      </c>
      <c r="E237" s="49"/>
      <c r="F237" s="49"/>
      <c r="G237" s="49"/>
      <c r="H237" s="49"/>
      <c r="I237" s="49"/>
      <c r="J237" s="49"/>
      <c r="K237" s="49"/>
      <c r="L237" s="49"/>
      <c r="M237" s="49"/>
      <c r="N237" s="282">
        <f>BK237</f>
        <v>0</v>
      </c>
      <c r="O237" s="283"/>
      <c r="P237" s="283"/>
      <c r="Q237" s="283"/>
      <c r="R237" s="50"/>
      <c r="T237" s="195"/>
      <c r="U237" s="74"/>
      <c r="V237" s="74"/>
      <c r="W237" s="74"/>
      <c r="X237" s="74"/>
      <c r="Y237" s="74"/>
      <c r="Z237" s="74"/>
      <c r="AA237" s="76"/>
      <c r="AT237" s="24" t="s">
        <v>78</v>
      </c>
      <c r="AU237" s="24" t="s">
        <v>79</v>
      </c>
      <c r="AY237" s="24" t="s">
        <v>474</v>
      </c>
      <c r="BK237" s="144">
        <v>0</v>
      </c>
    </row>
    <row r="238" s="1" customFormat="1" ht="6.96" customHeight="1">
      <c r="B238" s="77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9"/>
    </row>
  </sheetData>
  <sheetProtection sheet="1" formatColumns="0" formatRows="0" objects="1" scenarios="1" spinCount="10" saltValue="K4ubom4DP42Rug/q1vD+TYb3w9ZTT1Li5DhZXfgyQGgCqVeGsnAUJbRO8fT5SQlFu5V9g0LQ3NKSLwdNUUQQxA==" hashValue="IkV6bC5UAdolZKSauztsGRSLi/hzqidtNXFgBF2R9UZ8SaI1Tp1wi893SpKQ2Z9wMqtmTBn0hBgofBU4fdIMMA==" algorithmName="SHA-512" password="CC35"/>
  <mergeCells count="27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L188:M188"/>
    <mergeCell ref="N188:Q188"/>
    <mergeCell ref="F190:I190"/>
    <mergeCell ref="L190:M190"/>
    <mergeCell ref="N190:Q190"/>
    <mergeCell ref="F191:I191"/>
    <mergeCell ref="F192:I192"/>
    <mergeCell ref="F193:I193"/>
    <mergeCell ref="F195:I195"/>
    <mergeCell ref="L195:M195"/>
    <mergeCell ref="N195:Q195"/>
    <mergeCell ref="F196:I196"/>
    <mergeCell ref="F198:I198"/>
    <mergeCell ref="L198:M198"/>
    <mergeCell ref="N198:Q198"/>
    <mergeCell ref="F199:I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30:I230"/>
    <mergeCell ref="L230:M230"/>
    <mergeCell ref="N230:Q230"/>
    <mergeCell ref="F233:I233"/>
    <mergeCell ref="L233:M233"/>
    <mergeCell ref="N233:Q233"/>
    <mergeCell ref="F234:I234"/>
    <mergeCell ref="L234:M234"/>
    <mergeCell ref="N234:Q234"/>
    <mergeCell ref="F236:I236"/>
    <mergeCell ref="L236:M236"/>
    <mergeCell ref="N236:Q236"/>
    <mergeCell ref="N125:Q125"/>
    <mergeCell ref="N126:Q126"/>
    <mergeCell ref="N127:Q127"/>
    <mergeCell ref="N189:Q189"/>
    <mergeCell ref="N194:Q194"/>
    <mergeCell ref="N197:Q197"/>
    <mergeCell ref="N227:Q227"/>
    <mergeCell ref="N229:Q229"/>
    <mergeCell ref="N231:Q231"/>
    <mergeCell ref="N232:Q232"/>
    <mergeCell ref="N235:Q235"/>
    <mergeCell ref="N237:Q237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5"/>
      <c r="B1" s="15"/>
      <c r="C1" s="15"/>
      <c r="D1" s="16" t="s">
        <v>1</v>
      </c>
      <c r="E1" s="15"/>
      <c r="F1" s="17" t="s">
        <v>110</v>
      </c>
      <c r="G1" s="17"/>
      <c r="H1" s="156" t="s">
        <v>111</v>
      </c>
      <c r="I1" s="156"/>
      <c r="J1" s="156"/>
      <c r="K1" s="156"/>
      <c r="L1" s="17" t="s">
        <v>112</v>
      </c>
      <c r="M1" s="15"/>
      <c r="N1" s="15"/>
      <c r="O1" s="16" t="s">
        <v>113</v>
      </c>
      <c r="P1" s="15"/>
      <c r="Q1" s="15"/>
      <c r="R1" s="15"/>
      <c r="S1" s="17" t="s">
        <v>114</v>
      </c>
      <c r="T1" s="17"/>
      <c r="U1" s="155"/>
      <c r="V1" s="15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115</v>
      </c>
    </row>
    <row r="4" ht="36.96" customHeight="1">
      <c r="B4" s="28"/>
      <c r="C4" s="29" t="s">
        <v>116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7" t="str">
        <f>'Rekapitulace stavby'!K6</f>
        <v>Malá průmyslová zona Sylvárov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117</v>
      </c>
      <c r="E7" s="49"/>
      <c r="F7" s="38" t="s">
        <v>754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21</v>
      </c>
      <c r="E8" s="49"/>
      <c r="F8" s="35" t="s">
        <v>22</v>
      </c>
      <c r="G8" s="49"/>
      <c r="H8" s="49"/>
      <c r="I8" s="49"/>
      <c r="J8" s="49"/>
      <c r="K8" s="49"/>
      <c r="L8" s="49"/>
      <c r="M8" s="40" t="s">
        <v>23</v>
      </c>
      <c r="N8" s="49"/>
      <c r="O8" s="35" t="s">
        <v>22</v>
      </c>
      <c r="P8" s="49"/>
      <c r="Q8" s="49"/>
      <c r="R8" s="50"/>
    </row>
    <row r="9" s="1" customFormat="1" ht="14.4" customHeight="1">
      <c r="B9" s="48"/>
      <c r="C9" s="49"/>
      <c r="D9" s="40" t="s">
        <v>24</v>
      </c>
      <c r="E9" s="49"/>
      <c r="F9" s="35" t="s">
        <v>25</v>
      </c>
      <c r="G9" s="49"/>
      <c r="H9" s="49"/>
      <c r="I9" s="49"/>
      <c r="J9" s="49"/>
      <c r="K9" s="49"/>
      <c r="L9" s="49"/>
      <c r="M9" s="40" t="s">
        <v>26</v>
      </c>
      <c r="N9" s="49"/>
      <c r="O9" s="158" t="str">
        <f>'Rekapitulace stavby'!AN8</f>
        <v>8. 2. 2019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28</v>
      </c>
      <c r="E11" s="49"/>
      <c r="F11" s="49"/>
      <c r="G11" s="49"/>
      <c r="H11" s="49"/>
      <c r="I11" s="49"/>
      <c r="J11" s="49"/>
      <c r="K11" s="49"/>
      <c r="L11" s="49"/>
      <c r="M11" s="40" t="s">
        <v>29</v>
      </c>
      <c r="N11" s="49"/>
      <c r="O11" s="35" t="s">
        <v>22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30</v>
      </c>
      <c r="F12" s="49"/>
      <c r="G12" s="49"/>
      <c r="H12" s="49"/>
      <c r="I12" s="49"/>
      <c r="J12" s="49"/>
      <c r="K12" s="49"/>
      <c r="L12" s="49"/>
      <c r="M12" s="40" t="s">
        <v>31</v>
      </c>
      <c r="N12" s="49"/>
      <c r="O12" s="35" t="s">
        <v>22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32</v>
      </c>
      <c r="E14" s="49"/>
      <c r="F14" s="49"/>
      <c r="G14" s="49"/>
      <c r="H14" s="49"/>
      <c r="I14" s="49"/>
      <c r="J14" s="49"/>
      <c r="K14" s="49"/>
      <c r="L14" s="49"/>
      <c r="M14" s="40" t="s">
        <v>29</v>
      </c>
      <c r="N14" s="49"/>
      <c r="O14" s="41" t="str">
        <f>IF('Rekapitulace stavby'!AN13="","",'Rekapitulace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IF('Rekapitulace stavby'!E14="","",'Rekapitulace stavby'!E14)</f>
        <v>Vyplň údaj</v>
      </c>
      <c r="F15" s="159"/>
      <c r="G15" s="159"/>
      <c r="H15" s="159"/>
      <c r="I15" s="159"/>
      <c r="J15" s="159"/>
      <c r="K15" s="159"/>
      <c r="L15" s="159"/>
      <c r="M15" s="40" t="s">
        <v>31</v>
      </c>
      <c r="N15" s="49"/>
      <c r="O15" s="41" t="str">
        <f>IF('Rekapitulace stavby'!AN14="","",'Rekapitulace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34</v>
      </c>
      <c r="E17" s="49"/>
      <c r="F17" s="49"/>
      <c r="G17" s="49"/>
      <c r="H17" s="49"/>
      <c r="I17" s="49"/>
      <c r="J17" s="49"/>
      <c r="K17" s="49"/>
      <c r="L17" s="49"/>
      <c r="M17" s="40" t="s">
        <v>29</v>
      </c>
      <c r="N17" s="49"/>
      <c r="O17" s="35" t="s">
        <v>22</v>
      </c>
      <c r="P17" s="35"/>
      <c r="Q17" s="49"/>
      <c r="R17" s="50"/>
    </row>
    <row r="18" s="1" customFormat="1" ht="18" customHeight="1">
      <c r="B18" s="48"/>
      <c r="C18" s="49"/>
      <c r="D18" s="49"/>
      <c r="E18" s="35" t="s">
        <v>35</v>
      </c>
      <c r="F18" s="49"/>
      <c r="G18" s="49"/>
      <c r="H18" s="49"/>
      <c r="I18" s="49"/>
      <c r="J18" s="49"/>
      <c r="K18" s="49"/>
      <c r="L18" s="49"/>
      <c r="M18" s="40" t="s">
        <v>31</v>
      </c>
      <c r="N18" s="49"/>
      <c r="O18" s="35" t="s">
        <v>22</v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37</v>
      </c>
      <c r="E20" s="49"/>
      <c r="F20" s="49"/>
      <c r="G20" s="49"/>
      <c r="H20" s="49"/>
      <c r="I20" s="49"/>
      <c r="J20" s="49"/>
      <c r="K20" s="49"/>
      <c r="L20" s="49"/>
      <c r="M20" s="40" t="s">
        <v>29</v>
      </c>
      <c r="N20" s="49"/>
      <c r="O20" s="35" t="s">
        <v>22</v>
      </c>
      <c r="P20" s="35"/>
      <c r="Q20" s="49"/>
      <c r="R20" s="50"/>
    </row>
    <row r="21" s="1" customFormat="1" ht="18" customHeight="1">
      <c r="B21" s="48"/>
      <c r="C21" s="49"/>
      <c r="D21" s="49"/>
      <c r="E21" s="35" t="s">
        <v>38</v>
      </c>
      <c r="F21" s="49"/>
      <c r="G21" s="49"/>
      <c r="H21" s="49"/>
      <c r="I21" s="49"/>
      <c r="J21" s="49"/>
      <c r="K21" s="49"/>
      <c r="L21" s="49"/>
      <c r="M21" s="40" t="s">
        <v>31</v>
      </c>
      <c r="N21" s="49"/>
      <c r="O21" s="35" t="s">
        <v>22</v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22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60" t="s">
        <v>119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104</v>
      </c>
      <c r="E28" s="49"/>
      <c r="F28" s="49"/>
      <c r="G28" s="49"/>
      <c r="H28" s="49"/>
      <c r="I28" s="49"/>
      <c r="J28" s="49"/>
      <c r="K28" s="49"/>
      <c r="L28" s="49"/>
      <c r="M28" s="47">
        <f>N96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61" t="s">
        <v>42</v>
      </c>
      <c r="E30" s="49"/>
      <c r="F30" s="49"/>
      <c r="G30" s="49"/>
      <c r="H30" s="49"/>
      <c r="I30" s="49"/>
      <c r="J30" s="49"/>
      <c r="K30" s="49"/>
      <c r="L30" s="49"/>
      <c r="M30" s="162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43</v>
      </c>
      <c r="E32" s="56" t="s">
        <v>44</v>
      </c>
      <c r="F32" s="57">
        <v>0.20999999999999999</v>
      </c>
      <c r="G32" s="163" t="s">
        <v>45</v>
      </c>
      <c r="H32" s="164">
        <f>(SUM(BE96:BE103)+SUM(BE121:BE183))</f>
        <v>0</v>
      </c>
      <c r="I32" s="49"/>
      <c r="J32" s="49"/>
      <c r="K32" s="49"/>
      <c r="L32" s="49"/>
      <c r="M32" s="164">
        <f>ROUND((SUM(BE96:BE103)+SUM(BE121:BE183)), 2)*F32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46</v>
      </c>
      <c r="F33" s="57">
        <v>0.14999999999999999</v>
      </c>
      <c r="G33" s="163" t="s">
        <v>45</v>
      </c>
      <c r="H33" s="164">
        <f>(SUM(BF96:BF103)+SUM(BF121:BF183))</f>
        <v>0</v>
      </c>
      <c r="I33" s="49"/>
      <c r="J33" s="49"/>
      <c r="K33" s="49"/>
      <c r="L33" s="49"/>
      <c r="M33" s="164">
        <f>ROUND((SUM(BF96:BF103)+SUM(BF121:BF183)), 2)*F33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47</v>
      </c>
      <c r="F34" s="57">
        <v>0.20999999999999999</v>
      </c>
      <c r="G34" s="163" t="s">
        <v>45</v>
      </c>
      <c r="H34" s="164">
        <f>(SUM(BG96:BG103)+SUM(BG121:BG183))</f>
        <v>0</v>
      </c>
      <c r="I34" s="49"/>
      <c r="J34" s="49"/>
      <c r="K34" s="49"/>
      <c r="L34" s="49"/>
      <c r="M34" s="164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48</v>
      </c>
      <c r="F35" s="57">
        <v>0.14999999999999999</v>
      </c>
      <c r="G35" s="163" t="s">
        <v>45</v>
      </c>
      <c r="H35" s="164">
        <f>(SUM(BH96:BH103)+SUM(BH121:BH183))</f>
        <v>0</v>
      </c>
      <c r="I35" s="49"/>
      <c r="J35" s="49"/>
      <c r="K35" s="49"/>
      <c r="L35" s="49"/>
      <c r="M35" s="164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49</v>
      </c>
      <c r="F36" s="57">
        <v>0</v>
      </c>
      <c r="G36" s="163" t="s">
        <v>45</v>
      </c>
      <c r="H36" s="164">
        <f>(SUM(BI96:BI103)+SUM(BI121:BI183))</f>
        <v>0</v>
      </c>
      <c r="I36" s="49"/>
      <c r="J36" s="49"/>
      <c r="K36" s="49"/>
      <c r="L36" s="49"/>
      <c r="M36" s="164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53"/>
      <c r="D38" s="165" t="s">
        <v>50</v>
      </c>
      <c r="E38" s="105"/>
      <c r="F38" s="105"/>
      <c r="G38" s="166" t="s">
        <v>51</v>
      </c>
      <c r="H38" s="167" t="s">
        <v>52</v>
      </c>
      <c r="I38" s="105"/>
      <c r="J38" s="105"/>
      <c r="K38" s="105"/>
      <c r="L38" s="168">
        <f>SUM(M30:M36)</f>
        <v>0</v>
      </c>
      <c r="M38" s="168"/>
      <c r="N38" s="168"/>
      <c r="O38" s="168"/>
      <c r="P38" s="169"/>
      <c r="Q38" s="153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53</v>
      </c>
      <c r="E50" s="69"/>
      <c r="F50" s="69"/>
      <c r="G50" s="69"/>
      <c r="H50" s="70"/>
      <c r="I50" s="49"/>
      <c r="J50" s="68" t="s">
        <v>54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55</v>
      </c>
      <c r="E59" s="74"/>
      <c r="F59" s="74"/>
      <c r="G59" s="75" t="s">
        <v>56</v>
      </c>
      <c r="H59" s="76"/>
      <c r="I59" s="49"/>
      <c r="J59" s="73" t="s">
        <v>55</v>
      </c>
      <c r="K59" s="74"/>
      <c r="L59" s="74"/>
      <c r="M59" s="74"/>
      <c r="N59" s="75" t="s">
        <v>56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57</v>
      </c>
      <c r="E61" s="69"/>
      <c r="F61" s="69"/>
      <c r="G61" s="69"/>
      <c r="H61" s="70"/>
      <c r="I61" s="49"/>
      <c r="J61" s="68" t="s">
        <v>58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55</v>
      </c>
      <c r="E70" s="74"/>
      <c r="F70" s="74"/>
      <c r="G70" s="75" t="s">
        <v>56</v>
      </c>
      <c r="H70" s="76"/>
      <c r="I70" s="49"/>
      <c r="J70" s="73" t="s">
        <v>55</v>
      </c>
      <c r="K70" s="74"/>
      <c r="L70" s="74"/>
      <c r="M70" s="74"/>
      <c r="N70" s="75" t="s">
        <v>56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170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2"/>
    </row>
    <row r="76" s="1" customFormat="1" ht="36.96" customHeight="1">
      <c r="B76" s="48"/>
      <c r="C76" s="29" t="s">
        <v>120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  <c r="T76" s="173"/>
      <c r="U76" s="173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T77" s="173"/>
      <c r="U77" s="173"/>
    </row>
    <row r="78" s="1" customFormat="1" ht="30" customHeight="1">
      <c r="B78" s="48"/>
      <c r="C78" s="40" t="s">
        <v>19</v>
      </c>
      <c r="D78" s="49"/>
      <c r="E78" s="49"/>
      <c r="F78" s="157" t="str">
        <f>F6</f>
        <v>Malá průmyslová zona Sylvárov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  <c r="T78" s="173"/>
      <c r="U78" s="173"/>
    </row>
    <row r="79" s="1" customFormat="1" ht="36.96" customHeight="1">
      <c r="B79" s="48"/>
      <c r="C79" s="87" t="s">
        <v>117</v>
      </c>
      <c r="D79" s="49"/>
      <c r="E79" s="49"/>
      <c r="F79" s="89" t="str">
        <f>F7</f>
        <v>592-02a - SO 302 Splašková kanalizace - 1.etapa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  <c r="T79" s="173"/>
      <c r="U79" s="173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  <c r="T80" s="173"/>
      <c r="U80" s="173"/>
    </row>
    <row r="81" s="1" customFormat="1" ht="18" customHeight="1">
      <c r="B81" s="48"/>
      <c r="C81" s="40" t="s">
        <v>24</v>
      </c>
      <c r="D81" s="49"/>
      <c r="E81" s="49"/>
      <c r="F81" s="35" t="str">
        <f>F9</f>
        <v xml:space="preserve"> </v>
      </c>
      <c r="G81" s="49"/>
      <c r="H81" s="49"/>
      <c r="I81" s="49"/>
      <c r="J81" s="49"/>
      <c r="K81" s="40" t="s">
        <v>26</v>
      </c>
      <c r="L81" s="49"/>
      <c r="M81" s="92" t="str">
        <f>IF(O9="","",O9)</f>
        <v>8. 2. 2019</v>
      </c>
      <c r="N81" s="92"/>
      <c r="O81" s="92"/>
      <c r="P81" s="92"/>
      <c r="Q81" s="49"/>
      <c r="R81" s="50"/>
      <c r="T81" s="173"/>
      <c r="U81" s="173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  <c r="T82" s="173"/>
      <c r="U82" s="173"/>
    </row>
    <row r="83" s="1" customFormat="1">
      <c r="B83" s="48"/>
      <c r="C83" s="40" t="s">
        <v>28</v>
      </c>
      <c r="D83" s="49"/>
      <c r="E83" s="49"/>
      <c r="F83" s="35" t="str">
        <f>E12</f>
        <v>Město Dvůr Králové nad Labem</v>
      </c>
      <c r="G83" s="49"/>
      <c r="H83" s="49"/>
      <c r="I83" s="49"/>
      <c r="J83" s="49"/>
      <c r="K83" s="40" t="s">
        <v>34</v>
      </c>
      <c r="L83" s="49"/>
      <c r="M83" s="35" t="str">
        <f>E18</f>
        <v>ing. Blanka Matějková</v>
      </c>
      <c r="N83" s="35"/>
      <c r="O83" s="35"/>
      <c r="P83" s="35"/>
      <c r="Q83" s="35"/>
      <c r="R83" s="50"/>
      <c r="T83" s="173"/>
      <c r="U83" s="173"/>
    </row>
    <row r="84" s="1" customFormat="1" ht="14.4" customHeight="1">
      <c r="B84" s="48"/>
      <c r="C84" s="40" t="s">
        <v>32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37</v>
      </c>
      <c r="L84" s="49"/>
      <c r="M84" s="35" t="str">
        <f>E21</f>
        <v>Martina Škopová</v>
      </c>
      <c r="N84" s="35"/>
      <c r="O84" s="35"/>
      <c r="P84" s="35"/>
      <c r="Q84" s="35"/>
      <c r="R84" s="50"/>
      <c r="T84" s="173"/>
      <c r="U84" s="173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  <c r="T85" s="173"/>
      <c r="U85" s="173"/>
    </row>
    <row r="86" s="1" customFormat="1" ht="29.28" customHeight="1">
      <c r="B86" s="48"/>
      <c r="C86" s="174" t="s">
        <v>121</v>
      </c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74" t="s">
        <v>122</v>
      </c>
      <c r="O86" s="153"/>
      <c r="P86" s="153"/>
      <c r="Q86" s="153"/>
      <c r="R86" s="50"/>
      <c r="T86" s="173"/>
      <c r="U86" s="173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  <c r="T87" s="173"/>
      <c r="U87" s="173"/>
    </row>
    <row r="88" s="1" customFormat="1" ht="29.28" customHeight="1">
      <c r="B88" s="48"/>
      <c r="C88" s="175" t="s">
        <v>123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15">
        <f>N121</f>
        <v>0</v>
      </c>
      <c r="O88" s="176"/>
      <c r="P88" s="176"/>
      <c r="Q88" s="176"/>
      <c r="R88" s="50"/>
      <c r="T88" s="173"/>
      <c r="U88" s="173"/>
      <c r="AU88" s="24" t="s">
        <v>124</v>
      </c>
    </row>
    <row r="89" s="6" customFormat="1" ht="24.96" customHeight="1">
      <c r="B89" s="177"/>
      <c r="C89" s="178"/>
      <c r="D89" s="179" t="s">
        <v>125</v>
      </c>
      <c r="E89" s="178"/>
      <c r="F89" s="178"/>
      <c r="G89" s="178"/>
      <c r="H89" s="178"/>
      <c r="I89" s="178"/>
      <c r="J89" s="178"/>
      <c r="K89" s="178"/>
      <c r="L89" s="178"/>
      <c r="M89" s="178"/>
      <c r="N89" s="180">
        <f>N122</f>
        <v>0</v>
      </c>
      <c r="O89" s="178"/>
      <c r="P89" s="178"/>
      <c r="Q89" s="178"/>
      <c r="R89" s="181"/>
      <c r="T89" s="182"/>
      <c r="U89" s="182"/>
    </row>
    <row r="90" s="7" customFormat="1" ht="19.92" customHeight="1">
      <c r="B90" s="183"/>
      <c r="C90" s="184"/>
      <c r="D90" s="138" t="s">
        <v>126</v>
      </c>
      <c r="E90" s="184"/>
      <c r="F90" s="184"/>
      <c r="G90" s="184"/>
      <c r="H90" s="184"/>
      <c r="I90" s="184"/>
      <c r="J90" s="184"/>
      <c r="K90" s="184"/>
      <c r="L90" s="184"/>
      <c r="M90" s="184"/>
      <c r="N90" s="140">
        <f>N123</f>
        <v>0</v>
      </c>
      <c r="O90" s="184"/>
      <c r="P90" s="184"/>
      <c r="Q90" s="184"/>
      <c r="R90" s="185"/>
      <c r="T90" s="186"/>
      <c r="U90" s="186"/>
    </row>
    <row r="91" s="7" customFormat="1" ht="19.92" customHeight="1">
      <c r="B91" s="183"/>
      <c r="C91" s="184"/>
      <c r="D91" s="138" t="s">
        <v>127</v>
      </c>
      <c r="E91" s="184"/>
      <c r="F91" s="184"/>
      <c r="G91" s="184"/>
      <c r="H91" s="184"/>
      <c r="I91" s="184"/>
      <c r="J91" s="184"/>
      <c r="K91" s="184"/>
      <c r="L91" s="184"/>
      <c r="M91" s="184"/>
      <c r="N91" s="140">
        <f>N143</f>
        <v>0</v>
      </c>
      <c r="O91" s="184"/>
      <c r="P91" s="184"/>
      <c r="Q91" s="184"/>
      <c r="R91" s="185"/>
      <c r="T91" s="186"/>
      <c r="U91" s="186"/>
    </row>
    <row r="92" s="7" customFormat="1" ht="19.92" customHeight="1">
      <c r="B92" s="183"/>
      <c r="C92" s="184"/>
      <c r="D92" s="138" t="s">
        <v>128</v>
      </c>
      <c r="E92" s="184"/>
      <c r="F92" s="184"/>
      <c r="G92" s="184"/>
      <c r="H92" s="184"/>
      <c r="I92" s="184"/>
      <c r="J92" s="184"/>
      <c r="K92" s="184"/>
      <c r="L92" s="184"/>
      <c r="M92" s="184"/>
      <c r="N92" s="140">
        <f>N148</f>
        <v>0</v>
      </c>
      <c r="O92" s="184"/>
      <c r="P92" s="184"/>
      <c r="Q92" s="184"/>
      <c r="R92" s="185"/>
      <c r="T92" s="186"/>
      <c r="U92" s="186"/>
    </row>
    <row r="93" s="7" customFormat="1" ht="19.92" customHeight="1">
      <c r="B93" s="183"/>
      <c r="C93" s="184"/>
      <c r="D93" s="138" t="s">
        <v>129</v>
      </c>
      <c r="E93" s="184"/>
      <c r="F93" s="184"/>
      <c r="G93" s="184"/>
      <c r="H93" s="184"/>
      <c r="I93" s="184"/>
      <c r="J93" s="184"/>
      <c r="K93" s="184"/>
      <c r="L93" s="184"/>
      <c r="M93" s="184"/>
      <c r="N93" s="140">
        <f>N153</f>
        <v>0</v>
      </c>
      <c r="O93" s="184"/>
      <c r="P93" s="184"/>
      <c r="Q93" s="184"/>
      <c r="R93" s="185"/>
      <c r="T93" s="186"/>
      <c r="U93" s="186"/>
    </row>
    <row r="94" s="7" customFormat="1" ht="19.92" customHeight="1">
      <c r="B94" s="183"/>
      <c r="C94" s="184"/>
      <c r="D94" s="138" t="s">
        <v>132</v>
      </c>
      <c r="E94" s="184"/>
      <c r="F94" s="184"/>
      <c r="G94" s="184"/>
      <c r="H94" s="184"/>
      <c r="I94" s="184"/>
      <c r="J94" s="184"/>
      <c r="K94" s="184"/>
      <c r="L94" s="184"/>
      <c r="M94" s="184"/>
      <c r="N94" s="140">
        <f>N182</f>
        <v>0</v>
      </c>
      <c r="O94" s="184"/>
      <c r="P94" s="184"/>
      <c r="Q94" s="184"/>
      <c r="R94" s="185"/>
      <c r="T94" s="186"/>
      <c r="U94" s="186"/>
    </row>
    <row r="95" s="1" customFormat="1" ht="21.84" customHeight="1"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50"/>
      <c r="T95" s="173"/>
      <c r="U95" s="173"/>
    </row>
    <row r="96" s="1" customFormat="1" ht="29.28" customHeight="1">
      <c r="B96" s="48"/>
      <c r="C96" s="175" t="s">
        <v>137</v>
      </c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176">
        <f>ROUND(N97+N98+N99+N100+N101+N102,2)</f>
        <v>0</v>
      </c>
      <c r="O96" s="187"/>
      <c r="P96" s="187"/>
      <c r="Q96" s="187"/>
      <c r="R96" s="50"/>
      <c r="T96" s="188"/>
      <c r="U96" s="189" t="s">
        <v>43</v>
      </c>
    </row>
    <row r="97" s="1" customFormat="1" ht="18" customHeight="1">
      <c r="B97" s="48"/>
      <c r="C97" s="49"/>
      <c r="D97" s="145" t="s">
        <v>138</v>
      </c>
      <c r="E97" s="138"/>
      <c r="F97" s="138"/>
      <c r="G97" s="138"/>
      <c r="H97" s="138"/>
      <c r="I97" s="49"/>
      <c r="J97" s="49"/>
      <c r="K97" s="49"/>
      <c r="L97" s="49"/>
      <c r="M97" s="49"/>
      <c r="N97" s="139">
        <f>ROUND(N88*T97,2)</f>
        <v>0</v>
      </c>
      <c r="O97" s="140"/>
      <c r="P97" s="140"/>
      <c r="Q97" s="140"/>
      <c r="R97" s="50"/>
      <c r="S97" s="190"/>
      <c r="T97" s="191"/>
      <c r="U97" s="192" t="s">
        <v>44</v>
      </c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0"/>
      <c r="AH97" s="190"/>
      <c r="AI97" s="190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0"/>
      <c r="AV97" s="190"/>
      <c r="AW97" s="190"/>
      <c r="AX97" s="190"/>
      <c r="AY97" s="193" t="s">
        <v>139</v>
      </c>
      <c r="AZ97" s="190"/>
      <c r="BA97" s="190"/>
      <c r="BB97" s="190"/>
      <c r="BC97" s="190"/>
      <c r="BD97" s="190"/>
      <c r="BE97" s="194">
        <f>IF(U97="základní",N97,0)</f>
        <v>0</v>
      </c>
      <c r="BF97" s="194">
        <f>IF(U97="snížená",N97,0)</f>
        <v>0</v>
      </c>
      <c r="BG97" s="194">
        <f>IF(U97="zákl. přenesená",N97,0)</f>
        <v>0</v>
      </c>
      <c r="BH97" s="194">
        <f>IF(U97="sníž. přenesená",N97,0)</f>
        <v>0</v>
      </c>
      <c r="BI97" s="194">
        <f>IF(U97="nulová",N97,0)</f>
        <v>0</v>
      </c>
      <c r="BJ97" s="193" t="s">
        <v>87</v>
      </c>
      <c r="BK97" s="190"/>
      <c r="BL97" s="190"/>
      <c r="BM97" s="190"/>
    </row>
    <row r="98" s="1" customFormat="1" ht="18" customHeight="1">
      <c r="B98" s="48"/>
      <c r="C98" s="49"/>
      <c r="D98" s="145" t="s">
        <v>140</v>
      </c>
      <c r="E98" s="138"/>
      <c r="F98" s="138"/>
      <c r="G98" s="138"/>
      <c r="H98" s="138"/>
      <c r="I98" s="49"/>
      <c r="J98" s="49"/>
      <c r="K98" s="49"/>
      <c r="L98" s="49"/>
      <c r="M98" s="49"/>
      <c r="N98" s="139">
        <f>ROUND(N88*T98,2)</f>
        <v>0</v>
      </c>
      <c r="O98" s="140"/>
      <c r="P98" s="140"/>
      <c r="Q98" s="140"/>
      <c r="R98" s="50"/>
      <c r="S98" s="190"/>
      <c r="T98" s="191"/>
      <c r="U98" s="192" t="s">
        <v>44</v>
      </c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0"/>
      <c r="AH98" s="190"/>
      <c r="AI98" s="190"/>
      <c r="AJ98" s="190"/>
      <c r="AK98" s="190"/>
      <c r="AL98" s="190"/>
      <c r="AM98" s="190"/>
      <c r="AN98" s="190"/>
      <c r="AO98" s="190"/>
      <c r="AP98" s="190"/>
      <c r="AQ98" s="190"/>
      <c r="AR98" s="190"/>
      <c r="AS98" s="190"/>
      <c r="AT98" s="190"/>
      <c r="AU98" s="190"/>
      <c r="AV98" s="190"/>
      <c r="AW98" s="190"/>
      <c r="AX98" s="190"/>
      <c r="AY98" s="193" t="s">
        <v>139</v>
      </c>
      <c r="AZ98" s="190"/>
      <c r="BA98" s="190"/>
      <c r="BB98" s="190"/>
      <c r="BC98" s="190"/>
      <c r="BD98" s="190"/>
      <c r="BE98" s="194">
        <f>IF(U98="základní",N98,0)</f>
        <v>0</v>
      </c>
      <c r="BF98" s="194">
        <f>IF(U98="snížená",N98,0)</f>
        <v>0</v>
      </c>
      <c r="BG98" s="194">
        <f>IF(U98="zákl. přenesená",N98,0)</f>
        <v>0</v>
      </c>
      <c r="BH98" s="194">
        <f>IF(U98="sníž. přenesená",N98,0)</f>
        <v>0</v>
      </c>
      <c r="BI98" s="194">
        <f>IF(U98="nulová",N98,0)</f>
        <v>0</v>
      </c>
      <c r="BJ98" s="193" t="s">
        <v>87</v>
      </c>
      <c r="BK98" s="190"/>
      <c r="BL98" s="190"/>
      <c r="BM98" s="190"/>
    </row>
    <row r="99" s="1" customFormat="1" ht="18" customHeight="1">
      <c r="B99" s="48"/>
      <c r="C99" s="49"/>
      <c r="D99" s="145" t="s">
        <v>141</v>
      </c>
      <c r="E99" s="138"/>
      <c r="F99" s="138"/>
      <c r="G99" s="138"/>
      <c r="H99" s="138"/>
      <c r="I99" s="49"/>
      <c r="J99" s="49"/>
      <c r="K99" s="49"/>
      <c r="L99" s="49"/>
      <c r="M99" s="49"/>
      <c r="N99" s="139">
        <f>ROUND(N88*T99,2)</f>
        <v>0</v>
      </c>
      <c r="O99" s="140"/>
      <c r="P99" s="140"/>
      <c r="Q99" s="140"/>
      <c r="R99" s="50"/>
      <c r="S99" s="190"/>
      <c r="T99" s="191"/>
      <c r="U99" s="192" t="s">
        <v>44</v>
      </c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0"/>
      <c r="AU99" s="190"/>
      <c r="AV99" s="190"/>
      <c r="AW99" s="190"/>
      <c r="AX99" s="190"/>
      <c r="AY99" s="193" t="s">
        <v>139</v>
      </c>
      <c r="AZ99" s="190"/>
      <c r="BA99" s="190"/>
      <c r="BB99" s="190"/>
      <c r="BC99" s="190"/>
      <c r="BD99" s="190"/>
      <c r="BE99" s="194">
        <f>IF(U99="základní",N99,0)</f>
        <v>0</v>
      </c>
      <c r="BF99" s="194">
        <f>IF(U99="snížená",N99,0)</f>
        <v>0</v>
      </c>
      <c r="BG99" s="194">
        <f>IF(U99="zákl. přenesená",N99,0)</f>
        <v>0</v>
      </c>
      <c r="BH99" s="194">
        <f>IF(U99="sníž. přenesená",N99,0)</f>
        <v>0</v>
      </c>
      <c r="BI99" s="194">
        <f>IF(U99="nulová",N99,0)</f>
        <v>0</v>
      </c>
      <c r="BJ99" s="193" t="s">
        <v>87</v>
      </c>
      <c r="BK99" s="190"/>
      <c r="BL99" s="190"/>
      <c r="BM99" s="190"/>
    </row>
    <row r="100" s="1" customFormat="1" ht="18" customHeight="1">
      <c r="B100" s="48"/>
      <c r="C100" s="49"/>
      <c r="D100" s="145" t="s">
        <v>142</v>
      </c>
      <c r="E100" s="138"/>
      <c r="F100" s="138"/>
      <c r="G100" s="138"/>
      <c r="H100" s="138"/>
      <c r="I100" s="49"/>
      <c r="J100" s="49"/>
      <c r="K100" s="49"/>
      <c r="L100" s="49"/>
      <c r="M100" s="49"/>
      <c r="N100" s="139">
        <f>ROUND(N88*T100,2)</f>
        <v>0</v>
      </c>
      <c r="O100" s="140"/>
      <c r="P100" s="140"/>
      <c r="Q100" s="140"/>
      <c r="R100" s="50"/>
      <c r="S100" s="190"/>
      <c r="T100" s="191"/>
      <c r="U100" s="192" t="s">
        <v>44</v>
      </c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3" t="s">
        <v>139</v>
      </c>
      <c r="AZ100" s="190"/>
      <c r="BA100" s="190"/>
      <c r="BB100" s="190"/>
      <c r="BC100" s="190"/>
      <c r="BD100" s="190"/>
      <c r="BE100" s="194">
        <f>IF(U100="základní",N100,0)</f>
        <v>0</v>
      </c>
      <c r="BF100" s="194">
        <f>IF(U100="snížená",N100,0)</f>
        <v>0</v>
      </c>
      <c r="BG100" s="194">
        <f>IF(U100="zákl. přenesená",N100,0)</f>
        <v>0</v>
      </c>
      <c r="BH100" s="194">
        <f>IF(U100="sníž. přenesená",N100,0)</f>
        <v>0</v>
      </c>
      <c r="BI100" s="194">
        <f>IF(U100="nulová",N100,0)</f>
        <v>0</v>
      </c>
      <c r="BJ100" s="193" t="s">
        <v>87</v>
      </c>
      <c r="BK100" s="190"/>
      <c r="BL100" s="190"/>
      <c r="BM100" s="190"/>
    </row>
    <row r="101" s="1" customFormat="1" ht="18" customHeight="1">
      <c r="B101" s="48"/>
      <c r="C101" s="49"/>
      <c r="D101" s="145" t="s">
        <v>143</v>
      </c>
      <c r="E101" s="138"/>
      <c r="F101" s="138"/>
      <c r="G101" s="138"/>
      <c r="H101" s="138"/>
      <c r="I101" s="49"/>
      <c r="J101" s="49"/>
      <c r="K101" s="49"/>
      <c r="L101" s="49"/>
      <c r="M101" s="49"/>
      <c r="N101" s="139">
        <f>ROUND(N88*T101,2)</f>
        <v>0</v>
      </c>
      <c r="O101" s="140"/>
      <c r="P101" s="140"/>
      <c r="Q101" s="140"/>
      <c r="R101" s="50"/>
      <c r="S101" s="190"/>
      <c r="T101" s="191"/>
      <c r="U101" s="192" t="s">
        <v>44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139</v>
      </c>
      <c r="AZ101" s="190"/>
      <c r="BA101" s="190"/>
      <c r="BB101" s="190"/>
      <c r="BC101" s="190"/>
      <c r="BD101" s="190"/>
      <c r="BE101" s="194">
        <f>IF(U101="základní",N101,0)</f>
        <v>0</v>
      </c>
      <c r="BF101" s="194">
        <f>IF(U101="snížená",N101,0)</f>
        <v>0</v>
      </c>
      <c r="BG101" s="194">
        <f>IF(U101="zákl. přenesená",N101,0)</f>
        <v>0</v>
      </c>
      <c r="BH101" s="194">
        <f>IF(U101="sníž. přenesená",N101,0)</f>
        <v>0</v>
      </c>
      <c r="BI101" s="194">
        <f>IF(U101="nulová",N101,0)</f>
        <v>0</v>
      </c>
      <c r="BJ101" s="193" t="s">
        <v>87</v>
      </c>
      <c r="BK101" s="190"/>
      <c r="BL101" s="190"/>
      <c r="BM101" s="190"/>
    </row>
    <row r="102" s="1" customFormat="1" ht="18" customHeight="1">
      <c r="B102" s="48"/>
      <c r="C102" s="49"/>
      <c r="D102" s="138" t="s">
        <v>144</v>
      </c>
      <c r="E102" s="49"/>
      <c r="F102" s="49"/>
      <c r="G102" s="49"/>
      <c r="H102" s="49"/>
      <c r="I102" s="49"/>
      <c r="J102" s="49"/>
      <c r="K102" s="49"/>
      <c r="L102" s="49"/>
      <c r="M102" s="49"/>
      <c r="N102" s="139">
        <f>ROUND(N88*T102,2)</f>
        <v>0</v>
      </c>
      <c r="O102" s="140"/>
      <c r="P102" s="140"/>
      <c r="Q102" s="140"/>
      <c r="R102" s="50"/>
      <c r="S102" s="190"/>
      <c r="T102" s="195"/>
      <c r="U102" s="196" t="s">
        <v>44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145</v>
      </c>
      <c r="AZ102" s="190"/>
      <c r="BA102" s="190"/>
      <c r="BB102" s="190"/>
      <c r="BC102" s="190"/>
      <c r="BD102" s="190"/>
      <c r="BE102" s="194">
        <f>IF(U102="základní",N102,0)</f>
        <v>0</v>
      </c>
      <c r="BF102" s="194">
        <f>IF(U102="snížená",N102,0)</f>
        <v>0</v>
      </c>
      <c r="BG102" s="194">
        <f>IF(U102="zákl. přenesená",N102,0)</f>
        <v>0</v>
      </c>
      <c r="BH102" s="194">
        <f>IF(U102="sníž. přenesená",N102,0)</f>
        <v>0</v>
      </c>
      <c r="BI102" s="194">
        <f>IF(U102="nulová",N102,0)</f>
        <v>0</v>
      </c>
      <c r="BJ102" s="193" t="s">
        <v>87</v>
      </c>
      <c r="BK102" s="190"/>
      <c r="BL102" s="190"/>
      <c r="BM102" s="190"/>
    </row>
    <row r="103" s="1" customFormat="1"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50"/>
      <c r="T103" s="173"/>
      <c r="U103" s="173"/>
    </row>
    <row r="104" s="1" customFormat="1" ht="29.28" customHeight="1">
      <c r="B104" s="48"/>
      <c r="C104" s="152" t="s">
        <v>109</v>
      </c>
      <c r="D104" s="153"/>
      <c r="E104" s="153"/>
      <c r="F104" s="153"/>
      <c r="G104" s="153"/>
      <c r="H104" s="153"/>
      <c r="I104" s="153"/>
      <c r="J104" s="153"/>
      <c r="K104" s="153"/>
      <c r="L104" s="154">
        <f>ROUND(SUM(N88+N96),2)</f>
        <v>0</v>
      </c>
      <c r="M104" s="154"/>
      <c r="N104" s="154"/>
      <c r="O104" s="154"/>
      <c r="P104" s="154"/>
      <c r="Q104" s="154"/>
      <c r="R104" s="50"/>
      <c r="T104" s="173"/>
      <c r="U104" s="173"/>
    </row>
    <row r="105" s="1" customFormat="1" ht="6.96" customHeight="1">
      <c r="B105" s="77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9"/>
      <c r="T105" s="173"/>
      <c r="U105" s="173"/>
    </row>
    <row r="109" s="1" customFormat="1" ht="6.96" customHeight="1">
      <c r="B109" s="80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2"/>
    </row>
    <row r="110" s="1" customFormat="1" ht="36.96" customHeight="1">
      <c r="B110" s="48"/>
      <c r="C110" s="29" t="s">
        <v>146</v>
      </c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50"/>
    </row>
    <row r="111" s="1" customFormat="1" ht="6.96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50"/>
    </row>
    <row r="112" s="1" customFormat="1" ht="30" customHeight="1">
      <c r="B112" s="48"/>
      <c r="C112" s="40" t="s">
        <v>19</v>
      </c>
      <c r="D112" s="49"/>
      <c r="E112" s="49"/>
      <c r="F112" s="157" t="str">
        <f>F6</f>
        <v>Malá průmyslová zona Sylvárov</v>
      </c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9"/>
      <c r="R112" s="50"/>
    </row>
    <row r="113" s="1" customFormat="1" ht="36.96" customHeight="1">
      <c r="B113" s="48"/>
      <c r="C113" s="87" t="s">
        <v>117</v>
      </c>
      <c r="D113" s="49"/>
      <c r="E113" s="49"/>
      <c r="F113" s="89" t="str">
        <f>F7</f>
        <v>592-02a - SO 302 Splašková kanalizace - 1.etapa</v>
      </c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50"/>
    </row>
    <row r="114" s="1" customFormat="1" ht="6.96" customHeight="1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18" customHeight="1">
      <c r="B115" s="48"/>
      <c r="C115" s="40" t="s">
        <v>24</v>
      </c>
      <c r="D115" s="49"/>
      <c r="E115" s="49"/>
      <c r="F115" s="35" t="str">
        <f>F9</f>
        <v xml:space="preserve"> </v>
      </c>
      <c r="G115" s="49"/>
      <c r="H115" s="49"/>
      <c r="I115" s="49"/>
      <c r="J115" s="49"/>
      <c r="K115" s="40" t="s">
        <v>26</v>
      </c>
      <c r="L115" s="49"/>
      <c r="M115" s="92" t="str">
        <f>IF(O9="","",O9)</f>
        <v>8. 2. 2019</v>
      </c>
      <c r="N115" s="92"/>
      <c r="O115" s="92"/>
      <c r="P115" s="92"/>
      <c r="Q115" s="49"/>
      <c r="R115" s="50"/>
    </row>
    <row r="116" s="1" customFormat="1" ht="6.96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>
      <c r="B117" s="48"/>
      <c r="C117" s="40" t="s">
        <v>28</v>
      </c>
      <c r="D117" s="49"/>
      <c r="E117" s="49"/>
      <c r="F117" s="35" t="str">
        <f>E12</f>
        <v>Město Dvůr Králové nad Labem</v>
      </c>
      <c r="G117" s="49"/>
      <c r="H117" s="49"/>
      <c r="I117" s="49"/>
      <c r="J117" s="49"/>
      <c r="K117" s="40" t="s">
        <v>34</v>
      </c>
      <c r="L117" s="49"/>
      <c r="M117" s="35" t="str">
        <f>E18</f>
        <v>ing. Blanka Matějková</v>
      </c>
      <c r="N117" s="35"/>
      <c r="O117" s="35"/>
      <c r="P117" s="35"/>
      <c r="Q117" s="35"/>
      <c r="R117" s="50"/>
    </row>
    <row r="118" s="1" customFormat="1" ht="14.4" customHeight="1">
      <c r="B118" s="48"/>
      <c r="C118" s="40" t="s">
        <v>32</v>
      </c>
      <c r="D118" s="49"/>
      <c r="E118" s="49"/>
      <c r="F118" s="35" t="str">
        <f>IF(E15="","",E15)</f>
        <v>Vyplň údaj</v>
      </c>
      <c r="G118" s="49"/>
      <c r="H118" s="49"/>
      <c r="I118" s="49"/>
      <c r="J118" s="49"/>
      <c r="K118" s="40" t="s">
        <v>37</v>
      </c>
      <c r="L118" s="49"/>
      <c r="M118" s="35" t="str">
        <f>E21</f>
        <v>Martina Škopová</v>
      </c>
      <c r="N118" s="35"/>
      <c r="O118" s="35"/>
      <c r="P118" s="35"/>
      <c r="Q118" s="35"/>
      <c r="R118" s="50"/>
    </row>
    <row r="119" s="1" customFormat="1" ht="10.32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8" customFormat="1" ht="29.28" customHeight="1">
      <c r="B120" s="197"/>
      <c r="C120" s="198" t="s">
        <v>147</v>
      </c>
      <c r="D120" s="199" t="s">
        <v>148</v>
      </c>
      <c r="E120" s="199" t="s">
        <v>61</v>
      </c>
      <c r="F120" s="199" t="s">
        <v>149</v>
      </c>
      <c r="G120" s="199"/>
      <c r="H120" s="199"/>
      <c r="I120" s="199"/>
      <c r="J120" s="199" t="s">
        <v>150</v>
      </c>
      <c r="K120" s="199" t="s">
        <v>151</v>
      </c>
      <c r="L120" s="199" t="s">
        <v>152</v>
      </c>
      <c r="M120" s="199"/>
      <c r="N120" s="199" t="s">
        <v>122</v>
      </c>
      <c r="O120" s="199"/>
      <c r="P120" s="199"/>
      <c r="Q120" s="200"/>
      <c r="R120" s="201"/>
      <c r="T120" s="108" t="s">
        <v>153</v>
      </c>
      <c r="U120" s="109" t="s">
        <v>43</v>
      </c>
      <c r="V120" s="109" t="s">
        <v>154</v>
      </c>
      <c r="W120" s="109" t="s">
        <v>155</v>
      </c>
      <c r="X120" s="109" t="s">
        <v>156</v>
      </c>
      <c r="Y120" s="109" t="s">
        <v>157</v>
      </c>
      <c r="Z120" s="109" t="s">
        <v>158</v>
      </c>
      <c r="AA120" s="110" t="s">
        <v>159</v>
      </c>
    </row>
    <row r="121" s="1" customFormat="1" ht="29.28" customHeight="1">
      <c r="B121" s="48"/>
      <c r="C121" s="112" t="s">
        <v>119</v>
      </c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202">
        <f>BK121</f>
        <v>0</v>
      </c>
      <c r="O121" s="203"/>
      <c r="P121" s="203"/>
      <c r="Q121" s="203"/>
      <c r="R121" s="50"/>
      <c r="T121" s="111"/>
      <c r="U121" s="69"/>
      <c r="V121" s="69"/>
      <c r="W121" s="204">
        <f>W122+W184</f>
        <v>0</v>
      </c>
      <c r="X121" s="69"/>
      <c r="Y121" s="204">
        <f>Y122+Y184</f>
        <v>36.578499600000001</v>
      </c>
      <c r="Z121" s="69"/>
      <c r="AA121" s="205">
        <f>AA122+AA184</f>
        <v>2.1120000000000001</v>
      </c>
      <c r="AT121" s="24" t="s">
        <v>78</v>
      </c>
      <c r="AU121" s="24" t="s">
        <v>124</v>
      </c>
      <c r="BK121" s="206">
        <f>BK122+BK184</f>
        <v>0</v>
      </c>
    </row>
    <row r="122" s="9" customFormat="1" ht="37.44" customHeight="1">
      <c r="B122" s="207"/>
      <c r="C122" s="208"/>
      <c r="D122" s="209" t="s">
        <v>125</v>
      </c>
      <c r="E122" s="209"/>
      <c r="F122" s="209"/>
      <c r="G122" s="209"/>
      <c r="H122" s="209"/>
      <c r="I122" s="209"/>
      <c r="J122" s="209"/>
      <c r="K122" s="209"/>
      <c r="L122" s="209"/>
      <c r="M122" s="209"/>
      <c r="N122" s="210">
        <f>BK122</f>
        <v>0</v>
      </c>
      <c r="O122" s="180"/>
      <c r="P122" s="180"/>
      <c r="Q122" s="180"/>
      <c r="R122" s="211"/>
      <c r="T122" s="212"/>
      <c r="U122" s="208"/>
      <c r="V122" s="208"/>
      <c r="W122" s="213">
        <f>W123+W143+W148+W153+W182</f>
        <v>0</v>
      </c>
      <c r="X122" s="208"/>
      <c r="Y122" s="213">
        <f>Y123+Y143+Y148+Y153+Y182</f>
        <v>36.578499600000001</v>
      </c>
      <c r="Z122" s="208"/>
      <c r="AA122" s="214">
        <f>AA123+AA143+AA148+AA153+AA182</f>
        <v>2.1120000000000001</v>
      </c>
      <c r="AR122" s="215" t="s">
        <v>87</v>
      </c>
      <c r="AT122" s="216" t="s">
        <v>78</v>
      </c>
      <c r="AU122" s="216" t="s">
        <v>79</v>
      </c>
      <c r="AY122" s="215" t="s">
        <v>160</v>
      </c>
      <c r="BK122" s="217">
        <f>BK123+BK143+BK148+BK153+BK182</f>
        <v>0</v>
      </c>
    </row>
    <row r="123" s="9" customFormat="1" ht="19.92" customHeight="1">
      <c r="B123" s="207"/>
      <c r="C123" s="208"/>
      <c r="D123" s="218" t="s">
        <v>126</v>
      </c>
      <c r="E123" s="218"/>
      <c r="F123" s="218"/>
      <c r="G123" s="218"/>
      <c r="H123" s="218"/>
      <c r="I123" s="218"/>
      <c r="J123" s="218"/>
      <c r="K123" s="218"/>
      <c r="L123" s="218"/>
      <c r="M123" s="218"/>
      <c r="N123" s="219">
        <f>BK123</f>
        <v>0</v>
      </c>
      <c r="O123" s="220"/>
      <c r="P123" s="220"/>
      <c r="Q123" s="220"/>
      <c r="R123" s="211"/>
      <c r="T123" s="212"/>
      <c r="U123" s="208"/>
      <c r="V123" s="208"/>
      <c r="W123" s="213">
        <f>SUM(W124:W142)</f>
        <v>0</v>
      </c>
      <c r="X123" s="208"/>
      <c r="Y123" s="213">
        <f>SUM(Y124:Y142)</f>
        <v>26.399999999999999</v>
      </c>
      <c r="Z123" s="208"/>
      <c r="AA123" s="214">
        <f>SUM(AA124:AA142)</f>
        <v>2.1120000000000001</v>
      </c>
      <c r="AR123" s="215" t="s">
        <v>87</v>
      </c>
      <c r="AT123" s="216" t="s">
        <v>78</v>
      </c>
      <c r="AU123" s="216" t="s">
        <v>87</v>
      </c>
      <c r="AY123" s="215" t="s">
        <v>160</v>
      </c>
      <c r="BK123" s="217">
        <f>SUM(BK124:BK142)</f>
        <v>0</v>
      </c>
    </row>
    <row r="124" s="1" customFormat="1" ht="25.5" customHeight="1">
      <c r="B124" s="48"/>
      <c r="C124" s="221" t="s">
        <v>691</v>
      </c>
      <c r="D124" s="221" t="s">
        <v>162</v>
      </c>
      <c r="E124" s="222" t="s">
        <v>163</v>
      </c>
      <c r="F124" s="223" t="s">
        <v>164</v>
      </c>
      <c r="G124" s="223"/>
      <c r="H124" s="223"/>
      <c r="I124" s="223"/>
      <c r="J124" s="224" t="s">
        <v>165</v>
      </c>
      <c r="K124" s="225">
        <v>4.7999999999999998</v>
      </c>
      <c r="L124" s="226">
        <v>0</v>
      </c>
      <c r="M124" s="227"/>
      <c r="N124" s="228">
        <f>ROUND(L124*K124,2)</f>
        <v>0</v>
      </c>
      <c r="O124" s="228"/>
      <c r="P124" s="228"/>
      <c r="Q124" s="228"/>
      <c r="R124" s="50"/>
      <c r="T124" s="229" t="s">
        <v>22</v>
      </c>
      <c r="U124" s="58" t="s">
        <v>44</v>
      </c>
      <c r="V124" s="49"/>
      <c r="W124" s="230">
        <f>V124*K124</f>
        <v>0</v>
      </c>
      <c r="X124" s="230">
        <v>0</v>
      </c>
      <c r="Y124" s="230">
        <f>X124*K124</f>
        <v>0</v>
      </c>
      <c r="Z124" s="230">
        <v>0.44</v>
      </c>
      <c r="AA124" s="231">
        <f>Z124*K124</f>
        <v>2.1120000000000001</v>
      </c>
      <c r="AR124" s="24" t="s">
        <v>166</v>
      </c>
      <c r="AT124" s="24" t="s">
        <v>162</v>
      </c>
      <c r="AU124" s="24" t="s">
        <v>115</v>
      </c>
      <c r="AY124" s="24" t="s">
        <v>160</v>
      </c>
      <c r="BE124" s="144">
        <f>IF(U124="základní",N124,0)</f>
        <v>0</v>
      </c>
      <c r="BF124" s="144">
        <f>IF(U124="snížená",N124,0)</f>
        <v>0</v>
      </c>
      <c r="BG124" s="144">
        <f>IF(U124="zákl. přenesená",N124,0)</f>
        <v>0</v>
      </c>
      <c r="BH124" s="144">
        <f>IF(U124="sníž. přenesená",N124,0)</f>
        <v>0</v>
      </c>
      <c r="BI124" s="144">
        <f>IF(U124="nulová",N124,0)</f>
        <v>0</v>
      </c>
      <c r="BJ124" s="24" t="s">
        <v>87</v>
      </c>
      <c r="BK124" s="144">
        <f>ROUND(L124*K124,2)</f>
        <v>0</v>
      </c>
      <c r="BL124" s="24" t="s">
        <v>166</v>
      </c>
      <c r="BM124" s="24" t="s">
        <v>755</v>
      </c>
    </row>
    <row r="125" s="10" customFormat="1" ht="16.5" customHeight="1">
      <c r="B125" s="232"/>
      <c r="C125" s="233"/>
      <c r="D125" s="233"/>
      <c r="E125" s="234" t="s">
        <v>22</v>
      </c>
      <c r="F125" s="235" t="s">
        <v>756</v>
      </c>
      <c r="G125" s="236"/>
      <c r="H125" s="236"/>
      <c r="I125" s="236"/>
      <c r="J125" s="233"/>
      <c r="K125" s="237">
        <v>2.3999999999999999</v>
      </c>
      <c r="L125" s="233"/>
      <c r="M125" s="233"/>
      <c r="N125" s="233"/>
      <c r="O125" s="233"/>
      <c r="P125" s="233"/>
      <c r="Q125" s="233"/>
      <c r="R125" s="238"/>
      <c r="T125" s="239"/>
      <c r="U125" s="233"/>
      <c r="V125" s="233"/>
      <c r="W125" s="233"/>
      <c r="X125" s="233"/>
      <c r="Y125" s="233"/>
      <c r="Z125" s="233"/>
      <c r="AA125" s="240"/>
      <c r="AT125" s="241" t="s">
        <v>169</v>
      </c>
      <c r="AU125" s="241" t="s">
        <v>115</v>
      </c>
      <c r="AV125" s="10" t="s">
        <v>115</v>
      </c>
      <c r="AW125" s="10" t="s">
        <v>36</v>
      </c>
      <c r="AX125" s="10" t="s">
        <v>79</v>
      </c>
      <c r="AY125" s="241" t="s">
        <v>160</v>
      </c>
    </row>
    <row r="126" s="10" customFormat="1" ht="16.5" customHeight="1">
      <c r="B126" s="232"/>
      <c r="C126" s="233"/>
      <c r="D126" s="233"/>
      <c r="E126" s="234" t="s">
        <v>22</v>
      </c>
      <c r="F126" s="251" t="s">
        <v>757</v>
      </c>
      <c r="G126" s="233"/>
      <c r="H126" s="233"/>
      <c r="I126" s="233"/>
      <c r="J126" s="233"/>
      <c r="K126" s="237">
        <v>2.3999999999999999</v>
      </c>
      <c r="L126" s="233"/>
      <c r="M126" s="233"/>
      <c r="N126" s="233"/>
      <c r="O126" s="233"/>
      <c r="P126" s="233"/>
      <c r="Q126" s="233"/>
      <c r="R126" s="238"/>
      <c r="T126" s="239"/>
      <c r="U126" s="233"/>
      <c r="V126" s="233"/>
      <c r="W126" s="233"/>
      <c r="X126" s="233"/>
      <c r="Y126" s="233"/>
      <c r="Z126" s="233"/>
      <c r="AA126" s="240"/>
      <c r="AT126" s="241" t="s">
        <v>169</v>
      </c>
      <c r="AU126" s="241" t="s">
        <v>115</v>
      </c>
      <c r="AV126" s="10" t="s">
        <v>115</v>
      </c>
      <c r="AW126" s="10" t="s">
        <v>36</v>
      </c>
      <c r="AX126" s="10" t="s">
        <v>79</v>
      </c>
      <c r="AY126" s="241" t="s">
        <v>160</v>
      </c>
    </row>
    <row r="127" s="13" customFormat="1" ht="16.5" customHeight="1">
      <c r="B127" s="261"/>
      <c r="C127" s="262"/>
      <c r="D127" s="262"/>
      <c r="E127" s="263" t="s">
        <v>22</v>
      </c>
      <c r="F127" s="264" t="s">
        <v>211</v>
      </c>
      <c r="G127" s="262"/>
      <c r="H127" s="262"/>
      <c r="I127" s="262"/>
      <c r="J127" s="262"/>
      <c r="K127" s="265">
        <v>4.7999999999999998</v>
      </c>
      <c r="L127" s="262"/>
      <c r="M127" s="262"/>
      <c r="N127" s="262"/>
      <c r="O127" s="262"/>
      <c r="P127" s="262"/>
      <c r="Q127" s="262"/>
      <c r="R127" s="266"/>
      <c r="T127" s="267"/>
      <c r="U127" s="262"/>
      <c r="V127" s="262"/>
      <c r="W127" s="262"/>
      <c r="X127" s="262"/>
      <c r="Y127" s="262"/>
      <c r="Z127" s="262"/>
      <c r="AA127" s="268"/>
      <c r="AT127" s="269" t="s">
        <v>169</v>
      </c>
      <c r="AU127" s="269" t="s">
        <v>115</v>
      </c>
      <c r="AV127" s="13" t="s">
        <v>166</v>
      </c>
      <c r="AW127" s="13" t="s">
        <v>36</v>
      </c>
      <c r="AX127" s="13" t="s">
        <v>87</v>
      </c>
      <c r="AY127" s="269" t="s">
        <v>160</v>
      </c>
    </row>
    <row r="128" s="1" customFormat="1" ht="25.5" customHeight="1">
      <c r="B128" s="48"/>
      <c r="C128" s="221" t="s">
        <v>758</v>
      </c>
      <c r="D128" s="221" t="s">
        <v>162</v>
      </c>
      <c r="E128" s="222" t="s">
        <v>199</v>
      </c>
      <c r="F128" s="223" t="s">
        <v>200</v>
      </c>
      <c r="G128" s="223"/>
      <c r="H128" s="223"/>
      <c r="I128" s="223"/>
      <c r="J128" s="224" t="s">
        <v>197</v>
      </c>
      <c r="K128" s="225">
        <v>13.44</v>
      </c>
      <c r="L128" s="226">
        <v>0</v>
      </c>
      <c r="M128" s="227"/>
      <c r="N128" s="228">
        <f>ROUND(L128*K128,2)</f>
        <v>0</v>
      </c>
      <c r="O128" s="228"/>
      <c r="P128" s="228"/>
      <c r="Q128" s="228"/>
      <c r="R128" s="50"/>
      <c r="T128" s="229" t="s">
        <v>22</v>
      </c>
      <c r="U128" s="58" t="s">
        <v>44</v>
      </c>
      <c r="V128" s="49"/>
      <c r="W128" s="230">
        <f>V128*K128</f>
        <v>0</v>
      </c>
      <c r="X128" s="230">
        <v>0</v>
      </c>
      <c r="Y128" s="230">
        <f>X128*K128</f>
        <v>0</v>
      </c>
      <c r="Z128" s="230">
        <v>0</v>
      </c>
      <c r="AA128" s="231">
        <f>Z128*K128</f>
        <v>0</v>
      </c>
      <c r="AR128" s="24" t="s">
        <v>166</v>
      </c>
      <c r="AT128" s="24" t="s">
        <v>162</v>
      </c>
      <c r="AU128" s="24" t="s">
        <v>115</v>
      </c>
      <c r="AY128" s="24" t="s">
        <v>160</v>
      </c>
      <c r="BE128" s="144">
        <f>IF(U128="základní",N128,0)</f>
        <v>0</v>
      </c>
      <c r="BF128" s="144">
        <f>IF(U128="snížená",N128,0)</f>
        <v>0</v>
      </c>
      <c r="BG128" s="144">
        <f>IF(U128="zákl. přenesená",N128,0)</f>
        <v>0</v>
      </c>
      <c r="BH128" s="144">
        <f>IF(U128="sníž. přenesená",N128,0)</f>
        <v>0</v>
      </c>
      <c r="BI128" s="144">
        <f>IF(U128="nulová",N128,0)</f>
        <v>0</v>
      </c>
      <c r="BJ128" s="24" t="s">
        <v>87</v>
      </c>
      <c r="BK128" s="144">
        <f>ROUND(L128*K128,2)</f>
        <v>0</v>
      </c>
      <c r="BL128" s="24" t="s">
        <v>166</v>
      </c>
      <c r="BM128" s="24" t="s">
        <v>759</v>
      </c>
    </row>
    <row r="129" s="10" customFormat="1" ht="16.5" customHeight="1">
      <c r="B129" s="232"/>
      <c r="C129" s="233"/>
      <c r="D129" s="233"/>
      <c r="E129" s="234" t="s">
        <v>22</v>
      </c>
      <c r="F129" s="235" t="s">
        <v>760</v>
      </c>
      <c r="G129" s="236"/>
      <c r="H129" s="236"/>
      <c r="I129" s="236"/>
      <c r="J129" s="233"/>
      <c r="K129" s="237">
        <v>7.6799999999999997</v>
      </c>
      <c r="L129" s="233"/>
      <c r="M129" s="233"/>
      <c r="N129" s="233"/>
      <c r="O129" s="233"/>
      <c r="P129" s="233"/>
      <c r="Q129" s="233"/>
      <c r="R129" s="238"/>
      <c r="T129" s="239"/>
      <c r="U129" s="233"/>
      <c r="V129" s="233"/>
      <c r="W129" s="233"/>
      <c r="X129" s="233"/>
      <c r="Y129" s="233"/>
      <c r="Z129" s="233"/>
      <c r="AA129" s="240"/>
      <c r="AT129" s="241" t="s">
        <v>169</v>
      </c>
      <c r="AU129" s="241" t="s">
        <v>115</v>
      </c>
      <c r="AV129" s="10" t="s">
        <v>115</v>
      </c>
      <c r="AW129" s="10" t="s">
        <v>36</v>
      </c>
      <c r="AX129" s="10" t="s">
        <v>79</v>
      </c>
      <c r="AY129" s="241" t="s">
        <v>160</v>
      </c>
    </row>
    <row r="130" s="10" customFormat="1" ht="16.5" customHeight="1">
      <c r="B130" s="232"/>
      <c r="C130" s="233"/>
      <c r="D130" s="233"/>
      <c r="E130" s="234" t="s">
        <v>22</v>
      </c>
      <c r="F130" s="251" t="s">
        <v>761</v>
      </c>
      <c r="G130" s="233"/>
      <c r="H130" s="233"/>
      <c r="I130" s="233"/>
      <c r="J130" s="233"/>
      <c r="K130" s="237">
        <v>5.7599999999999998</v>
      </c>
      <c r="L130" s="233"/>
      <c r="M130" s="233"/>
      <c r="N130" s="233"/>
      <c r="O130" s="233"/>
      <c r="P130" s="233"/>
      <c r="Q130" s="233"/>
      <c r="R130" s="238"/>
      <c r="T130" s="239"/>
      <c r="U130" s="233"/>
      <c r="V130" s="233"/>
      <c r="W130" s="233"/>
      <c r="X130" s="233"/>
      <c r="Y130" s="233"/>
      <c r="Z130" s="233"/>
      <c r="AA130" s="240"/>
      <c r="AT130" s="241" t="s">
        <v>169</v>
      </c>
      <c r="AU130" s="241" t="s">
        <v>115</v>
      </c>
      <c r="AV130" s="10" t="s">
        <v>115</v>
      </c>
      <c r="AW130" s="10" t="s">
        <v>36</v>
      </c>
      <c r="AX130" s="10" t="s">
        <v>79</v>
      </c>
      <c r="AY130" s="241" t="s">
        <v>160</v>
      </c>
    </row>
    <row r="131" s="13" customFormat="1" ht="16.5" customHeight="1">
      <c r="B131" s="261"/>
      <c r="C131" s="262"/>
      <c r="D131" s="262"/>
      <c r="E131" s="263" t="s">
        <v>22</v>
      </c>
      <c r="F131" s="264" t="s">
        <v>211</v>
      </c>
      <c r="G131" s="262"/>
      <c r="H131" s="262"/>
      <c r="I131" s="262"/>
      <c r="J131" s="262"/>
      <c r="K131" s="265">
        <v>13.44</v>
      </c>
      <c r="L131" s="262"/>
      <c r="M131" s="262"/>
      <c r="N131" s="262"/>
      <c r="O131" s="262"/>
      <c r="P131" s="262"/>
      <c r="Q131" s="262"/>
      <c r="R131" s="266"/>
      <c r="T131" s="267"/>
      <c r="U131" s="262"/>
      <c r="V131" s="262"/>
      <c r="W131" s="262"/>
      <c r="X131" s="262"/>
      <c r="Y131" s="262"/>
      <c r="Z131" s="262"/>
      <c r="AA131" s="268"/>
      <c r="AT131" s="269" t="s">
        <v>169</v>
      </c>
      <c r="AU131" s="269" t="s">
        <v>115</v>
      </c>
      <c r="AV131" s="13" t="s">
        <v>166</v>
      </c>
      <c r="AW131" s="13" t="s">
        <v>36</v>
      </c>
      <c r="AX131" s="13" t="s">
        <v>87</v>
      </c>
      <c r="AY131" s="269" t="s">
        <v>160</v>
      </c>
    </row>
    <row r="132" s="1" customFormat="1" ht="25.5" customHeight="1">
      <c r="B132" s="48"/>
      <c r="C132" s="221" t="s">
        <v>762</v>
      </c>
      <c r="D132" s="221" t="s">
        <v>162</v>
      </c>
      <c r="E132" s="222" t="s">
        <v>212</v>
      </c>
      <c r="F132" s="223" t="s">
        <v>213</v>
      </c>
      <c r="G132" s="223"/>
      <c r="H132" s="223"/>
      <c r="I132" s="223"/>
      <c r="J132" s="224" t="s">
        <v>197</v>
      </c>
      <c r="K132" s="225">
        <v>13.44</v>
      </c>
      <c r="L132" s="226">
        <v>0</v>
      </c>
      <c r="M132" s="227"/>
      <c r="N132" s="228">
        <f>ROUND(L132*K132,2)</f>
        <v>0</v>
      </c>
      <c r="O132" s="228"/>
      <c r="P132" s="228"/>
      <c r="Q132" s="228"/>
      <c r="R132" s="50"/>
      <c r="T132" s="229" t="s">
        <v>22</v>
      </c>
      <c r="U132" s="58" t="s">
        <v>44</v>
      </c>
      <c r="V132" s="49"/>
      <c r="W132" s="230">
        <f>V132*K132</f>
        <v>0</v>
      </c>
      <c r="X132" s="230">
        <v>0</v>
      </c>
      <c r="Y132" s="230">
        <f>X132*K132</f>
        <v>0</v>
      </c>
      <c r="Z132" s="230">
        <v>0</v>
      </c>
      <c r="AA132" s="231">
        <f>Z132*K132</f>
        <v>0</v>
      </c>
      <c r="AR132" s="24" t="s">
        <v>166</v>
      </c>
      <c r="AT132" s="24" t="s">
        <v>162</v>
      </c>
      <c r="AU132" s="24" t="s">
        <v>115</v>
      </c>
      <c r="AY132" s="24" t="s">
        <v>160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4" t="s">
        <v>87</v>
      </c>
      <c r="BK132" s="144">
        <f>ROUND(L132*K132,2)</f>
        <v>0</v>
      </c>
      <c r="BL132" s="24" t="s">
        <v>166</v>
      </c>
      <c r="BM132" s="24" t="s">
        <v>763</v>
      </c>
    </row>
    <row r="133" s="1" customFormat="1" ht="25.5" customHeight="1">
      <c r="B133" s="48"/>
      <c r="C133" s="221" t="s">
        <v>548</v>
      </c>
      <c r="D133" s="221" t="s">
        <v>162</v>
      </c>
      <c r="E133" s="222" t="s">
        <v>230</v>
      </c>
      <c r="F133" s="223" t="s">
        <v>231</v>
      </c>
      <c r="G133" s="223"/>
      <c r="H133" s="223"/>
      <c r="I133" s="223"/>
      <c r="J133" s="224" t="s">
        <v>197</v>
      </c>
      <c r="K133" s="225">
        <v>10.32</v>
      </c>
      <c r="L133" s="226">
        <v>0</v>
      </c>
      <c r="M133" s="227"/>
      <c r="N133" s="228">
        <f>ROUND(L133*K133,2)</f>
        <v>0</v>
      </c>
      <c r="O133" s="228"/>
      <c r="P133" s="228"/>
      <c r="Q133" s="228"/>
      <c r="R133" s="50"/>
      <c r="T133" s="229" t="s">
        <v>22</v>
      </c>
      <c r="U133" s="58" t="s">
        <v>44</v>
      </c>
      <c r="V133" s="49"/>
      <c r="W133" s="230">
        <f>V133*K133</f>
        <v>0</v>
      </c>
      <c r="X133" s="230">
        <v>0</v>
      </c>
      <c r="Y133" s="230">
        <f>X133*K133</f>
        <v>0</v>
      </c>
      <c r="Z133" s="230">
        <v>0</v>
      </c>
      <c r="AA133" s="231">
        <f>Z133*K133</f>
        <v>0</v>
      </c>
      <c r="AR133" s="24" t="s">
        <v>166</v>
      </c>
      <c r="AT133" s="24" t="s">
        <v>162</v>
      </c>
      <c r="AU133" s="24" t="s">
        <v>115</v>
      </c>
      <c r="AY133" s="24" t="s">
        <v>160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24" t="s">
        <v>87</v>
      </c>
      <c r="BK133" s="144">
        <f>ROUND(L133*K133,2)</f>
        <v>0</v>
      </c>
      <c r="BL133" s="24" t="s">
        <v>166</v>
      </c>
      <c r="BM133" s="24" t="s">
        <v>764</v>
      </c>
    </row>
    <row r="134" s="10" customFormat="1" ht="16.5" customHeight="1">
      <c r="B134" s="232"/>
      <c r="C134" s="233"/>
      <c r="D134" s="233"/>
      <c r="E134" s="234" t="s">
        <v>22</v>
      </c>
      <c r="F134" s="235" t="s">
        <v>765</v>
      </c>
      <c r="G134" s="236"/>
      <c r="H134" s="236"/>
      <c r="I134" s="236"/>
      <c r="J134" s="233"/>
      <c r="K134" s="237">
        <v>6.1200000000000001</v>
      </c>
      <c r="L134" s="233"/>
      <c r="M134" s="233"/>
      <c r="N134" s="233"/>
      <c r="O134" s="233"/>
      <c r="P134" s="233"/>
      <c r="Q134" s="233"/>
      <c r="R134" s="238"/>
      <c r="T134" s="239"/>
      <c r="U134" s="233"/>
      <c r="V134" s="233"/>
      <c r="W134" s="233"/>
      <c r="X134" s="233"/>
      <c r="Y134" s="233"/>
      <c r="Z134" s="233"/>
      <c r="AA134" s="240"/>
      <c r="AT134" s="241" t="s">
        <v>169</v>
      </c>
      <c r="AU134" s="241" t="s">
        <v>115</v>
      </c>
      <c r="AV134" s="10" t="s">
        <v>115</v>
      </c>
      <c r="AW134" s="10" t="s">
        <v>36</v>
      </c>
      <c r="AX134" s="10" t="s">
        <v>79</v>
      </c>
      <c r="AY134" s="241" t="s">
        <v>160</v>
      </c>
    </row>
    <row r="135" s="10" customFormat="1" ht="16.5" customHeight="1">
      <c r="B135" s="232"/>
      <c r="C135" s="233"/>
      <c r="D135" s="233"/>
      <c r="E135" s="234" t="s">
        <v>22</v>
      </c>
      <c r="F135" s="251" t="s">
        <v>766</v>
      </c>
      <c r="G135" s="233"/>
      <c r="H135" s="233"/>
      <c r="I135" s="233"/>
      <c r="J135" s="233"/>
      <c r="K135" s="237">
        <v>4.2000000000000002</v>
      </c>
      <c r="L135" s="233"/>
      <c r="M135" s="233"/>
      <c r="N135" s="233"/>
      <c r="O135" s="233"/>
      <c r="P135" s="233"/>
      <c r="Q135" s="233"/>
      <c r="R135" s="238"/>
      <c r="T135" s="239"/>
      <c r="U135" s="233"/>
      <c r="V135" s="233"/>
      <c r="W135" s="233"/>
      <c r="X135" s="233"/>
      <c r="Y135" s="233"/>
      <c r="Z135" s="233"/>
      <c r="AA135" s="240"/>
      <c r="AT135" s="241" t="s">
        <v>169</v>
      </c>
      <c r="AU135" s="241" t="s">
        <v>115</v>
      </c>
      <c r="AV135" s="10" t="s">
        <v>115</v>
      </c>
      <c r="AW135" s="10" t="s">
        <v>36</v>
      </c>
      <c r="AX135" s="10" t="s">
        <v>79</v>
      </c>
      <c r="AY135" s="241" t="s">
        <v>160</v>
      </c>
    </row>
    <row r="136" s="13" customFormat="1" ht="16.5" customHeight="1">
      <c r="B136" s="261"/>
      <c r="C136" s="262"/>
      <c r="D136" s="262"/>
      <c r="E136" s="263" t="s">
        <v>22</v>
      </c>
      <c r="F136" s="264" t="s">
        <v>211</v>
      </c>
      <c r="G136" s="262"/>
      <c r="H136" s="262"/>
      <c r="I136" s="262"/>
      <c r="J136" s="262"/>
      <c r="K136" s="265">
        <v>10.32</v>
      </c>
      <c r="L136" s="262"/>
      <c r="M136" s="262"/>
      <c r="N136" s="262"/>
      <c r="O136" s="262"/>
      <c r="P136" s="262"/>
      <c r="Q136" s="262"/>
      <c r="R136" s="266"/>
      <c r="T136" s="267"/>
      <c r="U136" s="262"/>
      <c r="V136" s="262"/>
      <c r="W136" s="262"/>
      <c r="X136" s="262"/>
      <c r="Y136" s="262"/>
      <c r="Z136" s="262"/>
      <c r="AA136" s="268"/>
      <c r="AT136" s="269" t="s">
        <v>169</v>
      </c>
      <c r="AU136" s="269" t="s">
        <v>115</v>
      </c>
      <c r="AV136" s="13" t="s">
        <v>166</v>
      </c>
      <c r="AW136" s="13" t="s">
        <v>36</v>
      </c>
      <c r="AX136" s="13" t="s">
        <v>87</v>
      </c>
      <c r="AY136" s="269" t="s">
        <v>160</v>
      </c>
    </row>
    <row r="137" s="1" customFormat="1" ht="16.5" customHeight="1">
      <c r="B137" s="48"/>
      <c r="C137" s="270" t="s">
        <v>312</v>
      </c>
      <c r="D137" s="270" t="s">
        <v>241</v>
      </c>
      <c r="E137" s="271" t="s">
        <v>242</v>
      </c>
      <c r="F137" s="272" t="s">
        <v>243</v>
      </c>
      <c r="G137" s="272"/>
      <c r="H137" s="272"/>
      <c r="I137" s="272"/>
      <c r="J137" s="273" t="s">
        <v>227</v>
      </c>
      <c r="K137" s="274">
        <v>20.640000000000001</v>
      </c>
      <c r="L137" s="275">
        <v>0</v>
      </c>
      <c r="M137" s="276"/>
      <c r="N137" s="277">
        <f>ROUND(L137*K137,2)</f>
        <v>0</v>
      </c>
      <c r="O137" s="228"/>
      <c r="P137" s="228"/>
      <c r="Q137" s="228"/>
      <c r="R137" s="50"/>
      <c r="T137" s="229" t="s">
        <v>22</v>
      </c>
      <c r="U137" s="58" t="s">
        <v>44</v>
      </c>
      <c r="V137" s="49"/>
      <c r="W137" s="230">
        <f>V137*K137</f>
        <v>0</v>
      </c>
      <c r="X137" s="230">
        <v>1</v>
      </c>
      <c r="Y137" s="230">
        <f>X137*K137</f>
        <v>20.640000000000001</v>
      </c>
      <c r="Z137" s="230">
        <v>0</v>
      </c>
      <c r="AA137" s="231">
        <f>Z137*K137</f>
        <v>0</v>
      </c>
      <c r="AR137" s="24" t="s">
        <v>180</v>
      </c>
      <c r="AT137" s="24" t="s">
        <v>241</v>
      </c>
      <c r="AU137" s="24" t="s">
        <v>115</v>
      </c>
      <c r="AY137" s="24" t="s">
        <v>160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24" t="s">
        <v>87</v>
      </c>
      <c r="BK137" s="144">
        <f>ROUND(L137*K137,2)</f>
        <v>0</v>
      </c>
      <c r="BL137" s="24" t="s">
        <v>166</v>
      </c>
      <c r="BM137" s="24" t="s">
        <v>767</v>
      </c>
    </row>
    <row r="138" s="1" customFormat="1" ht="25.5" customHeight="1">
      <c r="B138" s="48"/>
      <c r="C138" s="221" t="s">
        <v>316</v>
      </c>
      <c r="D138" s="221" t="s">
        <v>162</v>
      </c>
      <c r="E138" s="222" t="s">
        <v>247</v>
      </c>
      <c r="F138" s="223" t="s">
        <v>248</v>
      </c>
      <c r="G138" s="223"/>
      <c r="H138" s="223"/>
      <c r="I138" s="223"/>
      <c r="J138" s="224" t="s">
        <v>197</v>
      </c>
      <c r="K138" s="225">
        <v>2.8799999999999999</v>
      </c>
      <c r="L138" s="226">
        <v>0</v>
      </c>
      <c r="M138" s="227"/>
      <c r="N138" s="228">
        <f>ROUND(L138*K138,2)</f>
        <v>0</v>
      </c>
      <c r="O138" s="228"/>
      <c r="P138" s="228"/>
      <c r="Q138" s="228"/>
      <c r="R138" s="50"/>
      <c r="T138" s="229" t="s">
        <v>22</v>
      </c>
      <c r="U138" s="58" t="s">
        <v>44</v>
      </c>
      <c r="V138" s="49"/>
      <c r="W138" s="230">
        <f>V138*K138</f>
        <v>0</v>
      </c>
      <c r="X138" s="230">
        <v>0</v>
      </c>
      <c r="Y138" s="230">
        <f>X138*K138</f>
        <v>0</v>
      </c>
      <c r="Z138" s="230">
        <v>0</v>
      </c>
      <c r="AA138" s="231">
        <f>Z138*K138</f>
        <v>0</v>
      </c>
      <c r="AR138" s="24" t="s">
        <v>166</v>
      </c>
      <c r="AT138" s="24" t="s">
        <v>162</v>
      </c>
      <c r="AU138" s="24" t="s">
        <v>115</v>
      </c>
      <c r="AY138" s="24" t="s">
        <v>160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24" t="s">
        <v>87</v>
      </c>
      <c r="BK138" s="144">
        <f>ROUND(L138*K138,2)</f>
        <v>0</v>
      </c>
      <c r="BL138" s="24" t="s">
        <v>166</v>
      </c>
      <c r="BM138" s="24" t="s">
        <v>768</v>
      </c>
    </row>
    <row r="139" s="10" customFormat="1" ht="16.5" customHeight="1">
      <c r="B139" s="232"/>
      <c r="C139" s="233"/>
      <c r="D139" s="233"/>
      <c r="E139" s="234" t="s">
        <v>22</v>
      </c>
      <c r="F139" s="235" t="s">
        <v>769</v>
      </c>
      <c r="G139" s="236"/>
      <c r="H139" s="236"/>
      <c r="I139" s="236"/>
      <c r="J139" s="233"/>
      <c r="K139" s="237">
        <v>1.44</v>
      </c>
      <c r="L139" s="233"/>
      <c r="M139" s="233"/>
      <c r="N139" s="233"/>
      <c r="O139" s="233"/>
      <c r="P139" s="233"/>
      <c r="Q139" s="233"/>
      <c r="R139" s="238"/>
      <c r="T139" s="239"/>
      <c r="U139" s="233"/>
      <c r="V139" s="233"/>
      <c r="W139" s="233"/>
      <c r="X139" s="233"/>
      <c r="Y139" s="233"/>
      <c r="Z139" s="233"/>
      <c r="AA139" s="240"/>
      <c r="AT139" s="241" t="s">
        <v>169</v>
      </c>
      <c r="AU139" s="241" t="s">
        <v>115</v>
      </c>
      <c r="AV139" s="10" t="s">
        <v>115</v>
      </c>
      <c r="AW139" s="10" t="s">
        <v>36</v>
      </c>
      <c r="AX139" s="10" t="s">
        <v>79</v>
      </c>
      <c r="AY139" s="241" t="s">
        <v>160</v>
      </c>
    </row>
    <row r="140" s="10" customFormat="1" ht="16.5" customHeight="1">
      <c r="B140" s="232"/>
      <c r="C140" s="233"/>
      <c r="D140" s="233"/>
      <c r="E140" s="234" t="s">
        <v>22</v>
      </c>
      <c r="F140" s="251" t="s">
        <v>770</v>
      </c>
      <c r="G140" s="233"/>
      <c r="H140" s="233"/>
      <c r="I140" s="233"/>
      <c r="J140" s="233"/>
      <c r="K140" s="237">
        <v>1.44</v>
      </c>
      <c r="L140" s="233"/>
      <c r="M140" s="233"/>
      <c r="N140" s="233"/>
      <c r="O140" s="233"/>
      <c r="P140" s="233"/>
      <c r="Q140" s="233"/>
      <c r="R140" s="238"/>
      <c r="T140" s="239"/>
      <c r="U140" s="233"/>
      <c r="V140" s="233"/>
      <c r="W140" s="233"/>
      <c r="X140" s="233"/>
      <c r="Y140" s="233"/>
      <c r="Z140" s="233"/>
      <c r="AA140" s="240"/>
      <c r="AT140" s="241" t="s">
        <v>169</v>
      </c>
      <c r="AU140" s="241" t="s">
        <v>115</v>
      </c>
      <c r="AV140" s="10" t="s">
        <v>115</v>
      </c>
      <c r="AW140" s="10" t="s">
        <v>36</v>
      </c>
      <c r="AX140" s="10" t="s">
        <v>79</v>
      </c>
      <c r="AY140" s="241" t="s">
        <v>160</v>
      </c>
    </row>
    <row r="141" s="13" customFormat="1" ht="16.5" customHeight="1">
      <c r="B141" s="261"/>
      <c r="C141" s="262"/>
      <c r="D141" s="262"/>
      <c r="E141" s="263" t="s">
        <v>22</v>
      </c>
      <c r="F141" s="264" t="s">
        <v>211</v>
      </c>
      <c r="G141" s="262"/>
      <c r="H141" s="262"/>
      <c r="I141" s="262"/>
      <c r="J141" s="262"/>
      <c r="K141" s="265">
        <v>2.8799999999999999</v>
      </c>
      <c r="L141" s="262"/>
      <c r="M141" s="262"/>
      <c r="N141" s="262"/>
      <c r="O141" s="262"/>
      <c r="P141" s="262"/>
      <c r="Q141" s="262"/>
      <c r="R141" s="266"/>
      <c r="T141" s="267"/>
      <c r="U141" s="262"/>
      <c r="V141" s="262"/>
      <c r="W141" s="262"/>
      <c r="X141" s="262"/>
      <c r="Y141" s="262"/>
      <c r="Z141" s="262"/>
      <c r="AA141" s="268"/>
      <c r="AT141" s="269" t="s">
        <v>169</v>
      </c>
      <c r="AU141" s="269" t="s">
        <v>115</v>
      </c>
      <c r="AV141" s="13" t="s">
        <v>166</v>
      </c>
      <c r="AW141" s="13" t="s">
        <v>36</v>
      </c>
      <c r="AX141" s="13" t="s">
        <v>87</v>
      </c>
      <c r="AY141" s="269" t="s">
        <v>160</v>
      </c>
    </row>
    <row r="142" s="1" customFormat="1" ht="16.5" customHeight="1">
      <c r="B142" s="48"/>
      <c r="C142" s="270" t="s">
        <v>320</v>
      </c>
      <c r="D142" s="270" t="s">
        <v>241</v>
      </c>
      <c r="E142" s="271" t="s">
        <v>254</v>
      </c>
      <c r="F142" s="272" t="s">
        <v>255</v>
      </c>
      <c r="G142" s="272"/>
      <c r="H142" s="272"/>
      <c r="I142" s="272"/>
      <c r="J142" s="273" t="s">
        <v>227</v>
      </c>
      <c r="K142" s="274">
        <v>5.7599999999999998</v>
      </c>
      <c r="L142" s="275">
        <v>0</v>
      </c>
      <c r="M142" s="276"/>
      <c r="N142" s="277">
        <f>ROUND(L142*K142,2)</f>
        <v>0</v>
      </c>
      <c r="O142" s="228"/>
      <c r="P142" s="228"/>
      <c r="Q142" s="228"/>
      <c r="R142" s="50"/>
      <c r="T142" s="229" t="s">
        <v>22</v>
      </c>
      <c r="U142" s="58" t="s">
        <v>44</v>
      </c>
      <c r="V142" s="49"/>
      <c r="W142" s="230">
        <f>V142*K142</f>
        <v>0</v>
      </c>
      <c r="X142" s="230">
        <v>1</v>
      </c>
      <c r="Y142" s="230">
        <f>X142*K142</f>
        <v>5.7599999999999998</v>
      </c>
      <c r="Z142" s="230">
        <v>0</v>
      </c>
      <c r="AA142" s="231">
        <f>Z142*K142</f>
        <v>0</v>
      </c>
      <c r="AR142" s="24" t="s">
        <v>180</v>
      </c>
      <c r="AT142" s="24" t="s">
        <v>241</v>
      </c>
      <c r="AU142" s="24" t="s">
        <v>115</v>
      </c>
      <c r="AY142" s="24" t="s">
        <v>160</v>
      </c>
      <c r="BE142" s="144">
        <f>IF(U142="základní",N142,0)</f>
        <v>0</v>
      </c>
      <c r="BF142" s="144">
        <f>IF(U142="snížená",N142,0)</f>
        <v>0</v>
      </c>
      <c r="BG142" s="144">
        <f>IF(U142="zákl. přenesená",N142,0)</f>
        <v>0</v>
      </c>
      <c r="BH142" s="144">
        <f>IF(U142="sníž. přenesená",N142,0)</f>
        <v>0</v>
      </c>
      <c r="BI142" s="144">
        <f>IF(U142="nulová",N142,0)</f>
        <v>0</v>
      </c>
      <c r="BJ142" s="24" t="s">
        <v>87</v>
      </c>
      <c r="BK142" s="144">
        <f>ROUND(L142*K142,2)</f>
        <v>0</v>
      </c>
      <c r="BL142" s="24" t="s">
        <v>166</v>
      </c>
      <c r="BM142" s="24" t="s">
        <v>771</v>
      </c>
    </row>
    <row r="143" s="9" customFormat="1" ht="29.88" customHeight="1">
      <c r="B143" s="207"/>
      <c r="C143" s="208"/>
      <c r="D143" s="218" t="s">
        <v>127</v>
      </c>
      <c r="E143" s="218"/>
      <c r="F143" s="218"/>
      <c r="G143" s="218"/>
      <c r="H143" s="218"/>
      <c r="I143" s="218"/>
      <c r="J143" s="218"/>
      <c r="K143" s="218"/>
      <c r="L143" s="218"/>
      <c r="M143" s="218"/>
      <c r="N143" s="278">
        <f>BK143</f>
        <v>0</v>
      </c>
      <c r="O143" s="279"/>
      <c r="P143" s="279"/>
      <c r="Q143" s="279"/>
      <c r="R143" s="211"/>
      <c r="T143" s="212"/>
      <c r="U143" s="208"/>
      <c r="V143" s="208"/>
      <c r="W143" s="213">
        <f>SUM(W144:W147)</f>
        <v>0</v>
      </c>
      <c r="X143" s="208"/>
      <c r="Y143" s="213">
        <f>SUM(Y144:Y147)</f>
        <v>0.90756959999999998</v>
      </c>
      <c r="Z143" s="208"/>
      <c r="AA143" s="214">
        <f>SUM(AA144:AA147)</f>
        <v>0</v>
      </c>
      <c r="AR143" s="215" t="s">
        <v>87</v>
      </c>
      <c r="AT143" s="216" t="s">
        <v>78</v>
      </c>
      <c r="AU143" s="216" t="s">
        <v>87</v>
      </c>
      <c r="AY143" s="215" t="s">
        <v>160</v>
      </c>
      <c r="BK143" s="217">
        <f>SUM(BK144:BK147)</f>
        <v>0</v>
      </c>
    </row>
    <row r="144" s="1" customFormat="1" ht="25.5" customHeight="1">
      <c r="B144" s="48"/>
      <c r="C144" s="221" t="s">
        <v>324</v>
      </c>
      <c r="D144" s="221" t="s">
        <v>162</v>
      </c>
      <c r="E144" s="222" t="s">
        <v>258</v>
      </c>
      <c r="F144" s="223" t="s">
        <v>259</v>
      </c>
      <c r="G144" s="223"/>
      <c r="H144" s="223"/>
      <c r="I144" s="223"/>
      <c r="J144" s="224" t="s">
        <v>197</v>
      </c>
      <c r="K144" s="225">
        <v>0.47999999999999998</v>
      </c>
      <c r="L144" s="226">
        <v>0</v>
      </c>
      <c r="M144" s="227"/>
      <c r="N144" s="228">
        <f>ROUND(L144*K144,2)</f>
        <v>0</v>
      </c>
      <c r="O144" s="228"/>
      <c r="P144" s="228"/>
      <c r="Q144" s="228"/>
      <c r="R144" s="50"/>
      <c r="T144" s="229" t="s">
        <v>22</v>
      </c>
      <c r="U144" s="58" t="s">
        <v>44</v>
      </c>
      <c r="V144" s="49"/>
      <c r="W144" s="230">
        <f>V144*K144</f>
        <v>0</v>
      </c>
      <c r="X144" s="230">
        <v>1.8907700000000001</v>
      </c>
      <c r="Y144" s="230">
        <f>X144*K144</f>
        <v>0.90756959999999998</v>
      </c>
      <c r="Z144" s="230">
        <v>0</v>
      </c>
      <c r="AA144" s="231">
        <f>Z144*K144</f>
        <v>0</v>
      </c>
      <c r="AR144" s="24" t="s">
        <v>166</v>
      </c>
      <c r="AT144" s="24" t="s">
        <v>162</v>
      </c>
      <c r="AU144" s="24" t="s">
        <v>115</v>
      </c>
      <c r="AY144" s="24" t="s">
        <v>160</v>
      </c>
      <c r="BE144" s="144">
        <f>IF(U144="základní",N144,0)</f>
        <v>0</v>
      </c>
      <c r="BF144" s="144">
        <f>IF(U144="snížená",N144,0)</f>
        <v>0</v>
      </c>
      <c r="BG144" s="144">
        <f>IF(U144="zákl. přenesená",N144,0)</f>
        <v>0</v>
      </c>
      <c r="BH144" s="144">
        <f>IF(U144="sníž. přenesená",N144,0)</f>
        <v>0</v>
      </c>
      <c r="BI144" s="144">
        <f>IF(U144="nulová",N144,0)</f>
        <v>0</v>
      </c>
      <c r="BJ144" s="24" t="s">
        <v>87</v>
      </c>
      <c r="BK144" s="144">
        <f>ROUND(L144*K144,2)</f>
        <v>0</v>
      </c>
      <c r="BL144" s="24" t="s">
        <v>166</v>
      </c>
      <c r="BM144" s="24" t="s">
        <v>772</v>
      </c>
    </row>
    <row r="145" s="10" customFormat="1" ht="16.5" customHeight="1">
      <c r="B145" s="232"/>
      <c r="C145" s="233"/>
      <c r="D145" s="233"/>
      <c r="E145" s="234" t="s">
        <v>22</v>
      </c>
      <c r="F145" s="235" t="s">
        <v>773</v>
      </c>
      <c r="G145" s="236"/>
      <c r="H145" s="236"/>
      <c r="I145" s="236"/>
      <c r="J145" s="233"/>
      <c r="K145" s="237">
        <v>0.23999999999999999</v>
      </c>
      <c r="L145" s="233"/>
      <c r="M145" s="233"/>
      <c r="N145" s="233"/>
      <c r="O145" s="233"/>
      <c r="P145" s="233"/>
      <c r="Q145" s="233"/>
      <c r="R145" s="238"/>
      <c r="T145" s="239"/>
      <c r="U145" s="233"/>
      <c r="V145" s="233"/>
      <c r="W145" s="233"/>
      <c r="X145" s="233"/>
      <c r="Y145" s="233"/>
      <c r="Z145" s="233"/>
      <c r="AA145" s="240"/>
      <c r="AT145" s="241" t="s">
        <v>169</v>
      </c>
      <c r="AU145" s="241" t="s">
        <v>115</v>
      </c>
      <c r="AV145" s="10" t="s">
        <v>115</v>
      </c>
      <c r="AW145" s="10" t="s">
        <v>36</v>
      </c>
      <c r="AX145" s="10" t="s">
        <v>79</v>
      </c>
      <c r="AY145" s="241" t="s">
        <v>160</v>
      </c>
    </row>
    <row r="146" s="10" customFormat="1" ht="16.5" customHeight="1">
      <c r="B146" s="232"/>
      <c r="C146" s="233"/>
      <c r="D146" s="233"/>
      <c r="E146" s="234" t="s">
        <v>22</v>
      </c>
      <c r="F146" s="251" t="s">
        <v>774</v>
      </c>
      <c r="G146" s="233"/>
      <c r="H146" s="233"/>
      <c r="I146" s="233"/>
      <c r="J146" s="233"/>
      <c r="K146" s="237">
        <v>0.23999999999999999</v>
      </c>
      <c r="L146" s="233"/>
      <c r="M146" s="233"/>
      <c r="N146" s="233"/>
      <c r="O146" s="233"/>
      <c r="P146" s="233"/>
      <c r="Q146" s="233"/>
      <c r="R146" s="238"/>
      <c r="T146" s="239"/>
      <c r="U146" s="233"/>
      <c r="V146" s="233"/>
      <c r="W146" s="233"/>
      <c r="X146" s="233"/>
      <c r="Y146" s="233"/>
      <c r="Z146" s="233"/>
      <c r="AA146" s="240"/>
      <c r="AT146" s="241" t="s">
        <v>169</v>
      </c>
      <c r="AU146" s="241" t="s">
        <v>115</v>
      </c>
      <c r="AV146" s="10" t="s">
        <v>115</v>
      </c>
      <c r="AW146" s="10" t="s">
        <v>36</v>
      </c>
      <c r="AX146" s="10" t="s">
        <v>79</v>
      </c>
      <c r="AY146" s="241" t="s">
        <v>160</v>
      </c>
    </row>
    <row r="147" s="13" customFormat="1" ht="16.5" customHeight="1">
      <c r="B147" s="261"/>
      <c r="C147" s="262"/>
      <c r="D147" s="262"/>
      <c r="E147" s="263" t="s">
        <v>22</v>
      </c>
      <c r="F147" s="264" t="s">
        <v>211</v>
      </c>
      <c r="G147" s="262"/>
      <c r="H147" s="262"/>
      <c r="I147" s="262"/>
      <c r="J147" s="262"/>
      <c r="K147" s="265">
        <v>0.47999999999999998</v>
      </c>
      <c r="L147" s="262"/>
      <c r="M147" s="262"/>
      <c r="N147" s="262"/>
      <c r="O147" s="262"/>
      <c r="P147" s="262"/>
      <c r="Q147" s="262"/>
      <c r="R147" s="266"/>
      <c r="T147" s="267"/>
      <c r="U147" s="262"/>
      <c r="V147" s="262"/>
      <c r="W147" s="262"/>
      <c r="X147" s="262"/>
      <c r="Y147" s="262"/>
      <c r="Z147" s="262"/>
      <c r="AA147" s="268"/>
      <c r="AT147" s="269" t="s">
        <v>169</v>
      </c>
      <c r="AU147" s="269" t="s">
        <v>115</v>
      </c>
      <c r="AV147" s="13" t="s">
        <v>166</v>
      </c>
      <c r="AW147" s="13" t="s">
        <v>36</v>
      </c>
      <c r="AX147" s="13" t="s">
        <v>87</v>
      </c>
      <c r="AY147" s="269" t="s">
        <v>160</v>
      </c>
    </row>
    <row r="148" s="9" customFormat="1" ht="29.88" customHeight="1">
      <c r="B148" s="207"/>
      <c r="C148" s="208"/>
      <c r="D148" s="218" t="s">
        <v>128</v>
      </c>
      <c r="E148" s="218"/>
      <c r="F148" s="218"/>
      <c r="G148" s="218"/>
      <c r="H148" s="218"/>
      <c r="I148" s="218"/>
      <c r="J148" s="218"/>
      <c r="K148" s="218"/>
      <c r="L148" s="218"/>
      <c r="M148" s="218"/>
      <c r="N148" s="219">
        <f>BK148</f>
        <v>0</v>
      </c>
      <c r="O148" s="220"/>
      <c r="P148" s="220"/>
      <c r="Q148" s="220"/>
      <c r="R148" s="211"/>
      <c r="T148" s="212"/>
      <c r="U148" s="208"/>
      <c r="V148" s="208"/>
      <c r="W148" s="213">
        <f>SUM(W149:W152)</f>
        <v>0</v>
      </c>
      <c r="X148" s="208"/>
      <c r="Y148" s="213">
        <f>SUM(Y149:Y152)</f>
        <v>1.34832</v>
      </c>
      <c r="Z148" s="208"/>
      <c r="AA148" s="214">
        <f>SUM(AA149:AA152)</f>
        <v>0</v>
      </c>
      <c r="AR148" s="215" t="s">
        <v>87</v>
      </c>
      <c r="AT148" s="216" t="s">
        <v>78</v>
      </c>
      <c r="AU148" s="216" t="s">
        <v>87</v>
      </c>
      <c r="AY148" s="215" t="s">
        <v>160</v>
      </c>
      <c r="BK148" s="217">
        <f>SUM(BK149:BK152)</f>
        <v>0</v>
      </c>
    </row>
    <row r="149" s="1" customFormat="1" ht="38.25" customHeight="1">
      <c r="B149" s="48"/>
      <c r="C149" s="221" t="s">
        <v>328</v>
      </c>
      <c r="D149" s="221" t="s">
        <v>162</v>
      </c>
      <c r="E149" s="222" t="s">
        <v>264</v>
      </c>
      <c r="F149" s="223" t="s">
        <v>265</v>
      </c>
      <c r="G149" s="223"/>
      <c r="H149" s="223"/>
      <c r="I149" s="223"/>
      <c r="J149" s="224" t="s">
        <v>165</v>
      </c>
      <c r="K149" s="225">
        <v>4.7999999999999998</v>
      </c>
      <c r="L149" s="226">
        <v>0</v>
      </c>
      <c r="M149" s="227"/>
      <c r="N149" s="228">
        <f>ROUND(L149*K149,2)</f>
        <v>0</v>
      </c>
      <c r="O149" s="228"/>
      <c r="P149" s="228"/>
      <c r="Q149" s="228"/>
      <c r="R149" s="50"/>
      <c r="T149" s="229" t="s">
        <v>22</v>
      </c>
      <c r="U149" s="58" t="s">
        <v>44</v>
      </c>
      <c r="V149" s="49"/>
      <c r="W149" s="230">
        <f>V149*K149</f>
        <v>0</v>
      </c>
      <c r="X149" s="230">
        <v>0.28089999999999998</v>
      </c>
      <c r="Y149" s="230">
        <f>X149*K149</f>
        <v>1.34832</v>
      </c>
      <c r="Z149" s="230">
        <v>0</v>
      </c>
      <c r="AA149" s="231">
        <f>Z149*K149</f>
        <v>0</v>
      </c>
      <c r="AR149" s="24" t="s">
        <v>166</v>
      </c>
      <c r="AT149" s="24" t="s">
        <v>162</v>
      </c>
      <c r="AU149" s="24" t="s">
        <v>115</v>
      </c>
      <c r="AY149" s="24" t="s">
        <v>160</v>
      </c>
      <c r="BE149" s="144">
        <f>IF(U149="základní",N149,0)</f>
        <v>0</v>
      </c>
      <c r="BF149" s="144">
        <f>IF(U149="snížená",N149,0)</f>
        <v>0</v>
      </c>
      <c r="BG149" s="144">
        <f>IF(U149="zákl. přenesená",N149,0)</f>
        <v>0</v>
      </c>
      <c r="BH149" s="144">
        <f>IF(U149="sníž. přenesená",N149,0)</f>
        <v>0</v>
      </c>
      <c r="BI149" s="144">
        <f>IF(U149="nulová",N149,0)</f>
        <v>0</v>
      </c>
      <c r="BJ149" s="24" t="s">
        <v>87</v>
      </c>
      <c r="BK149" s="144">
        <f>ROUND(L149*K149,2)</f>
        <v>0</v>
      </c>
      <c r="BL149" s="24" t="s">
        <v>166</v>
      </c>
      <c r="BM149" s="24" t="s">
        <v>775</v>
      </c>
    </row>
    <row r="150" s="10" customFormat="1" ht="16.5" customHeight="1">
      <c r="B150" s="232"/>
      <c r="C150" s="233"/>
      <c r="D150" s="233"/>
      <c r="E150" s="234" t="s">
        <v>22</v>
      </c>
      <c r="F150" s="235" t="s">
        <v>776</v>
      </c>
      <c r="G150" s="236"/>
      <c r="H150" s="236"/>
      <c r="I150" s="236"/>
      <c r="J150" s="233"/>
      <c r="K150" s="237">
        <v>2.3999999999999999</v>
      </c>
      <c r="L150" s="233"/>
      <c r="M150" s="233"/>
      <c r="N150" s="233"/>
      <c r="O150" s="233"/>
      <c r="P150" s="233"/>
      <c r="Q150" s="233"/>
      <c r="R150" s="238"/>
      <c r="T150" s="239"/>
      <c r="U150" s="233"/>
      <c r="V150" s="233"/>
      <c r="W150" s="233"/>
      <c r="X150" s="233"/>
      <c r="Y150" s="233"/>
      <c r="Z150" s="233"/>
      <c r="AA150" s="240"/>
      <c r="AT150" s="241" t="s">
        <v>169</v>
      </c>
      <c r="AU150" s="241" t="s">
        <v>115</v>
      </c>
      <c r="AV150" s="10" t="s">
        <v>115</v>
      </c>
      <c r="AW150" s="10" t="s">
        <v>36</v>
      </c>
      <c r="AX150" s="10" t="s">
        <v>79</v>
      </c>
      <c r="AY150" s="241" t="s">
        <v>160</v>
      </c>
    </row>
    <row r="151" s="10" customFormat="1" ht="16.5" customHeight="1">
      <c r="B151" s="232"/>
      <c r="C151" s="233"/>
      <c r="D151" s="233"/>
      <c r="E151" s="234" t="s">
        <v>22</v>
      </c>
      <c r="F151" s="251" t="s">
        <v>777</v>
      </c>
      <c r="G151" s="233"/>
      <c r="H151" s="233"/>
      <c r="I151" s="233"/>
      <c r="J151" s="233"/>
      <c r="K151" s="237">
        <v>2.3999999999999999</v>
      </c>
      <c r="L151" s="233"/>
      <c r="M151" s="233"/>
      <c r="N151" s="233"/>
      <c r="O151" s="233"/>
      <c r="P151" s="233"/>
      <c r="Q151" s="233"/>
      <c r="R151" s="238"/>
      <c r="T151" s="239"/>
      <c r="U151" s="233"/>
      <c r="V151" s="233"/>
      <c r="W151" s="233"/>
      <c r="X151" s="233"/>
      <c r="Y151" s="233"/>
      <c r="Z151" s="233"/>
      <c r="AA151" s="240"/>
      <c r="AT151" s="241" t="s">
        <v>169</v>
      </c>
      <c r="AU151" s="241" t="s">
        <v>115</v>
      </c>
      <c r="AV151" s="10" t="s">
        <v>115</v>
      </c>
      <c r="AW151" s="10" t="s">
        <v>36</v>
      </c>
      <c r="AX151" s="10" t="s">
        <v>79</v>
      </c>
      <c r="AY151" s="241" t="s">
        <v>160</v>
      </c>
    </row>
    <row r="152" s="13" customFormat="1" ht="16.5" customHeight="1">
      <c r="B152" s="261"/>
      <c r="C152" s="262"/>
      <c r="D152" s="262"/>
      <c r="E152" s="263" t="s">
        <v>22</v>
      </c>
      <c r="F152" s="264" t="s">
        <v>211</v>
      </c>
      <c r="G152" s="262"/>
      <c r="H152" s="262"/>
      <c r="I152" s="262"/>
      <c r="J152" s="262"/>
      <c r="K152" s="265">
        <v>4.7999999999999998</v>
      </c>
      <c r="L152" s="262"/>
      <c r="M152" s="262"/>
      <c r="N152" s="262"/>
      <c r="O152" s="262"/>
      <c r="P152" s="262"/>
      <c r="Q152" s="262"/>
      <c r="R152" s="266"/>
      <c r="T152" s="267"/>
      <c r="U152" s="262"/>
      <c r="V152" s="262"/>
      <c r="W152" s="262"/>
      <c r="X152" s="262"/>
      <c r="Y152" s="262"/>
      <c r="Z152" s="262"/>
      <c r="AA152" s="268"/>
      <c r="AT152" s="269" t="s">
        <v>169</v>
      </c>
      <c r="AU152" s="269" t="s">
        <v>115</v>
      </c>
      <c r="AV152" s="13" t="s">
        <v>166</v>
      </c>
      <c r="AW152" s="13" t="s">
        <v>36</v>
      </c>
      <c r="AX152" s="13" t="s">
        <v>87</v>
      </c>
      <c r="AY152" s="269" t="s">
        <v>160</v>
      </c>
    </row>
    <row r="153" s="9" customFormat="1" ht="29.88" customHeight="1">
      <c r="B153" s="207"/>
      <c r="C153" s="208"/>
      <c r="D153" s="218" t="s">
        <v>129</v>
      </c>
      <c r="E153" s="218"/>
      <c r="F153" s="218"/>
      <c r="G153" s="218"/>
      <c r="H153" s="218"/>
      <c r="I153" s="218"/>
      <c r="J153" s="218"/>
      <c r="K153" s="218"/>
      <c r="L153" s="218"/>
      <c r="M153" s="218"/>
      <c r="N153" s="219">
        <f>BK153</f>
        <v>0</v>
      </c>
      <c r="O153" s="220"/>
      <c r="P153" s="220"/>
      <c r="Q153" s="220"/>
      <c r="R153" s="211"/>
      <c r="T153" s="212"/>
      <c r="U153" s="208"/>
      <c r="V153" s="208"/>
      <c r="W153" s="213">
        <f>SUM(W154:W181)</f>
        <v>0</v>
      </c>
      <c r="X153" s="208"/>
      <c r="Y153" s="213">
        <f>SUM(Y154:Y181)</f>
        <v>7.9226099999999997</v>
      </c>
      <c r="Z153" s="208"/>
      <c r="AA153" s="214">
        <f>SUM(AA154:AA181)</f>
        <v>0</v>
      </c>
      <c r="AR153" s="215" t="s">
        <v>87</v>
      </c>
      <c r="AT153" s="216" t="s">
        <v>78</v>
      </c>
      <c r="AU153" s="216" t="s">
        <v>87</v>
      </c>
      <c r="AY153" s="215" t="s">
        <v>160</v>
      </c>
      <c r="BK153" s="217">
        <f>SUM(BK154:BK181)</f>
        <v>0</v>
      </c>
    </row>
    <row r="154" s="1" customFormat="1" ht="25.5" customHeight="1">
      <c r="B154" s="48"/>
      <c r="C154" s="221" t="s">
        <v>87</v>
      </c>
      <c r="D154" s="221" t="s">
        <v>162</v>
      </c>
      <c r="E154" s="222" t="s">
        <v>778</v>
      </c>
      <c r="F154" s="223" t="s">
        <v>779</v>
      </c>
      <c r="G154" s="223"/>
      <c r="H154" s="223"/>
      <c r="I154" s="223"/>
      <c r="J154" s="224" t="s">
        <v>188</v>
      </c>
      <c r="K154" s="225">
        <v>14</v>
      </c>
      <c r="L154" s="226">
        <v>0</v>
      </c>
      <c r="M154" s="227"/>
      <c r="N154" s="228">
        <f>ROUND(L154*K154,2)</f>
        <v>0</v>
      </c>
      <c r="O154" s="228"/>
      <c r="P154" s="228"/>
      <c r="Q154" s="228"/>
      <c r="R154" s="50"/>
      <c r="T154" s="229" t="s">
        <v>22</v>
      </c>
      <c r="U154" s="58" t="s">
        <v>44</v>
      </c>
      <c r="V154" s="49"/>
      <c r="W154" s="230">
        <f>V154*K154</f>
        <v>0</v>
      </c>
      <c r="X154" s="230">
        <v>0.00726</v>
      </c>
      <c r="Y154" s="230">
        <f>X154*K154</f>
        <v>0.10163999999999999</v>
      </c>
      <c r="Z154" s="230">
        <v>0</v>
      </c>
      <c r="AA154" s="231">
        <f>Z154*K154</f>
        <v>0</v>
      </c>
      <c r="AR154" s="24" t="s">
        <v>166</v>
      </c>
      <c r="AT154" s="24" t="s">
        <v>162</v>
      </c>
      <c r="AU154" s="24" t="s">
        <v>115</v>
      </c>
      <c r="AY154" s="24" t="s">
        <v>160</v>
      </c>
      <c r="BE154" s="144">
        <f>IF(U154="základní",N154,0)</f>
        <v>0</v>
      </c>
      <c r="BF154" s="144">
        <f>IF(U154="snížená",N154,0)</f>
        <v>0</v>
      </c>
      <c r="BG154" s="144">
        <f>IF(U154="zákl. přenesená",N154,0)</f>
        <v>0</v>
      </c>
      <c r="BH154" s="144">
        <f>IF(U154="sníž. přenesená",N154,0)</f>
        <v>0</v>
      </c>
      <c r="BI154" s="144">
        <f>IF(U154="nulová",N154,0)</f>
        <v>0</v>
      </c>
      <c r="BJ154" s="24" t="s">
        <v>87</v>
      </c>
      <c r="BK154" s="144">
        <f>ROUND(L154*K154,2)</f>
        <v>0</v>
      </c>
      <c r="BL154" s="24" t="s">
        <v>166</v>
      </c>
      <c r="BM154" s="24" t="s">
        <v>780</v>
      </c>
    </row>
    <row r="155" s="10" customFormat="1" ht="16.5" customHeight="1">
      <c r="B155" s="232"/>
      <c r="C155" s="233"/>
      <c r="D155" s="233"/>
      <c r="E155" s="234" t="s">
        <v>22</v>
      </c>
      <c r="F155" s="235" t="s">
        <v>781</v>
      </c>
      <c r="G155" s="236"/>
      <c r="H155" s="236"/>
      <c r="I155" s="236"/>
      <c r="J155" s="233"/>
      <c r="K155" s="237">
        <v>14</v>
      </c>
      <c r="L155" s="233"/>
      <c r="M155" s="233"/>
      <c r="N155" s="233"/>
      <c r="O155" s="233"/>
      <c r="P155" s="233"/>
      <c r="Q155" s="233"/>
      <c r="R155" s="238"/>
      <c r="T155" s="239"/>
      <c r="U155" s="233"/>
      <c r="V155" s="233"/>
      <c r="W155" s="233"/>
      <c r="X155" s="233"/>
      <c r="Y155" s="233"/>
      <c r="Z155" s="233"/>
      <c r="AA155" s="240"/>
      <c r="AT155" s="241" t="s">
        <v>169</v>
      </c>
      <c r="AU155" s="241" t="s">
        <v>115</v>
      </c>
      <c r="AV155" s="10" t="s">
        <v>115</v>
      </c>
      <c r="AW155" s="10" t="s">
        <v>36</v>
      </c>
      <c r="AX155" s="10" t="s">
        <v>87</v>
      </c>
      <c r="AY155" s="241" t="s">
        <v>160</v>
      </c>
    </row>
    <row r="156" s="1" customFormat="1" ht="38.25" customHeight="1">
      <c r="B156" s="48"/>
      <c r="C156" s="221" t="s">
        <v>115</v>
      </c>
      <c r="D156" s="221" t="s">
        <v>162</v>
      </c>
      <c r="E156" s="222" t="s">
        <v>782</v>
      </c>
      <c r="F156" s="223" t="s">
        <v>783</v>
      </c>
      <c r="G156" s="223"/>
      <c r="H156" s="223"/>
      <c r="I156" s="223"/>
      <c r="J156" s="224" t="s">
        <v>298</v>
      </c>
      <c r="K156" s="225">
        <v>2</v>
      </c>
      <c r="L156" s="226">
        <v>0</v>
      </c>
      <c r="M156" s="227"/>
      <c r="N156" s="228">
        <f>ROUND(L156*K156,2)</f>
        <v>0</v>
      </c>
      <c r="O156" s="228"/>
      <c r="P156" s="228"/>
      <c r="Q156" s="228"/>
      <c r="R156" s="50"/>
      <c r="T156" s="229" t="s">
        <v>22</v>
      </c>
      <c r="U156" s="58" t="s">
        <v>44</v>
      </c>
      <c r="V156" s="49"/>
      <c r="W156" s="230">
        <f>V156*K156</f>
        <v>0</v>
      </c>
      <c r="X156" s="230">
        <v>1.0000000000000001E-05</v>
      </c>
      <c r="Y156" s="230">
        <f>X156*K156</f>
        <v>2.0000000000000002E-05</v>
      </c>
      <c r="Z156" s="230">
        <v>0</v>
      </c>
      <c r="AA156" s="231">
        <f>Z156*K156</f>
        <v>0</v>
      </c>
      <c r="AR156" s="24" t="s">
        <v>166</v>
      </c>
      <c r="AT156" s="24" t="s">
        <v>162</v>
      </c>
      <c r="AU156" s="24" t="s">
        <v>115</v>
      </c>
      <c r="AY156" s="24" t="s">
        <v>160</v>
      </c>
      <c r="BE156" s="144">
        <f>IF(U156="základní",N156,0)</f>
        <v>0</v>
      </c>
      <c r="BF156" s="144">
        <f>IF(U156="snížená",N156,0)</f>
        <v>0</v>
      </c>
      <c r="BG156" s="144">
        <f>IF(U156="zákl. přenesená",N156,0)</f>
        <v>0</v>
      </c>
      <c r="BH156" s="144">
        <f>IF(U156="sníž. přenesená",N156,0)</f>
        <v>0</v>
      </c>
      <c r="BI156" s="144">
        <f>IF(U156="nulová",N156,0)</f>
        <v>0</v>
      </c>
      <c r="BJ156" s="24" t="s">
        <v>87</v>
      </c>
      <c r="BK156" s="144">
        <f>ROUND(L156*K156,2)</f>
        <v>0</v>
      </c>
      <c r="BL156" s="24" t="s">
        <v>166</v>
      </c>
      <c r="BM156" s="24" t="s">
        <v>784</v>
      </c>
    </row>
    <row r="157" s="10" customFormat="1" ht="16.5" customHeight="1">
      <c r="B157" s="232"/>
      <c r="C157" s="233"/>
      <c r="D157" s="233"/>
      <c r="E157" s="234" t="s">
        <v>22</v>
      </c>
      <c r="F157" s="235" t="s">
        <v>785</v>
      </c>
      <c r="G157" s="236"/>
      <c r="H157" s="236"/>
      <c r="I157" s="236"/>
      <c r="J157" s="233"/>
      <c r="K157" s="237">
        <v>2</v>
      </c>
      <c r="L157" s="233"/>
      <c r="M157" s="233"/>
      <c r="N157" s="233"/>
      <c r="O157" s="233"/>
      <c r="P157" s="233"/>
      <c r="Q157" s="233"/>
      <c r="R157" s="238"/>
      <c r="T157" s="239"/>
      <c r="U157" s="233"/>
      <c r="V157" s="233"/>
      <c r="W157" s="233"/>
      <c r="X157" s="233"/>
      <c r="Y157" s="233"/>
      <c r="Z157" s="233"/>
      <c r="AA157" s="240"/>
      <c r="AT157" s="241" t="s">
        <v>169</v>
      </c>
      <c r="AU157" s="241" t="s">
        <v>115</v>
      </c>
      <c r="AV157" s="10" t="s">
        <v>115</v>
      </c>
      <c r="AW157" s="10" t="s">
        <v>36</v>
      </c>
      <c r="AX157" s="10" t="s">
        <v>87</v>
      </c>
      <c r="AY157" s="241" t="s">
        <v>160</v>
      </c>
    </row>
    <row r="158" s="1" customFormat="1" ht="25.5" customHeight="1">
      <c r="B158" s="48"/>
      <c r="C158" s="270" t="s">
        <v>208</v>
      </c>
      <c r="D158" s="270" t="s">
        <v>241</v>
      </c>
      <c r="E158" s="271" t="s">
        <v>786</v>
      </c>
      <c r="F158" s="272" t="s">
        <v>787</v>
      </c>
      <c r="G158" s="272"/>
      <c r="H158" s="272"/>
      <c r="I158" s="272"/>
      <c r="J158" s="273" t="s">
        <v>298</v>
      </c>
      <c r="K158" s="274">
        <v>2</v>
      </c>
      <c r="L158" s="275">
        <v>0</v>
      </c>
      <c r="M158" s="276"/>
      <c r="N158" s="277">
        <f>ROUND(L158*K158,2)</f>
        <v>0</v>
      </c>
      <c r="O158" s="228"/>
      <c r="P158" s="228"/>
      <c r="Q158" s="228"/>
      <c r="R158" s="50"/>
      <c r="T158" s="229" t="s">
        <v>22</v>
      </c>
      <c r="U158" s="58" t="s">
        <v>44</v>
      </c>
      <c r="V158" s="49"/>
      <c r="W158" s="230">
        <f>V158*K158</f>
        <v>0</v>
      </c>
      <c r="X158" s="230">
        <v>0.0085000000000000006</v>
      </c>
      <c r="Y158" s="230">
        <f>X158*K158</f>
        <v>0.017000000000000001</v>
      </c>
      <c r="Z158" s="230">
        <v>0</v>
      </c>
      <c r="AA158" s="231">
        <f>Z158*K158</f>
        <v>0</v>
      </c>
      <c r="AR158" s="24" t="s">
        <v>180</v>
      </c>
      <c r="AT158" s="24" t="s">
        <v>241</v>
      </c>
      <c r="AU158" s="24" t="s">
        <v>115</v>
      </c>
      <c r="AY158" s="24" t="s">
        <v>160</v>
      </c>
      <c r="BE158" s="144">
        <f>IF(U158="základní",N158,0)</f>
        <v>0</v>
      </c>
      <c r="BF158" s="144">
        <f>IF(U158="snížená",N158,0)</f>
        <v>0</v>
      </c>
      <c r="BG158" s="144">
        <f>IF(U158="zákl. přenesená",N158,0)</f>
        <v>0</v>
      </c>
      <c r="BH158" s="144">
        <f>IF(U158="sníž. přenesená",N158,0)</f>
        <v>0</v>
      </c>
      <c r="BI158" s="144">
        <f>IF(U158="nulová",N158,0)</f>
        <v>0</v>
      </c>
      <c r="BJ158" s="24" t="s">
        <v>87</v>
      </c>
      <c r="BK158" s="144">
        <f>ROUND(L158*K158,2)</f>
        <v>0</v>
      </c>
      <c r="BL158" s="24" t="s">
        <v>166</v>
      </c>
      <c r="BM158" s="24" t="s">
        <v>788</v>
      </c>
    </row>
    <row r="159" s="1" customFormat="1" ht="16.5" customHeight="1">
      <c r="B159" s="48"/>
      <c r="C159" s="270" t="s">
        <v>166</v>
      </c>
      <c r="D159" s="270" t="s">
        <v>241</v>
      </c>
      <c r="E159" s="271" t="s">
        <v>789</v>
      </c>
      <c r="F159" s="272" t="s">
        <v>790</v>
      </c>
      <c r="G159" s="272"/>
      <c r="H159" s="272"/>
      <c r="I159" s="272"/>
      <c r="J159" s="273" t="s">
        <v>298</v>
      </c>
      <c r="K159" s="274">
        <v>2</v>
      </c>
      <c r="L159" s="275">
        <v>0</v>
      </c>
      <c r="M159" s="276"/>
      <c r="N159" s="277">
        <f>ROUND(L159*K159,2)</f>
        <v>0</v>
      </c>
      <c r="O159" s="228"/>
      <c r="P159" s="228"/>
      <c r="Q159" s="228"/>
      <c r="R159" s="50"/>
      <c r="T159" s="229" t="s">
        <v>22</v>
      </c>
      <c r="U159" s="58" t="s">
        <v>44</v>
      </c>
      <c r="V159" s="49"/>
      <c r="W159" s="230">
        <f>V159*K159</f>
        <v>0</v>
      </c>
      <c r="X159" s="230">
        <v>0.00114</v>
      </c>
      <c r="Y159" s="230">
        <f>X159*K159</f>
        <v>0.0022799999999999999</v>
      </c>
      <c r="Z159" s="230">
        <v>0</v>
      </c>
      <c r="AA159" s="231">
        <f>Z159*K159</f>
        <v>0</v>
      </c>
      <c r="AR159" s="24" t="s">
        <v>180</v>
      </c>
      <c r="AT159" s="24" t="s">
        <v>241</v>
      </c>
      <c r="AU159" s="24" t="s">
        <v>115</v>
      </c>
      <c r="AY159" s="24" t="s">
        <v>160</v>
      </c>
      <c r="BE159" s="144">
        <f>IF(U159="základní",N159,0)</f>
        <v>0</v>
      </c>
      <c r="BF159" s="144">
        <f>IF(U159="snížená",N159,0)</f>
        <v>0</v>
      </c>
      <c r="BG159" s="144">
        <f>IF(U159="zákl. přenesená",N159,0)</f>
        <v>0</v>
      </c>
      <c r="BH159" s="144">
        <f>IF(U159="sníž. přenesená",N159,0)</f>
        <v>0</v>
      </c>
      <c r="BI159" s="144">
        <f>IF(U159="nulová",N159,0)</f>
        <v>0</v>
      </c>
      <c r="BJ159" s="24" t="s">
        <v>87</v>
      </c>
      <c r="BK159" s="144">
        <f>ROUND(L159*K159,2)</f>
        <v>0</v>
      </c>
      <c r="BL159" s="24" t="s">
        <v>166</v>
      </c>
      <c r="BM159" s="24" t="s">
        <v>791</v>
      </c>
    </row>
    <row r="160" s="1" customFormat="1" ht="16.5" customHeight="1">
      <c r="B160" s="48"/>
      <c r="C160" s="270" t="s">
        <v>457</v>
      </c>
      <c r="D160" s="270" t="s">
        <v>241</v>
      </c>
      <c r="E160" s="271" t="s">
        <v>692</v>
      </c>
      <c r="F160" s="272" t="s">
        <v>693</v>
      </c>
      <c r="G160" s="272"/>
      <c r="H160" s="272"/>
      <c r="I160" s="272"/>
      <c r="J160" s="273" t="s">
        <v>298</v>
      </c>
      <c r="K160" s="274">
        <v>9</v>
      </c>
      <c r="L160" s="275">
        <v>0</v>
      </c>
      <c r="M160" s="276"/>
      <c r="N160" s="277">
        <f>ROUND(L160*K160,2)</f>
        <v>0</v>
      </c>
      <c r="O160" s="228"/>
      <c r="P160" s="228"/>
      <c r="Q160" s="228"/>
      <c r="R160" s="50"/>
      <c r="T160" s="229" t="s">
        <v>22</v>
      </c>
      <c r="U160" s="58" t="s">
        <v>44</v>
      </c>
      <c r="V160" s="49"/>
      <c r="W160" s="230">
        <f>V160*K160</f>
        <v>0</v>
      </c>
      <c r="X160" s="230">
        <v>0.00062</v>
      </c>
      <c r="Y160" s="230">
        <f>X160*K160</f>
        <v>0.0055799999999999999</v>
      </c>
      <c r="Z160" s="230">
        <v>0</v>
      </c>
      <c r="AA160" s="231">
        <f>Z160*K160</f>
        <v>0</v>
      </c>
      <c r="AR160" s="24" t="s">
        <v>180</v>
      </c>
      <c r="AT160" s="24" t="s">
        <v>241</v>
      </c>
      <c r="AU160" s="24" t="s">
        <v>115</v>
      </c>
      <c r="AY160" s="24" t="s">
        <v>160</v>
      </c>
      <c r="BE160" s="144">
        <f>IF(U160="základní",N160,0)</f>
        <v>0</v>
      </c>
      <c r="BF160" s="144">
        <f>IF(U160="snížená",N160,0)</f>
        <v>0</v>
      </c>
      <c r="BG160" s="144">
        <f>IF(U160="zákl. přenesená",N160,0)</f>
        <v>0</v>
      </c>
      <c r="BH160" s="144">
        <f>IF(U160="sníž. přenesená",N160,0)</f>
        <v>0</v>
      </c>
      <c r="BI160" s="144">
        <f>IF(U160="nulová",N160,0)</f>
        <v>0</v>
      </c>
      <c r="BJ160" s="24" t="s">
        <v>87</v>
      </c>
      <c r="BK160" s="144">
        <f>ROUND(L160*K160,2)</f>
        <v>0</v>
      </c>
      <c r="BL160" s="24" t="s">
        <v>166</v>
      </c>
      <c r="BM160" s="24" t="s">
        <v>792</v>
      </c>
    </row>
    <row r="161" s="1" customFormat="1" ht="38.25" customHeight="1">
      <c r="B161" s="48"/>
      <c r="C161" s="221" t="s">
        <v>161</v>
      </c>
      <c r="D161" s="221" t="s">
        <v>162</v>
      </c>
      <c r="E161" s="222" t="s">
        <v>793</v>
      </c>
      <c r="F161" s="223" t="s">
        <v>794</v>
      </c>
      <c r="G161" s="223"/>
      <c r="H161" s="223"/>
      <c r="I161" s="223"/>
      <c r="J161" s="224" t="s">
        <v>298</v>
      </c>
      <c r="K161" s="225">
        <v>2</v>
      </c>
      <c r="L161" s="226">
        <v>0</v>
      </c>
      <c r="M161" s="227"/>
      <c r="N161" s="228">
        <f>ROUND(L161*K161,2)</f>
        <v>0</v>
      </c>
      <c r="O161" s="228"/>
      <c r="P161" s="228"/>
      <c r="Q161" s="228"/>
      <c r="R161" s="50"/>
      <c r="T161" s="229" t="s">
        <v>22</v>
      </c>
      <c r="U161" s="58" t="s">
        <v>44</v>
      </c>
      <c r="V161" s="49"/>
      <c r="W161" s="230">
        <f>V161*K161</f>
        <v>0</v>
      </c>
      <c r="X161" s="230">
        <v>0.00017000000000000001</v>
      </c>
      <c r="Y161" s="230">
        <f>X161*K161</f>
        <v>0.00034000000000000002</v>
      </c>
      <c r="Z161" s="230">
        <v>0</v>
      </c>
      <c r="AA161" s="231">
        <f>Z161*K161</f>
        <v>0</v>
      </c>
      <c r="AR161" s="24" t="s">
        <v>166</v>
      </c>
      <c r="AT161" s="24" t="s">
        <v>162</v>
      </c>
      <c r="AU161" s="24" t="s">
        <v>115</v>
      </c>
      <c r="AY161" s="24" t="s">
        <v>160</v>
      </c>
      <c r="BE161" s="144">
        <f>IF(U161="základní",N161,0)</f>
        <v>0</v>
      </c>
      <c r="BF161" s="144">
        <f>IF(U161="snížená",N161,0)</f>
        <v>0</v>
      </c>
      <c r="BG161" s="144">
        <f>IF(U161="zákl. přenesená",N161,0)</f>
        <v>0</v>
      </c>
      <c r="BH161" s="144">
        <f>IF(U161="sníž. přenesená",N161,0)</f>
        <v>0</v>
      </c>
      <c r="BI161" s="144">
        <f>IF(U161="nulová",N161,0)</f>
        <v>0</v>
      </c>
      <c r="BJ161" s="24" t="s">
        <v>87</v>
      </c>
      <c r="BK161" s="144">
        <f>ROUND(L161*K161,2)</f>
        <v>0</v>
      </c>
      <c r="BL161" s="24" t="s">
        <v>166</v>
      </c>
      <c r="BM161" s="24" t="s">
        <v>795</v>
      </c>
    </row>
    <row r="162" s="10" customFormat="1" ht="16.5" customHeight="1">
      <c r="B162" s="232"/>
      <c r="C162" s="233"/>
      <c r="D162" s="233"/>
      <c r="E162" s="234" t="s">
        <v>22</v>
      </c>
      <c r="F162" s="235" t="s">
        <v>785</v>
      </c>
      <c r="G162" s="236"/>
      <c r="H162" s="236"/>
      <c r="I162" s="236"/>
      <c r="J162" s="233"/>
      <c r="K162" s="237">
        <v>2</v>
      </c>
      <c r="L162" s="233"/>
      <c r="M162" s="233"/>
      <c r="N162" s="233"/>
      <c r="O162" s="233"/>
      <c r="P162" s="233"/>
      <c r="Q162" s="233"/>
      <c r="R162" s="238"/>
      <c r="T162" s="239"/>
      <c r="U162" s="233"/>
      <c r="V162" s="233"/>
      <c r="W162" s="233"/>
      <c r="X162" s="233"/>
      <c r="Y162" s="233"/>
      <c r="Z162" s="233"/>
      <c r="AA162" s="240"/>
      <c r="AT162" s="241" t="s">
        <v>169</v>
      </c>
      <c r="AU162" s="241" t="s">
        <v>115</v>
      </c>
      <c r="AV162" s="10" t="s">
        <v>115</v>
      </c>
      <c r="AW162" s="10" t="s">
        <v>36</v>
      </c>
      <c r="AX162" s="10" t="s">
        <v>87</v>
      </c>
      <c r="AY162" s="241" t="s">
        <v>160</v>
      </c>
    </row>
    <row r="163" s="1" customFormat="1" ht="25.5" customHeight="1">
      <c r="B163" s="48"/>
      <c r="C163" s="270" t="s">
        <v>175</v>
      </c>
      <c r="D163" s="270" t="s">
        <v>241</v>
      </c>
      <c r="E163" s="271" t="s">
        <v>796</v>
      </c>
      <c r="F163" s="272" t="s">
        <v>797</v>
      </c>
      <c r="G163" s="272"/>
      <c r="H163" s="272"/>
      <c r="I163" s="272"/>
      <c r="J163" s="273" t="s">
        <v>298</v>
      </c>
      <c r="K163" s="274">
        <v>2</v>
      </c>
      <c r="L163" s="275">
        <v>0</v>
      </c>
      <c r="M163" s="276"/>
      <c r="N163" s="277">
        <f>ROUND(L163*K163,2)</f>
        <v>0</v>
      </c>
      <c r="O163" s="228"/>
      <c r="P163" s="228"/>
      <c r="Q163" s="228"/>
      <c r="R163" s="50"/>
      <c r="T163" s="229" t="s">
        <v>22</v>
      </c>
      <c r="U163" s="58" t="s">
        <v>44</v>
      </c>
      <c r="V163" s="49"/>
      <c r="W163" s="230">
        <f>V163*K163</f>
        <v>0</v>
      </c>
      <c r="X163" s="230">
        <v>0.0027000000000000001</v>
      </c>
      <c r="Y163" s="230">
        <f>X163*K163</f>
        <v>0.0054000000000000003</v>
      </c>
      <c r="Z163" s="230">
        <v>0</v>
      </c>
      <c r="AA163" s="231">
        <f>Z163*K163</f>
        <v>0</v>
      </c>
      <c r="AR163" s="24" t="s">
        <v>180</v>
      </c>
      <c r="AT163" s="24" t="s">
        <v>241</v>
      </c>
      <c r="AU163" s="24" t="s">
        <v>115</v>
      </c>
      <c r="AY163" s="24" t="s">
        <v>160</v>
      </c>
      <c r="BE163" s="144">
        <f>IF(U163="základní",N163,0)</f>
        <v>0</v>
      </c>
      <c r="BF163" s="144">
        <f>IF(U163="snížená",N163,0)</f>
        <v>0</v>
      </c>
      <c r="BG163" s="144">
        <f>IF(U163="zákl. přenesená",N163,0)</f>
        <v>0</v>
      </c>
      <c r="BH163" s="144">
        <f>IF(U163="sníž. přenesená",N163,0)</f>
        <v>0</v>
      </c>
      <c r="BI163" s="144">
        <f>IF(U163="nulová",N163,0)</f>
        <v>0</v>
      </c>
      <c r="BJ163" s="24" t="s">
        <v>87</v>
      </c>
      <c r="BK163" s="144">
        <f>ROUND(L163*K163,2)</f>
        <v>0</v>
      </c>
      <c r="BL163" s="24" t="s">
        <v>166</v>
      </c>
      <c r="BM163" s="24" t="s">
        <v>798</v>
      </c>
    </row>
    <row r="164" s="1" customFormat="1" ht="25.5" customHeight="1">
      <c r="B164" s="48"/>
      <c r="C164" s="221" t="s">
        <v>332</v>
      </c>
      <c r="D164" s="221" t="s">
        <v>162</v>
      </c>
      <c r="E164" s="222" t="s">
        <v>799</v>
      </c>
      <c r="F164" s="223" t="s">
        <v>800</v>
      </c>
      <c r="G164" s="223"/>
      <c r="H164" s="223"/>
      <c r="I164" s="223"/>
      <c r="J164" s="224" t="s">
        <v>188</v>
      </c>
      <c r="K164" s="225">
        <v>14</v>
      </c>
      <c r="L164" s="226">
        <v>0</v>
      </c>
      <c r="M164" s="227"/>
      <c r="N164" s="228">
        <f>ROUND(L164*K164,2)</f>
        <v>0</v>
      </c>
      <c r="O164" s="228"/>
      <c r="P164" s="228"/>
      <c r="Q164" s="228"/>
      <c r="R164" s="50"/>
      <c r="T164" s="229" t="s">
        <v>22</v>
      </c>
      <c r="U164" s="58" t="s">
        <v>44</v>
      </c>
      <c r="V164" s="49"/>
      <c r="W164" s="230">
        <f>V164*K164</f>
        <v>0</v>
      </c>
      <c r="X164" s="230">
        <v>0</v>
      </c>
      <c r="Y164" s="230">
        <f>X164*K164</f>
        <v>0</v>
      </c>
      <c r="Z164" s="230">
        <v>0</v>
      </c>
      <c r="AA164" s="231">
        <f>Z164*K164</f>
        <v>0</v>
      </c>
      <c r="AR164" s="24" t="s">
        <v>166</v>
      </c>
      <c r="AT164" s="24" t="s">
        <v>162</v>
      </c>
      <c r="AU164" s="24" t="s">
        <v>115</v>
      </c>
      <c r="AY164" s="24" t="s">
        <v>160</v>
      </c>
      <c r="BE164" s="144">
        <f>IF(U164="základní",N164,0)</f>
        <v>0</v>
      </c>
      <c r="BF164" s="144">
        <f>IF(U164="snížená",N164,0)</f>
        <v>0</v>
      </c>
      <c r="BG164" s="144">
        <f>IF(U164="zákl. přenesená",N164,0)</f>
        <v>0</v>
      </c>
      <c r="BH164" s="144">
        <f>IF(U164="sníž. přenesená",N164,0)</f>
        <v>0</v>
      </c>
      <c r="BI164" s="144">
        <f>IF(U164="nulová",N164,0)</f>
        <v>0</v>
      </c>
      <c r="BJ164" s="24" t="s">
        <v>87</v>
      </c>
      <c r="BK164" s="144">
        <f>ROUND(L164*K164,2)</f>
        <v>0</v>
      </c>
      <c r="BL164" s="24" t="s">
        <v>166</v>
      </c>
      <c r="BM164" s="24" t="s">
        <v>801</v>
      </c>
    </row>
    <row r="165" s="1" customFormat="1" ht="25.5" customHeight="1">
      <c r="B165" s="48"/>
      <c r="C165" s="221" t="s">
        <v>180</v>
      </c>
      <c r="D165" s="221" t="s">
        <v>162</v>
      </c>
      <c r="E165" s="222" t="s">
        <v>705</v>
      </c>
      <c r="F165" s="223" t="s">
        <v>706</v>
      </c>
      <c r="G165" s="223"/>
      <c r="H165" s="223"/>
      <c r="I165" s="223"/>
      <c r="J165" s="224" t="s">
        <v>298</v>
      </c>
      <c r="K165" s="225">
        <v>5</v>
      </c>
      <c r="L165" s="226">
        <v>0</v>
      </c>
      <c r="M165" s="227"/>
      <c r="N165" s="228">
        <f>ROUND(L165*K165,2)</f>
        <v>0</v>
      </c>
      <c r="O165" s="228"/>
      <c r="P165" s="228"/>
      <c r="Q165" s="228"/>
      <c r="R165" s="50"/>
      <c r="T165" s="229" t="s">
        <v>22</v>
      </c>
      <c r="U165" s="58" t="s">
        <v>44</v>
      </c>
      <c r="V165" s="49"/>
      <c r="W165" s="230">
        <f>V165*K165</f>
        <v>0</v>
      </c>
      <c r="X165" s="230">
        <v>0.0091800000000000007</v>
      </c>
      <c r="Y165" s="230">
        <f>X165*K165</f>
        <v>0.045900000000000003</v>
      </c>
      <c r="Z165" s="230">
        <v>0</v>
      </c>
      <c r="AA165" s="231">
        <f>Z165*K165</f>
        <v>0</v>
      </c>
      <c r="AR165" s="24" t="s">
        <v>166</v>
      </c>
      <c r="AT165" s="24" t="s">
        <v>162</v>
      </c>
      <c r="AU165" s="24" t="s">
        <v>115</v>
      </c>
      <c r="AY165" s="24" t="s">
        <v>160</v>
      </c>
      <c r="BE165" s="144">
        <f>IF(U165="základní",N165,0)</f>
        <v>0</v>
      </c>
      <c r="BF165" s="144">
        <f>IF(U165="snížená",N165,0)</f>
        <v>0</v>
      </c>
      <c r="BG165" s="144">
        <f>IF(U165="zákl. přenesená",N165,0)</f>
        <v>0</v>
      </c>
      <c r="BH165" s="144">
        <f>IF(U165="sníž. přenesená",N165,0)</f>
        <v>0</v>
      </c>
      <c r="BI165" s="144">
        <f>IF(U165="nulová",N165,0)</f>
        <v>0</v>
      </c>
      <c r="BJ165" s="24" t="s">
        <v>87</v>
      </c>
      <c r="BK165" s="144">
        <f>ROUND(L165*K165,2)</f>
        <v>0</v>
      </c>
      <c r="BL165" s="24" t="s">
        <v>166</v>
      </c>
      <c r="BM165" s="24" t="s">
        <v>802</v>
      </c>
    </row>
    <row r="166" s="1" customFormat="1" ht="38.25" customHeight="1">
      <c r="B166" s="48"/>
      <c r="C166" s="270" t="s">
        <v>170</v>
      </c>
      <c r="D166" s="270" t="s">
        <v>241</v>
      </c>
      <c r="E166" s="271" t="s">
        <v>708</v>
      </c>
      <c r="F166" s="272" t="s">
        <v>709</v>
      </c>
      <c r="G166" s="272"/>
      <c r="H166" s="272"/>
      <c r="I166" s="272"/>
      <c r="J166" s="273" t="s">
        <v>298</v>
      </c>
      <c r="K166" s="274">
        <v>1</v>
      </c>
      <c r="L166" s="275">
        <v>0</v>
      </c>
      <c r="M166" s="276"/>
      <c r="N166" s="277">
        <f>ROUND(L166*K166,2)</f>
        <v>0</v>
      </c>
      <c r="O166" s="228"/>
      <c r="P166" s="228"/>
      <c r="Q166" s="228"/>
      <c r="R166" s="50"/>
      <c r="T166" s="229" t="s">
        <v>22</v>
      </c>
      <c r="U166" s="58" t="s">
        <v>44</v>
      </c>
      <c r="V166" s="49"/>
      <c r="W166" s="230">
        <f>V166*K166</f>
        <v>0</v>
      </c>
      <c r="X166" s="230">
        <v>1.0129999999999999</v>
      </c>
      <c r="Y166" s="230">
        <f>X166*K166</f>
        <v>1.0129999999999999</v>
      </c>
      <c r="Z166" s="230">
        <v>0</v>
      </c>
      <c r="AA166" s="231">
        <f>Z166*K166</f>
        <v>0</v>
      </c>
      <c r="AR166" s="24" t="s">
        <v>180</v>
      </c>
      <c r="AT166" s="24" t="s">
        <v>241</v>
      </c>
      <c r="AU166" s="24" t="s">
        <v>115</v>
      </c>
      <c r="AY166" s="24" t="s">
        <v>160</v>
      </c>
      <c r="BE166" s="144">
        <f>IF(U166="základní",N166,0)</f>
        <v>0</v>
      </c>
      <c r="BF166" s="144">
        <f>IF(U166="snížená",N166,0)</f>
        <v>0</v>
      </c>
      <c r="BG166" s="144">
        <f>IF(U166="zákl. přenesená",N166,0)</f>
        <v>0</v>
      </c>
      <c r="BH166" s="144">
        <f>IF(U166="sníž. přenesená",N166,0)</f>
        <v>0</v>
      </c>
      <c r="BI166" s="144">
        <f>IF(U166="nulová",N166,0)</f>
        <v>0</v>
      </c>
      <c r="BJ166" s="24" t="s">
        <v>87</v>
      </c>
      <c r="BK166" s="144">
        <f>ROUND(L166*K166,2)</f>
        <v>0</v>
      </c>
      <c r="BL166" s="24" t="s">
        <v>166</v>
      </c>
      <c r="BM166" s="24" t="s">
        <v>803</v>
      </c>
    </row>
    <row r="167" s="1" customFormat="1" ht="25.5" customHeight="1">
      <c r="B167" s="48"/>
      <c r="C167" s="270" t="s">
        <v>568</v>
      </c>
      <c r="D167" s="270" t="s">
        <v>241</v>
      </c>
      <c r="E167" s="271" t="s">
        <v>804</v>
      </c>
      <c r="F167" s="272" t="s">
        <v>805</v>
      </c>
      <c r="G167" s="272"/>
      <c r="H167" s="272"/>
      <c r="I167" s="272"/>
      <c r="J167" s="273" t="s">
        <v>298</v>
      </c>
      <c r="K167" s="274">
        <v>2</v>
      </c>
      <c r="L167" s="275">
        <v>0</v>
      </c>
      <c r="M167" s="276"/>
      <c r="N167" s="277">
        <f>ROUND(L167*K167,2)</f>
        <v>0</v>
      </c>
      <c r="O167" s="228"/>
      <c r="P167" s="228"/>
      <c r="Q167" s="228"/>
      <c r="R167" s="50"/>
      <c r="T167" s="229" t="s">
        <v>22</v>
      </c>
      <c r="U167" s="58" t="s">
        <v>44</v>
      </c>
      <c r="V167" s="49"/>
      <c r="W167" s="230">
        <f>V167*K167</f>
        <v>0</v>
      </c>
      <c r="X167" s="230">
        <v>0.50600000000000001</v>
      </c>
      <c r="Y167" s="230">
        <f>X167*K167</f>
        <v>1.012</v>
      </c>
      <c r="Z167" s="230">
        <v>0</v>
      </c>
      <c r="AA167" s="231">
        <f>Z167*K167</f>
        <v>0</v>
      </c>
      <c r="AR167" s="24" t="s">
        <v>180</v>
      </c>
      <c r="AT167" s="24" t="s">
        <v>241</v>
      </c>
      <c r="AU167" s="24" t="s">
        <v>115</v>
      </c>
      <c r="AY167" s="24" t="s">
        <v>160</v>
      </c>
      <c r="BE167" s="144">
        <f>IF(U167="základní",N167,0)</f>
        <v>0</v>
      </c>
      <c r="BF167" s="144">
        <f>IF(U167="snížená",N167,0)</f>
        <v>0</v>
      </c>
      <c r="BG167" s="144">
        <f>IF(U167="zákl. přenesená",N167,0)</f>
        <v>0</v>
      </c>
      <c r="BH167" s="144">
        <f>IF(U167="sníž. přenesená",N167,0)</f>
        <v>0</v>
      </c>
      <c r="BI167" s="144">
        <f>IF(U167="nulová",N167,0)</f>
        <v>0</v>
      </c>
      <c r="BJ167" s="24" t="s">
        <v>87</v>
      </c>
      <c r="BK167" s="144">
        <f>ROUND(L167*K167,2)</f>
        <v>0</v>
      </c>
      <c r="BL167" s="24" t="s">
        <v>166</v>
      </c>
      <c r="BM167" s="24" t="s">
        <v>806</v>
      </c>
    </row>
    <row r="168" s="1" customFormat="1" ht="25.5" customHeight="1">
      <c r="B168" s="48"/>
      <c r="C168" s="270" t="s">
        <v>194</v>
      </c>
      <c r="D168" s="270" t="s">
        <v>241</v>
      </c>
      <c r="E168" s="271" t="s">
        <v>711</v>
      </c>
      <c r="F168" s="272" t="s">
        <v>712</v>
      </c>
      <c r="G168" s="272"/>
      <c r="H168" s="272"/>
      <c r="I168" s="272"/>
      <c r="J168" s="273" t="s">
        <v>298</v>
      </c>
      <c r="K168" s="274">
        <v>2</v>
      </c>
      <c r="L168" s="275">
        <v>0</v>
      </c>
      <c r="M168" s="276"/>
      <c r="N168" s="277">
        <f>ROUND(L168*K168,2)</f>
        <v>0</v>
      </c>
      <c r="O168" s="228"/>
      <c r="P168" s="228"/>
      <c r="Q168" s="228"/>
      <c r="R168" s="50"/>
      <c r="T168" s="229" t="s">
        <v>22</v>
      </c>
      <c r="U168" s="58" t="s">
        <v>44</v>
      </c>
      <c r="V168" s="49"/>
      <c r="W168" s="230">
        <f>V168*K168</f>
        <v>0</v>
      </c>
      <c r="X168" s="230">
        <v>0.254</v>
      </c>
      <c r="Y168" s="230">
        <f>X168*K168</f>
        <v>0.50800000000000001</v>
      </c>
      <c r="Z168" s="230">
        <v>0</v>
      </c>
      <c r="AA168" s="231">
        <f>Z168*K168</f>
        <v>0</v>
      </c>
      <c r="AR168" s="24" t="s">
        <v>180</v>
      </c>
      <c r="AT168" s="24" t="s">
        <v>241</v>
      </c>
      <c r="AU168" s="24" t="s">
        <v>115</v>
      </c>
      <c r="AY168" s="24" t="s">
        <v>160</v>
      </c>
      <c r="BE168" s="144">
        <f>IF(U168="základní",N168,0)</f>
        <v>0</v>
      </c>
      <c r="BF168" s="144">
        <f>IF(U168="snížená",N168,0)</f>
        <v>0</v>
      </c>
      <c r="BG168" s="144">
        <f>IF(U168="zákl. přenesená",N168,0)</f>
        <v>0</v>
      </c>
      <c r="BH168" s="144">
        <f>IF(U168="sníž. přenesená",N168,0)</f>
        <v>0</v>
      </c>
      <c r="BI168" s="144">
        <f>IF(U168="nulová",N168,0)</f>
        <v>0</v>
      </c>
      <c r="BJ168" s="24" t="s">
        <v>87</v>
      </c>
      <c r="BK168" s="144">
        <f>ROUND(L168*K168,2)</f>
        <v>0</v>
      </c>
      <c r="BL168" s="24" t="s">
        <v>166</v>
      </c>
      <c r="BM168" s="24" t="s">
        <v>807</v>
      </c>
    </row>
    <row r="169" s="1" customFormat="1" ht="25.5" customHeight="1">
      <c r="B169" s="48"/>
      <c r="C169" s="221" t="s">
        <v>190</v>
      </c>
      <c r="D169" s="221" t="s">
        <v>162</v>
      </c>
      <c r="E169" s="222" t="s">
        <v>714</v>
      </c>
      <c r="F169" s="223" t="s">
        <v>715</v>
      </c>
      <c r="G169" s="223"/>
      <c r="H169" s="223"/>
      <c r="I169" s="223"/>
      <c r="J169" s="224" t="s">
        <v>298</v>
      </c>
      <c r="K169" s="225">
        <v>5</v>
      </c>
      <c r="L169" s="226">
        <v>0</v>
      </c>
      <c r="M169" s="227"/>
      <c r="N169" s="228">
        <f>ROUND(L169*K169,2)</f>
        <v>0</v>
      </c>
      <c r="O169" s="228"/>
      <c r="P169" s="228"/>
      <c r="Q169" s="228"/>
      <c r="R169" s="50"/>
      <c r="T169" s="229" t="s">
        <v>22</v>
      </c>
      <c r="U169" s="58" t="s">
        <v>44</v>
      </c>
      <c r="V169" s="49"/>
      <c r="W169" s="230">
        <f>V169*K169</f>
        <v>0</v>
      </c>
      <c r="X169" s="230">
        <v>0.011469999999999999</v>
      </c>
      <c r="Y169" s="230">
        <f>X169*K169</f>
        <v>0.057349999999999998</v>
      </c>
      <c r="Z169" s="230">
        <v>0</v>
      </c>
      <c r="AA169" s="231">
        <f>Z169*K169</f>
        <v>0</v>
      </c>
      <c r="AR169" s="24" t="s">
        <v>166</v>
      </c>
      <c r="AT169" s="24" t="s">
        <v>162</v>
      </c>
      <c r="AU169" s="24" t="s">
        <v>115</v>
      </c>
      <c r="AY169" s="24" t="s">
        <v>160</v>
      </c>
      <c r="BE169" s="144">
        <f>IF(U169="základní",N169,0)</f>
        <v>0</v>
      </c>
      <c r="BF169" s="144">
        <f>IF(U169="snížená",N169,0)</f>
        <v>0</v>
      </c>
      <c r="BG169" s="144">
        <f>IF(U169="zákl. přenesená",N169,0)</f>
        <v>0</v>
      </c>
      <c r="BH169" s="144">
        <f>IF(U169="sníž. přenesená",N169,0)</f>
        <v>0</v>
      </c>
      <c r="BI169" s="144">
        <f>IF(U169="nulová",N169,0)</f>
        <v>0</v>
      </c>
      <c r="BJ169" s="24" t="s">
        <v>87</v>
      </c>
      <c r="BK169" s="144">
        <f>ROUND(L169*K169,2)</f>
        <v>0</v>
      </c>
      <c r="BL169" s="24" t="s">
        <v>166</v>
      </c>
      <c r="BM169" s="24" t="s">
        <v>808</v>
      </c>
    </row>
    <row r="170" s="10" customFormat="1" ht="16.5" customHeight="1">
      <c r="B170" s="232"/>
      <c r="C170" s="233"/>
      <c r="D170" s="233"/>
      <c r="E170" s="234" t="s">
        <v>22</v>
      </c>
      <c r="F170" s="235" t="s">
        <v>809</v>
      </c>
      <c r="G170" s="236"/>
      <c r="H170" s="236"/>
      <c r="I170" s="236"/>
      <c r="J170" s="233"/>
      <c r="K170" s="237">
        <v>2</v>
      </c>
      <c r="L170" s="233"/>
      <c r="M170" s="233"/>
      <c r="N170" s="233"/>
      <c r="O170" s="233"/>
      <c r="P170" s="233"/>
      <c r="Q170" s="233"/>
      <c r="R170" s="238"/>
      <c r="T170" s="239"/>
      <c r="U170" s="233"/>
      <c r="V170" s="233"/>
      <c r="W170" s="233"/>
      <c r="X170" s="233"/>
      <c r="Y170" s="233"/>
      <c r="Z170" s="233"/>
      <c r="AA170" s="240"/>
      <c r="AT170" s="241" t="s">
        <v>169</v>
      </c>
      <c r="AU170" s="241" t="s">
        <v>115</v>
      </c>
      <c r="AV170" s="10" t="s">
        <v>115</v>
      </c>
      <c r="AW170" s="10" t="s">
        <v>36</v>
      </c>
      <c r="AX170" s="10" t="s">
        <v>79</v>
      </c>
      <c r="AY170" s="241" t="s">
        <v>160</v>
      </c>
    </row>
    <row r="171" s="10" customFormat="1" ht="16.5" customHeight="1">
      <c r="B171" s="232"/>
      <c r="C171" s="233"/>
      <c r="D171" s="233"/>
      <c r="E171" s="234" t="s">
        <v>22</v>
      </c>
      <c r="F171" s="251" t="s">
        <v>810</v>
      </c>
      <c r="G171" s="233"/>
      <c r="H171" s="233"/>
      <c r="I171" s="233"/>
      <c r="J171" s="233"/>
      <c r="K171" s="237">
        <v>3</v>
      </c>
      <c r="L171" s="233"/>
      <c r="M171" s="233"/>
      <c r="N171" s="233"/>
      <c r="O171" s="233"/>
      <c r="P171" s="233"/>
      <c r="Q171" s="233"/>
      <c r="R171" s="238"/>
      <c r="T171" s="239"/>
      <c r="U171" s="233"/>
      <c r="V171" s="233"/>
      <c r="W171" s="233"/>
      <c r="X171" s="233"/>
      <c r="Y171" s="233"/>
      <c r="Z171" s="233"/>
      <c r="AA171" s="240"/>
      <c r="AT171" s="241" t="s">
        <v>169</v>
      </c>
      <c r="AU171" s="241" t="s">
        <v>115</v>
      </c>
      <c r="AV171" s="10" t="s">
        <v>115</v>
      </c>
      <c r="AW171" s="10" t="s">
        <v>36</v>
      </c>
      <c r="AX171" s="10" t="s">
        <v>79</v>
      </c>
      <c r="AY171" s="241" t="s">
        <v>160</v>
      </c>
    </row>
    <row r="172" s="13" customFormat="1" ht="16.5" customHeight="1">
      <c r="B172" s="261"/>
      <c r="C172" s="262"/>
      <c r="D172" s="262"/>
      <c r="E172" s="263" t="s">
        <v>22</v>
      </c>
      <c r="F172" s="264" t="s">
        <v>211</v>
      </c>
      <c r="G172" s="262"/>
      <c r="H172" s="262"/>
      <c r="I172" s="262"/>
      <c r="J172" s="262"/>
      <c r="K172" s="265">
        <v>5</v>
      </c>
      <c r="L172" s="262"/>
      <c r="M172" s="262"/>
      <c r="N172" s="262"/>
      <c r="O172" s="262"/>
      <c r="P172" s="262"/>
      <c r="Q172" s="262"/>
      <c r="R172" s="266"/>
      <c r="T172" s="267"/>
      <c r="U172" s="262"/>
      <c r="V172" s="262"/>
      <c r="W172" s="262"/>
      <c r="X172" s="262"/>
      <c r="Y172" s="262"/>
      <c r="Z172" s="262"/>
      <c r="AA172" s="268"/>
      <c r="AT172" s="269" t="s">
        <v>169</v>
      </c>
      <c r="AU172" s="269" t="s">
        <v>115</v>
      </c>
      <c r="AV172" s="13" t="s">
        <v>166</v>
      </c>
      <c r="AW172" s="13" t="s">
        <v>36</v>
      </c>
      <c r="AX172" s="13" t="s">
        <v>87</v>
      </c>
      <c r="AY172" s="269" t="s">
        <v>160</v>
      </c>
    </row>
    <row r="173" s="1" customFormat="1" ht="25.5" customHeight="1">
      <c r="B173" s="48"/>
      <c r="C173" s="270" t="s">
        <v>185</v>
      </c>
      <c r="D173" s="270" t="s">
        <v>241</v>
      </c>
      <c r="E173" s="271" t="s">
        <v>719</v>
      </c>
      <c r="F173" s="272" t="s">
        <v>720</v>
      </c>
      <c r="G173" s="272"/>
      <c r="H173" s="272"/>
      <c r="I173" s="272"/>
      <c r="J173" s="273" t="s">
        <v>298</v>
      </c>
      <c r="K173" s="274">
        <v>2</v>
      </c>
      <c r="L173" s="275">
        <v>0</v>
      </c>
      <c r="M173" s="276"/>
      <c r="N173" s="277">
        <f>ROUND(L173*K173,2)</f>
        <v>0</v>
      </c>
      <c r="O173" s="228"/>
      <c r="P173" s="228"/>
      <c r="Q173" s="228"/>
      <c r="R173" s="50"/>
      <c r="T173" s="229" t="s">
        <v>22</v>
      </c>
      <c r="U173" s="58" t="s">
        <v>44</v>
      </c>
      <c r="V173" s="49"/>
      <c r="W173" s="230">
        <f>V173*K173</f>
        <v>0</v>
      </c>
      <c r="X173" s="230">
        <v>0.56999999999999995</v>
      </c>
      <c r="Y173" s="230">
        <f>X173*K173</f>
        <v>1.1399999999999999</v>
      </c>
      <c r="Z173" s="230">
        <v>0</v>
      </c>
      <c r="AA173" s="231">
        <f>Z173*K173</f>
        <v>0</v>
      </c>
      <c r="AR173" s="24" t="s">
        <v>180</v>
      </c>
      <c r="AT173" s="24" t="s">
        <v>241</v>
      </c>
      <c r="AU173" s="24" t="s">
        <v>115</v>
      </c>
      <c r="AY173" s="24" t="s">
        <v>160</v>
      </c>
      <c r="BE173" s="144">
        <f>IF(U173="základní",N173,0)</f>
        <v>0</v>
      </c>
      <c r="BF173" s="144">
        <f>IF(U173="snížená",N173,0)</f>
        <v>0</v>
      </c>
      <c r="BG173" s="144">
        <f>IF(U173="zákl. přenesená",N173,0)</f>
        <v>0</v>
      </c>
      <c r="BH173" s="144">
        <f>IF(U173="sníž. přenesená",N173,0)</f>
        <v>0</v>
      </c>
      <c r="BI173" s="144">
        <f>IF(U173="nulová",N173,0)</f>
        <v>0</v>
      </c>
      <c r="BJ173" s="24" t="s">
        <v>87</v>
      </c>
      <c r="BK173" s="144">
        <f>ROUND(L173*K173,2)</f>
        <v>0</v>
      </c>
      <c r="BL173" s="24" t="s">
        <v>166</v>
      </c>
      <c r="BM173" s="24" t="s">
        <v>811</v>
      </c>
    </row>
    <row r="174" s="1" customFormat="1" ht="25.5" customHeight="1">
      <c r="B174" s="48"/>
      <c r="C174" s="270" t="s">
        <v>279</v>
      </c>
      <c r="D174" s="270" t="s">
        <v>241</v>
      </c>
      <c r="E174" s="271" t="s">
        <v>722</v>
      </c>
      <c r="F174" s="272" t="s">
        <v>723</v>
      </c>
      <c r="G174" s="272"/>
      <c r="H174" s="272"/>
      <c r="I174" s="272"/>
      <c r="J174" s="273" t="s">
        <v>298</v>
      </c>
      <c r="K174" s="274">
        <v>1</v>
      </c>
      <c r="L174" s="275">
        <v>0</v>
      </c>
      <c r="M174" s="276"/>
      <c r="N174" s="277">
        <f>ROUND(L174*K174,2)</f>
        <v>0</v>
      </c>
      <c r="O174" s="228"/>
      <c r="P174" s="228"/>
      <c r="Q174" s="228"/>
      <c r="R174" s="50"/>
      <c r="T174" s="229" t="s">
        <v>22</v>
      </c>
      <c r="U174" s="58" t="s">
        <v>44</v>
      </c>
      <c r="V174" s="49"/>
      <c r="W174" s="230">
        <f>V174*K174</f>
        <v>0</v>
      </c>
      <c r="X174" s="230">
        <v>0.033000000000000002</v>
      </c>
      <c r="Y174" s="230">
        <f>X174*K174</f>
        <v>0.033000000000000002</v>
      </c>
      <c r="Z174" s="230">
        <v>0</v>
      </c>
      <c r="AA174" s="231">
        <f>Z174*K174</f>
        <v>0</v>
      </c>
      <c r="AR174" s="24" t="s">
        <v>180</v>
      </c>
      <c r="AT174" s="24" t="s">
        <v>241</v>
      </c>
      <c r="AU174" s="24" t="s">
        <v>115</v>
      </c>
      <c r="AY174" s="24" t="s">
        <v>160</v>
      </c>
      <c r="BE174" s="144">
        <f>IF(U174="základní",N174,0)</f>
        <v>0</v>
      </c>
      <c r="BF174" s="144">
        <f>IF(U174="snížená",N174,0)</f>
        <v>0</v>
      </c>
      <c r="BG174" s="144">
        <f>IF(U174="zákl. přenesená",N174,0)</f>
        <v>0</v>
      </c>
      <c r="BH174" s="144">
        <f>IF(U174="sníž. přenesená",N174,0)</f>
        <v>0</v>
      </c>
      <c r="BI174" s="144">
        <f>IF(U174="nulová",N174,0)</f>
        <v>0</v>
      </c>
      <c r="BJ174" s="24" t="s">
        <v>87</v>
      </c>
      <c r="BK174" s="144">
        <f>ROUND(L174*K174,2)</f>
        <v>0</v>
      </c>
      <c r="BL174" s="24" t="s">
        <v>166</v>
      </c>
      <c r="BM174" s="24" t="s">
        <v>812</v>
      </c>
    </row>
    <row r="175" s="1" customFormat="1" ht="25.5" customHeight="1">
      <c r="B175" s="48"/>
      <c r="C175" s="270" t="s">
        <v>11</v>
      </c>
      <c r="D175" s="270" t="s">
        <v>241</v>
      </c>
      <c r="E175" s="271" t="s">
        <v>728</v>
      </c>
      <c r="F175" s="272" t="s">
        <v>729</v>
      </c>
      <c r="G175" s="272"/>
      <c r="H175" s="272"/>
      <c r="I175" s="272"/>
      <c r="J175" s="273" t="s">
        <v>298</v>
      </c>
      <c r="K175" s="274">
        <v>2</v>
      </c>
      <c r="L175" s="275">
        <v>0</v>
      </c>
      <c r="M175" s="276"/>
      <c r="N175" s="277">
        <f>ROUND(L175*K175,2)</f>
        <v>0</v>
      </c>
      <c r="O175" s="228"/>
      <c r="P175" s="228"/>
      <c r="Q175" s="228"/>
      <c r="R175" s="50"/>
      <c r="T175" s="229" t="s">
        <v>22</v>
      </c>
      <c r="U175" s="58" t="s">
        <v>44</v>
      </c>
      <c r="V175" s="49"/>
      <c r="W175" s="230">
        <f>V175*K175</f>
        <v>0</v>
      </c>
      <c r="X175" s="230">
        <v>0.052999999999999998</v>
      </c>
      <c r="Y175" s="230">
        <f>X175*K175</f>
        <v>0.106</v>
      </c>
      <c r="Z175" s="230">
        <v>0</v>
      </c>
      <c r="AA175" s="231">
        <f>Z175*K175</f>
        <v>0</v>
      </c>
      <c r="AR175" s="24" t="s">
        <v>180</v>
      </c>
      <c r="AT175" s="24" t="s">
        <v>241</v>
      </c>
      <c r="AU175" s="24" t="s">
        <v>115</v>
      </c>
      <c r="AY175" s="24" t="s">
        <v>160</v>
      </c>
      <c r="BE175" s="144">
        <f>IF(U175="základní",N175,0)</f>
        <v>0</v>
      </c>
      <c r="BF175" s="144">
        <f>IF(U175="snížená",N175,0)</f>
        <v>0</v>
      </c>
      <c r="BG175" s="144">
        <f>IF(U175="zákl. přenesená",N175,0)</f>
        <v>0</v>
      </c>
      <c r="BH175" s="144">
        <f>IF(U175="sníž. přenesená",N175,0)</f>
        <v>0</v>
      </c>
      <c r="BI175" s="144">
        <f>IF(U175="nulová",N175,0)</f>
        <v>0</v>
      </c>
      <c r="BJ175" s="24" t="s">
        <v>87</v>
      </c>
      <c r="BK175" s="144">
        <f>ROUND(L175*K175,2)</f>
        <v>0</v>
      </c>
      <c r="BL175" s="24" t="s">
        <v>166</v>
      </c>
      <c r="BM175" s="24" t="s">
        <v>813</v>
      </c>
    </row>
    <row r="176" s="1" customFormat="1" ht="25.5" customHeight="1">
      <c r="B176" s="48"/>
      <c r="C176" s="221" t="s">
        <v>10</v>
      </c>
      <c r="D176" s="221" t="s">
        <v>162</v>
      </c>
      <c r="E176" s="222" t="s">
        <v>731</v>
      </c>
      <c r="F176" s="223" t="s">
        <v>732</v>
      </c>
      <c r="G176" s="223"/>
      <c r="H176" s="223"/>
      <c r="I176" s="223"/>
      <c r="J176" s="224" t="s">
        <v>298</v>
      </c>
      <c r="K176" s="225">
        <v>2</v>
      </c>
      <c r="L176" s="226">
        <v>0</v>
      </c>
      <c r="M176" s="227"/>
      <c r="N176" s="228">
        <f>ROUND(L176*K176,2)</f>
        <v>0</v>
      </c>
      <c r="O176" s="228"/>
      <c r="P176" s="228"/>
      <c r="Q176" s="228"/>
      <c r="R176" s="50"/>
      <c r="T176" s="229" t="s">
        <v>22</v>
      </c>
      <c r="U176" s="58" t="s">
        <v>44</v>
      </c>
      <c r="V176" s="49"/>
      <c r="W176" s="230">
        <f>V176*K176</f>
        <v>0</v>
      </c>
      <c r="X176" s="230">
        <v>0.027529999999999999</v>
      </c>
      <c r="Y176" s="230">
        <f>X176*K176</f>
        <v>0.055059999999999998</v>
      </c>
      <c r="Z176" s="230">
        <v>0</v>
      </c>
      <c r="AA176" s="231">
        <f>Z176*K176</f>
        <v>0</v>
      </c>
      <c r="AR176" s="24" t="s">
        <v>166</v>
      </c>
      <c r="AT176" s="24" t="s">
        <v>162</v>
      </c>
      <c r="AU176" s="24" t="s">
        <v>115</v>
      </c>
      <c r="AY176" s="24" t="s">
        <v>160</v>
      </c>
      <c r="BE176" s="144">
        <f>IF(U176="základní",N176,0)</f>
        <v>0</v>
      </c>
      <c r="BF176" s="144">
        <f>IF(U176="snížená",N176,0)</f>
        <v>0</v>
      </c>
      <c r="BG176" s="144">
        <f>IF(U176="zákl. přenesená",N176,0)</f>
        <v>0</v>
      </c>
      <c r="BH176" s="144">
        <f>IF(U176="sníž. přenesená",N176,0)</f>
        <v>0</v>
      </c>
      <c r="BI176" s="144">
        <f>IF(U176="nulová",N176,0)</f>
        <v>0</v>
      </c>
      <c r="BJ176" s="24" t="s">
        <v>87</v>
      </c>
      <c r="BK176" s="144">
        <f>ROUND(L176*K176,2)</f>
        <v>0</v>
      </c>
      <c r="BL176" s="24" t="s">
        <v>166</v>
      </c>
      <c r="BM176" s="24" t="s">
        <v>814</v>
      </c>
    </row>
    <row r="177" s="1" customFormat="1" ht="25.5" customHeight="1">
      <c r="B177" s="48"/>
      <c r="C177" s="270" t="s">
        <v>815</v>
      </c>
      <c r="D177" s="270" t="s">
        <v>241</v>
      </c>
      <c r="E177" s="271" t="s">
        <v>734</v>
      </c>
      <c r="F177" s="272" t="s">
        <v>735</v>
      </c>
      <c r="G177" s="272"/>
      <c r="H177" s="272"/>
      <c r="I177" s="272"/>
      <c r="J177" s="273" t="s">
        <v>298</v>
      </c>
      <c r="K177" s="274">
        <v>2</v>
      </c>
      <c r="L177" s="275">
        <v>0</v>
      </c>
      <c r="M177" s="276"/>
      <c r="N177" s="277">
        <f>ROUND(L177*K177,2)</f>
        <v>0</v>
      </c>
      <c r="O177" s="228"/>
      <c r="P177" s="228"/>
      <c r="Q177" s="228"/>
      <c r="R177" s="50"/>
      <c r="T177" s="229" t="s">
        <v>22</v>
      </c>
      <c r="U177" s="58" t="s">
        <v>44</v>
      </c>
      <c r="V177" s="49"/>
      <c r="W177" s="230">
        <f>V177*K177</f>
        <v>0</v>
      </c>
      <c r="X177" s="230">
        <v>1.6140000000000001</v>
      </c>
      <c r="Y177" s="230">
        <f>X177*K177</f>
        <v>3.2280000000000002</v>
      </c>
      <c r="Z177" s="230">
        <v>0</v>
      </c>
      <c r="AA177" s="231">
        <f>Z177*K177</f>
        <v>0</v>
      </c>
      <c r="AR177" s="24" t="s">
        <v>180</v>
      </c>
      <c r="AT177" s="24" t="s">
        <v>241</v>
      </c>
      <c r="AU177" s="24" t="s">
        <v>115</v>
      </c>
      <c r="AY177" s="24" t="s">
        <v>160</v>
      </c>
      <c r="BE177" s="144">
        <f>IF(U177="základní",N177,0)</f>
        <v>0</v>
      </c>
      <c r="BF177" s="144">
        <f>IF(U177="snížená",N177,0)</f>
        <v>0</v>
      </c>
      <c r="BG177" s="144">
        <f>IF(U177="zákl. přenesená",N177,0)</f>
        <v>0</v>
      </c>
      <c r="BH177" s="144">
        <f>IF(U177="sníž. přenesená",N177,0)</f>
        <v>0</v>
      </c>
      <c r="BI177" s="144">
        <f>IF(U177="nulová",N177,0)</f>
        <v>0</v>
      </c>
      <c r="BJ177" s="24" t="s">
        <v>87</v>
      </c>
      <c r="BK177" s="144">
        <f>ROUND(L177*K177,2)</f>
        <v>0</v>
      </c>
      <c r="BL177" s="24" t="s">
        <v>166</v>
      </c>
      <c r="BM177" s="24" t="s">
        <v>816</v>
      </c>
    </row>
    <row r="178" s="1" customFormat="1" ht="38.25" customHeight="1">
      <c r="B178" s="48"/>
      <c r="C178" s="221" t="s">
        <v>289</v>
      </c>
      <c r="D178" s="221" t="s">
        <v>162</v>
      </c>
      <c r="E178" s="222" t="s">
        <v>817</v>
      </c>
      <c r="F178" s="223" t="s">
        <v>818</v>
      </c>
      <c r="G178" s="223"/>
      <c r="H178" s="223"/>
      <c r="I178" s="223"/>
      <c r="J178" s="224" t="s">
        <v>298</v>
      </c>
      <c r="K178" s="225">
        <v>2</v>
      </c>
      <c r="L178" s="226">
        <v>0</v>
      </c>
      <c r="M178" s="227"/>
      <c r="N178" s="228">
        <f>ROUND(L178*K178,2)</f>
        <v>0</v>
      </c>
      <c r="O178" s="228"/>
      <c r="P178" s="228"/>
      <c r="Q178" s="228"/>
      <c r="R178" s="50"/>
      <c r="T178" s="229" t="s">
        <v>22</v>
      </c>
      <c r="U178" s="58" t="s">
        <v>44</v>
      </c>
      <c r="V178" s="49"/>
      <c r="W178" s="230">
        <f>V178*K178</f>
        <v>0</v>
      </c>
      <c r="X178" s="230">
        <v>0.040680000000000001</v>
      </c>
      <c r="Y178" s="230">
        <f>X178*K178</f>
        <v>0.081360000000000002</v>
      </c>
      <c r="Z178" s="230">
        <v>0</v>
      </c>
      <c r="AA178" s="231">
        <f>Z178*K178</f>
        <v>0</v>
      </c>
      <c r="AR178" s="24" t="s">
        <v>166</v>
      </c>
      <c r="AT178" s="24" t="s">
        <v>162</v>
      </c>
      <c r="AU178" s="24" t="s">
        <v>115</v>
      </c>
      <c r="AY178" s="24" t="s">
        <v>160</v>
      </c>
      <c r="BE178" s="144">
        <f>IF(U178="základní",N178,0)</f>
        <v>0</v>
      </c>
      <c r="BF178" s="144">
        <f>IF(U178="snížená",N178,0)</f>
        <v>0</v>
      </c>
      <c r="BG178" s="144">
        <f>IF(U178="zákl. přenesená",N178,0)</f>
        <v>0</v>
      </c>
      <c r="BH178" s="144">
        <f>IF(U178="sníž. přenesená",N178,0)</f>
        <v>0</v>
      </c>
      <c r="BI178" s="144">
        <f>IF(U178="nulová",N178,0)</f>
        <v>0</v>
      </c>
      <c r="BJ178" s="24" t="s">
        <v>87</v>
      </c>
      <c r="BK178" s="144">
        <f>ROUND(L178*K178,2)</f>
        <v>0</v>
      </c>
      <c r="BL178" s="24" t="s">
        <v>166</v>
      </c>
      <c r="BM178" s="24" t="s">
        <v>819</v>
      </c>
    </row>
    <row r="179" s="10" customFormat="1" ht="16.5" customHeight="1">
      <c r="B179" s="232"/>
      <c r="C179" s="233"/>
      <c r="D179" s="233"/>
      <c r="E179" s="234" t="s">
        <v>22</v>
      </c>
      <c r="F179" s="235" t="s">
        <v>820</v>
      </c>
      <c r="G179" s="236"/>
      <c r="H179" s="236"/>
      <c r="I179" s="236"/>
      <c r="J179" s="233"/>
      <c r="K179" s="237">
        <v>2</v>
      </c>
      <c r="L179" s="233"/>
      <c r="M179" s="233"/>
      <c r="N179" s="233"/>
      <c r="O179" s="233"/>
      <c r="P179" s="233"/>
      <c r="Q179" s="233"/>
      <c r="R179" s="238"/>
      <c r="T179" s="239"/>
      <c r="U179" s="233"/>
      <c r="V179" s="233"/>
      <c r="W179" s="233"/>
      <c r="X179" s="233"/>
      <c r="Y179" s="233"/>
      <c r="Z179" s="233"/>
      <c r="AA179" s="240"/>
      <c r="AT179" s="241" t="s">
        <v>169</v>
      </c>
      <c r="AU179" s="241" t="s">
        <v>115</v>
      </c>
      <c r="AV179" s="10" t="s">
        <v>115</v>
      </c>
      <c r="AW179" s="10" t="s">
        <v>36</v>
      </c>
      <c r="AX179" s="10" t="s">
        <v>87</v>
      </c>
      <c r="AY179" s="241" t="s">
        <v>160</v>
      </c>
    </row>
    <row r="180" s="1" customFormat="1" ht="38.25" customHeight="1">
      <c r="B180" s="48"/>
      <c r="C180" s="221" t="s">
        <v>553</v>
      </c>
      <c r="D180" s="221" t="s">
        <v>162</v>
      </c>
      <c r="E180" s="222" t="s">
        <v>741</v>
      </c>
      <c r="F180" s="223" t="s">
        <v>742</v>
      </c>
      <c r="G180" s="223"/>
      <c r="H180" s="223"/>
      <c r="I180" s="223"/>
      <c r="J180" s="224" t="s">
        <v>298</v>
      </c>
      <c r="K180" s="225">
        <v>2</v>
      </c>
      <c r="L180" s="226">
        <v>0</v>
      </c>
      <c r="M180" s="227"/>
      <c r="N180" s="228">
        <f>ROUND(L180*K180,2)</f>
        <v>0</v>
      </c>
      <c r="O180" s="228"/>
      <c r="P180" s="228"/>
      <c r="Q180" s="228"/>
      <c r="R180" s="50"/>
      <c r="T180" s="229" t="s">
        <v>22</v>
      </c>
      <c r="U180" s="58" t="s">
        <v>44</v>
      </c>
      <c r="V180" s="49"/>
      <c r="W180" s="230">
        <f>V180*K180</f>
        <v>0</v>
      </c>
      <c r="X180" s="230">
        <v>0.21734000000000001</v>
      </c>
      <c r="Y180" s="230">
        <f>X180*K180</f>
        <v>0.43468000000000001</v>
      </c>
      <c r="Z180" s="230">
        <v>0</v>
      </c>
      <c r="AA180" s="231">
        <f>Z180*K180</f>
        <v>0</v>
      </c>
      <c r="AR180" s="24" t="s">
        <v>166</v>
      </c>
      <c r="AT180" s="24" t="s">
        <v>162</v>
      </c>
      <c r="AU180" s="24" t="s">
        <v>115</v>
      </c>
      <c r="AY180" s="24" t="s">
        <v>160</v>
      </c>
      <c r="BE180" s="144">
        <f>IF(U180="základní",N180,0)</f>
        <v>0</v>
      </c>
      <c r="BF180" s="144">
        <f>IF(U180="snížená",N180,0)</f>
        <v>0</v>
      </c>
      <c r="BG180" s="144">
        <f>IF(U180="zákl. přenesená",N180,0)</f>
        <v>0</v>
      </c>
      <c r="BH180" s="144">
        <f>IF(U180="sníž. přenesená",N180,0)</f>
        <v>0</v>
      </c>
      <c r="BI180" s="144">
        <f>IF(U180="nulová",N180,0)</f>
        <v>0</v>
      </c>
      <c r="BJ180" s="24" t="s">
        <v>87</v>
      </c>
      <c r="BK180" s="144">
        <f>ROUND(L180*K180,2)</f>
        <v>0</v>
      </c>
      <c r="BL180" s="24" t="s">
        <v>166</v>
      </c>
      <c r="BM180" s="24" t="s">
        <v>821</v>
      </c>
    </row>
    <row r="181" s="1" customFormat="1" ht="25.5" customHeight="1">
      <c r="B181" s="48"/>
      <c r="C181" s="270" t="s">
        <v>558</v>
      </c>
      <c r="D181" s="270" t="s">
        <v>241</v>
      </c>
      <c r="E181" s="271" t="s">
        <v>744</v>
      </c>
      <c r="F181" s="272" t="s">
        <v>745</v>
      </c>
      <c r="G181" s="272"/>
      <c r="H181" s="272"/>
      <c r="I181" s="272"/>
      <c r="J181" s="273" t="s">
        <v>298</v>
      </c>
      <c r="K181" s="274">
        <v>2</v>
      </c>
      <c r="L181" s="275">
        <v>0</v>
      </c>
      <c r="M181" s="276"/>
      <c r="N181" s="277">
        <f>ROUND(L181*K181,2)</f>
        <v>0</v>
      </c>
      <c r="O181" s="228"/>
      <c r="P181" s="228"/>
      <c r="Q181" s="228"/>
      <c r="R181" s="50"/>
      <c r="T181" s="229" t="s">
        <v>22</v>
      </c>
      <c r="U181" s="58" t="s">
        <v>44</v>
      </c>
      <c r="V181" s="49"/>
      <c r="W181" s="230">
        <f>V181*K181</f>
        <v>0</v>
      </c>
      <c r="X181" s="230">
        <v>0.037999999999999999</v>
      </c>
      <c r="Y181" s="230">
        <f>X181*K181</f>
        <v>0.075999999999999998</v>
      </c>
      <c r="Z181" s="230">
        <v>0</v>
      </c>
      <c r="AA181" s="231">
        <f>Z181*K181</f>
        <v>0</v>
      </c>
      <c r="AR181" s="24" t="s">
        <v>180</v>
      </c>
      <c r="AT181" s="24" t="s">
        <v>241</v>
      </c>
      <c r="AU181" s="24" t="s">
        <v>115</v>
      </c>
      <c r="AY181" s="24" t="s">
        <v>160</v>
      </c>
      <c r="BE181" s="144">
        <f>IF(U181="základní",N181,0)</f>
        <v>0</v>
      </c>
      <c r="BF181" s="144">
        <f>IF(U181="snížená",N181,0)</f>
        <v>0</v>
      </c>
      <c r="BG181" s="144">
        <f>IF(U181="zákl. přenesená",N181,0)</f>
        <v>0</v>
      </c>
      <c r="BH181" s="144">
        <f>IF(U181="sníž. přenesená",N181,0)</f>
        <v>0</v>
      </c>
      <c r="BI181" s="144">
        <f>IF(U181="nulová",N181,0)</f>
        <v>0</v>
      </c>
      <c r="BJ181" s="24" t="s">
        <v>87</v>
      </c>
      <c r="BK181" s="144">
        <f>ROUND(L181*K181,2)</f>
        <v>0</v>
      </c>
      <c r="BL181" s="24" t="s">
        <v>166</v>
      </c>
      <c r="BM181" s="24" t="s">
        <v>822</v>
      </c>
    </row>
    <row r="182" s="9" customFormat="1" ht="29.88" customHeight="1">
      <c r="B182" s="207"/>
      <c r="C182" s="208"/>
      <c r="D182" s="218" t="s">
        <v>132</v>
      </c>
      <c r="E182" s="218"/>
      <c r="F182" s="218"/>
      <c r="G182" s="218"/>
      <c r="H182" s="218"/>
      <c r="I182" s="218"/>
      <c r="J182" s="218"/>
      <c r="K182" s="218"/>
      <c r="L182" s="218"/>
      <c r="M182" s="218"/>
      <c r="N182" s="278">
        <f>BK182</f>
        <v>0</v>
      </c>
      <c r="O182" s="279"/>
      <c r="P182" s="279"/>
      <c r="Q182" s="279"/>
      <c r="R182" s="211"/>
      <c r="T182" s="212"/>
      <c r="U182" s="208"/>
      <c r="V182" s="208"/>
      <c r="W182" s="213">
        <f>W183</f>
        <v>0</v>
      </c>
      <c r="X182" s="208"/>
      <c r="Y182" s="213">
        <f>Y183</f>
        <v>0</v>
      </c>
      <c r="Z182" s="208"/>
      <c r="AA182" s="214">
        <f>AA183</f>
        <v>0</v>
      </c>
      <c r="AR182" s="215" t="s">
        <v>87</v>
      </c>
      <c r="AT182" s="216" t="s">
        <v>78</v>
      </c>
      <c r="AU182" s="216" t="s">
        <v>87</v>
      </c>
      <c r="AY182" s="215" t="s">
        <v>160</v>
      </c>
      <c r="BK182" s="217">
        <f>BK183</f>
        <v>0</v>
      </c>
    </row>
    <row r="183" s="1" customFormat="1" ht="25.5" customHeight="1">
      <c r="B183" s="48"/>
      <c r="C183" s="221" t="s">
        <v>563</v>
      </c>
      <c r="D183" s="221" t="s">
        <v>162</v>
      </c>
      <c r="E183" s="222" t="s">
        <v>747</v>
      </c>
      <c r="F183" s="223" t="s">
        <v>748</v>
      </c>
      <c r="G183" s="223"/>
      <c r="H183" s="223"/>
      <c r="I183" s="223"/>
      <c r="J183" s="224" t="s">
        <v>227</v>
      </c>
      <c r="K183" s="225">
        <v>36.578000000000003</v>
      </c>
      <c r="L183" s="226">
        <v>0</v>
      </c>
      <c r="M183" s="227"/>
      <c r="N183" s="228">
        <f>ROUND(L183*K183,2)</f>
        <v>0</v>
      </c>
      <c r="O183" s="228"/>
      <c r="P183" s="228"/>
      <c r="Q183" s="228"/>
      <c r="R183" s="50"/>
      <c r="T183" s="229" t="s">
        <v>22</v>
      </c>
      <c r="U183" s="58" t="s">
        <v>44</v>
      </c>
      <c r="V183" s="49"/>
      <c r="W183" s="230">
        <f>V183*K183</f>
        <v>0</v>
      </c>
      <c r="X183" s="230">
        <v>0</v>
      </c>
      <c r="Y183" s="230">
        <f>X183*K183</f>
        <v>0</v>
      </c>
      <c r="Z183" s="230">
        <v>0</v>
      </c>
      <c r="AA183" s="231">
        <f>Z183*K183</f>
        <v>0</v>
      </c>
      <c r="AR183" s="24" t="s">
        <v>166</v>
      </c>
      <c r="AT183" s="24" t="s">
        <v>162</v>
      </c>
      <c r="AU183" s="24" t="s">
        <v>115</v>
      </c>
      <c r="AY183" s="24" t="s">
        <v>160</v>
      </c>
      <c r="BE183" s="144">
        <f>IF(U183="základní",N183,0)</f>
        <v>0</v>
      </c>
      <c r="BF183" s="144">
        <f>IF(U183="snížená",N183,0)</f>
        <v>0</v>
      </c>
      <c r="BG183" s="144">
        <f>IF(U183="zákl. přenesená",N183,0)</f>
        <v>0</v>
      </c>
      <c r="BH183" s="144">
        <f>IF(U183="sníž. přenesená",N183,0)</f>
        <v>0</v>
      </c>
      <c r="BI183" s="144">
        <f>IF(U183="nulová",N183,0)</f>
        <v>0</v>
      </c>
      <c r="BJ183" s="24" t="s">
        <v>87</v>
      </c>
      <c r="BK183" s="144">
        <f>ROUND(L183*K183,2)</f>
        <v>0</v>
      </c>
      <c r="BL183" s="24" t="s">
        <v>166</v>
      </c>
      <c r="BM183" s="24" t="s">
        <v>823</v>
      </c>
    </row>
    <row r="184" s="1" customFormat="1" ht="49.92" customHeight="1">
      <c r="B184" s="48"/>
      <c r="C184" s="49"/>
      <c r="D184" s="209" t="s">
        <v>473</v>
      </c>
      <c r="E184" s="49"/>
      <c r="F184" s="49"/>
      <c r="G184" s="49"/>
      <c r="H184" s="49"/>
      <c r="I184" s="49"/>
      <c r="J184" s="49"/>
      <c r="K184" s="49"/>
      <c r="L184" s="49"/>
      <c r="M184" s="49"/>
      <c r="N184" s="282">
        <f>BK184</f>
        <v>0</v>
      </c>
      <c r="O184" s="283"/>
      <c r="P184" s="283"/>
      <c r="Q184" s="283"/>
      <c r="R184" s="50"/>
      <c r="T184" s="195"/>
      <c r="U184" s="74"/>
      <c r="V184" s="74"/>
      <c r="W184" s="74"/>
      <c r="X184" s="74"/>
      <c r="Y184" s="74"/>
      <c r="Z184" s="74"/>
      <c r="AA184" s="76"/>
      <c r="AT184" s="24" t="s">
        <v>78</v>
      </c>
      <c r="AU184" s="24" t="s">
        <v>79</v>
      </c>
      <c r="AY184" s="24" t="s">
        <v>474</v>
      </c>
      <c r="BK184" s="144">
        <v>0</v>
      </c>
    </row>
    <row r="185" s="1" customFormat="1" ht="6.96" customHeight="1">
      <c r="B185" s="77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9"/>
    </row>
  </sheetData>
  <sheetProtection sheet="1" formatColumns="0" formatRows="0" objects="1" scenarios="1" spinCount="10" saltValue="/1V1Y25UWfHzbBZ2aK/CGC+3L9VPlezWD4GyoVpOMW+/lAnCYjYWOJrLkpTiHK0aaVePHZVkJmSiuSHCQcbv7g==" hashValue="mNLnRXK6Swb5Y1nVVbWpaspM/eGM07jPQQsPzXNUKbLQSpV8Tdg3MhQrqfX/BaSJdfPTlaY7fUz2nXsM2m9BpA==" algorithmName="SHA-512" password="CC35"/>
  <mergeCells count="19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41:I141"/>
    <mergeCell ref="F142:I142"/>
    <mergeCell ref="L142:M142"/>
    <mergeCell ref="N142:Q142"/>
    <mergeCell ref="F144:I144"/>
    <mergeCell ref="L144:M144"/>
    <mergeCell ref="N144:Q144"/>
    <mergeCell ref="F145:I145"/>
    <mergeCell ref="F146:I146"/>
    <mergeCell ref="F147:I147"/>
    <mergeCell ref="F149:I149"/>
    <mergeCell ref="L149:M149"/>
    <mergeCell ref="N149:Q149"/>
    <mergeCell ref="F150:I150"/>
    <mergeCell ref="F151:I151"/>
    <mergeCell ref="F152:I152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N121:Q121"/>
    <mergeCell ref="N122:Q122"/>
    <mergeCell ref="N123:Q123"/>
    <mergeCell ref="N143:Q143"/>
    <mergeCell ref="N148:Q148"/>
    <mergeCell ref="N153:Q153"/>
    <mergeCell ref="N182:Q182"/>
    <mergeCell ref="N184:Q18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CORE-I5-4460\Martina</dc:creator>
  <cp:lastModifiedBy>CORE-I5-4460\Martina</cp:lastModifiedBy>
  <dcterms:created xsi:type="dcterms:W3CDTF">2020-01-30T14:54:28Z</dcterms:created>
  <dcterms:modified xsi:type="dcterms:W3CDTF">2020-01-30T14:54:33Z</dcterms:modified>
</cp:coreProperties>
</file>