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.11 - OPĚRNÁ ZEĎ Z1 " sheetId="2" r:id="rId2"/>
    <sheet name="201.12 - OPĚRNÁ ZEĎ Z2" sheetId="3" r:id="rId3"/>
  </sheets>
  <definedNames>
    <definedName name="_xlnm.Print_Area" localSheetId="0">'Rekapitulace stavby'!$D$4:$AO$76,'Rekapitulace stavby'!$C$82:$AQ$98</definedName>
    <definedName name="_xlnm._FilterDatabase" localSheetId="1" hidden="1">'201.11 - OPĚRNÁ ZEĎ Z1 '!$C$132:$K$296</definedName>
    <definedName name="_xlnm.Print_Area" localSheetId="1">'201.11 - OPĚRNÁ ZEĎ Z1 '!$C$82:$J$112,'201.11 - OPĚRNÁ ZEĎ Z1 '!$C$118:$K$296</definedName>
    <definedName name="_xlnm._FilterDatabase" localSheetId="2" hidden="1">'201.12 - OPĚRNÁ ZEĎ Z2'!$C$131:$K$277</definedName>
    <definedName name="_xlnm.Print_Area" localSheetId="2">'201.12 - OPĚRNÁ ZEĎ Z2'!$C$82:$J$111,'201.12 - OPĚRNÁ ZEĎ Z2'!$C$117:$K$277</definedName>
    <definedName name="_xlnm.Print_Titles" localSheetId="0">'Rekapitulace stavby'!$92:$92</definedName>
    <definedName name="_xlnm.Print_Titles" localSheetId="1">'201.11 - OPĚRNÁ ZEĎ Z1 '!$132:$132</definedName>
    <definedName name="_xlnm.Print_Titles" localSheetId="2">'201.12 - OPĚRNÁ ZEĎ Z2'!$131:$131</definedName>
  </definedNames>
  <calcPr fullCalcOnLoad="1"/>
</workbook>
</file>

<file path=xl/sharedStrings.xml><?xml version="1.0" encoding="utf-8"?>
<sst xmlns="http://schemas.openxmlformats.org/spreadsheetml/2006/main" count="3880" uniqueCount="617">
  <si>
    <t>Export Komplet</t>
  </si>
  <si>
    <t/>
  </si>
  <si>
    <t>2.0</t>
  </si>
  <si>
    <t>ZAMOK</t>
  </si>
  <si>
    <t>False</t>
  </si>
  <si>
    <t>{69a36159-0ef3-4514-bf08-b4308844c3a1}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</si>
  <si>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</si>
  <si>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</si>
  <si>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</si>
  <si>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</si>
  <si>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</si>
  <si>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</si>
  <si>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</si>
  <si>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</si>
  <si>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20200321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</si>
  <si>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</si>
  <si>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</si>
  <si>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DVŮR KRÁLOVÉ N.L. - VERDEK, PĚŠÍ KOMUNIKACE - II. ETAPA</t>
  </si>
  <si>
    <t>KSO:</t>
  </si>
  <si>
    <t>CC-CZ:</t>
  </si>
  <si>
    <t>Místo:</t>
  </si>
  <si>
    <t xml:space="preserve"> </t>
  </si>
  <si>
    <t>Datum:</t>
  </si>
  <si>
    <t>19. 3. 2020</t>
  </si>
  <si>
    <t>Zadavatel:</t>
  </si>
  <si>
    <t>IČ:</t>
  </si>
  <si>
    <t>0,1</t>
  </si>
  <si>
    <t>DIČ:</t>
  </si>
  <si>
    <t>Uchazeč:</t>
  </si>
  <si>
    <t>Vyplň údaj</t>
  </si>
  <si>
    <t>Projektant:</t>
  </si>
  <si>
    <t>Ing. Hynek Stiehl</t>
  </si>
  <si>
    <t>True</t>
  </si>
  <si>
    <t>Zpracovatel:</t>
  </si>
  <si>
    <t>Ing. Roman Charvát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</si>
  <si>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</si>
  <si>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</si>
  <si>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</si>
  <si>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</si>
  <si>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</si>
  <si>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</si>
  <si>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</si>
  <si>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</si>
  <si>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</si>
  <si>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</si>
  <si>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</si>
  <si>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</si>
  <si>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</si>
  <si>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</si>
  <si>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</si>
  <si>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</si>
  <si>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</si>
  <si>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</si>
  <si>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</si>
  <si>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</si>
  <si>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</si>
  <si>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</si>
  <si>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</si>
  <si>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</si>
  <si>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</si>
  <si>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</si>
  <si>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</si>
  <si>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</si>
  <si>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</si>
  <si>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</si>
  <si>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</si>
  <si>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</si>
  <si>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</si>
  <si>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</si>
  <si>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</si>
  <si>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</si>
  <si>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</si>
  <si>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</si>
  <si>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</si>
  <si>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</si>
  <si>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</si>
  <si>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</si>
  <si>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</si>
  <si>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</si>
  <si>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</si>
  <si>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SO.201</t>
  </si>
  <si>
    <t>OPĚRNÉ ZDI</t>
  </si>
  <si>
    <t>STA</t>
  </si>
  <si>
    <t>{d3f3e4c0-e46b-4893-a7b5-31e43514efae}</t>
  </si>
  <si>
    <t>2</t>
  </si>
  <si>
    <t>/</t>
  </si>
  <si>
    <t>201.11</t>
  </si>
  <si>
    <t xml:space="preserve">OPĚRNÁ ZEĎ Z1 </t>
  </si>
  <si>
    <t>Soupis</t>
  </si>
  <si>
    <t>{12e25a41-ad27-4f9a-b683-9f1096e78f58}</t>
  </si>
  <si>
    <t>201.12</t>
  </si>
  <si>
    <t>OPĚRNÁ ZEĎ Z2</t>
  </si>
  <si>
    <t>{b0ecf4b9-ce91-4760-85f0-aff94369c5ce}</t>
  </si>
  <si>
    <t>KRYCÍ LIST SOUPISU PRACÍ</t>
  </si>
  <si>
    <t>Objekt:</t>
  </si>
  <si>
    <t>SO.201 - OPĚRNÉ ZDI</t>
  </si>
  <si>
    <t>Soupis:</t>
  </si>
  <si>
    <t xml:space="preserve">201.11 - OPĚRNÁ ZEĎ Z1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</si>
  <si>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</si>
  <si>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</si>
  <si>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</si>
  <si>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</si>
  <si>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</si>
  <si>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</si>
  <si>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</si>
  <si>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</si>
  <si>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</si>
  <si>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</si>
  <si>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</si>
  <si>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</si>
  <si>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</si>
  <si>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</si>
  <si>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</si>
  <si>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</si>
  <si>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</si>
  <si>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</si>
  <si>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</si>
  <si>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</si>
  <si>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</si>
  <si>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</si>
  <si>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</si>
  <si>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</si>
  <si>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</si>
  <si>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</si>
  <si>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</si>
  <si>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</si>
  <si>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</si>
  <si>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</si>
  <si>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</si>
  <si>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</si>
  <si>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</si>
  <si>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</si>
  <si>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</si>
  <si>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</si>
  <si>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132211401</t>
  </si>
  <si>
    <t>Hloubená vykopávka pod základy v hornině třídy těžitelnosti I, skupiny 3 ručně</t>
  </si>
  <si>
    <t>m3</t>
  </si>
  <si>
    <t>CS ÚRS 2020 01</t>
  </si>
  <si>
    <t>4</t>
  </si>
  <si>
    <t>-1827416865</t>
  </si>
  <si>
    <t>VV</t>
  </si>
  <si>
    <t>statické zajištění sloupu</t>
  </si>
  <si>
    <t>0,75*0,75*3</t>
  </si>
  <si>
    <t>výkop u studny</t>
  </si>
  <si>
    <t>0,5*1*3,5</t>
  </si>
  <si>
    <t>Součet</t>
  </si>
  <si>
    <t>132254102</t>
  </si>
  <si>
    <t>Hloubení rýh zapažených š do 800 mm v hornině třídy těžitelnosti I, skupiny 3 objem do 50 m3 strojně</t>
  </si>
  <si>
    <t>-1477568207</t>
  </si>
  <si>
    <t>odkopávka pro osazení pažin</t>
  </si>
  <si>
    <t>22*4,5*0,6</t>
  </si>
  <si>
    <t>3</t>
  </si>
  <si>
    <t>132254204</t>
  </si>
  <si>
    <t>Hloubení zapažených rýh š do 2000 mm v hornině třídy těžitelnosti I, skupiny 3 objem do 500 m3</t>
  </si>
  <si>
    <t>-1521830412</t>
  </si>
  <si>
    <t>3,5*2*16+3,5*3*16</t>
  </si>
  <si>
    <t>4*1,6*28+3*2,5*28</t>
  </si>
  <si>
    <t>151711111</t>
  </si>
  <si>
    <t>Osazení zápor ocelových dl do 8 m</t>
  </si>
  <si>
    <t>m</t>
  </si>
  <si>
    <t>1056839637</t>
  </si>
  <si>
    <t>"výkres záporového pažení" 97,5</t>
  </si>
  <si>
    <t>5</t>
  </si>
  <si>
    <t>M</t>
  </si>
  <si>
    <t>13010760</t>
  </si>
  <si>
    <t>ocel profilová IPE 300 jakost 11 375</t>
  </si>
  <si>
    <t>t</t>
  </si>
  <si>
    <t>8</t>
  </si>
  <si>
    <t>1845988278</t>
  </si>
  <si>
    <t>"výkres záporového pažení" 4,2</t>
  </si>
  <si>
    <t>6</t>
  </si>
  <si>
    <t>151713111</t>
  </si>
  <si>
    <t>Zřízení vrchního kotvení zápor při délce zápory do 8 m</t>
  </si>
  <si>
    <t>kus</t>
  </si>
  <si>
    <t>427728248</t>
  </si>
  <si>
    <t>"výkres záporového pažení" 13</t>
  </si>
  <si>
    <t>7</t>
  </si>
  <si>
    <t>151721112</t>
  </si>
  <si>
    <t>Zřízení pažení do ocelových zápor hl výkopu do 10 m s jeho následným ponecháním</t>
  </si>
  <si>
    <t>m2</t>
  </si>
  <si>
    <t>-226638511</t>
  </si>
  <si>
    <t>"výkres záporového pažení" 22*4,5</t>
  </si>
  <si>
    <t>162751117</t>
  </si>
  <si>
    <t>Vodorovné přemístění do 10000 m výkopku/sypaniny z horniny třídy těžitelnosti I, skupiny 1 až 3</t>
  </si>
  <si>
    <t>-1977566417</t>
  </si>
  <si>
    <t>59,4+669,2+3,44</t>
  </si>
  <si>
    <t>9</t>
  </si>
  <si>
    <t>162751119</t>
  </si>
  <si>
    <t>Příplatek k vodorovnému přemístění výkopku/sypaniny z horniny třídy těžitelnosti I, skupiny 1 až 3 ZKD 1000 m přes 10000 m</t>
  </si>
  <si>
    <t>136191640</t>
  </si>
  <si>
    <t>732,04*5</t>
  </si>
  <si>
    <t>10</t>
  </si>
  <si>
    <t>171201221</t>
  </si>
  <si>
    <t>Poplatek za uložení na skládce (skládkovné) zeminy a kamení kód odpadu 17 05 04</t>
  </si>
  <si>
    <t>-653199352</t>
  </si>
  <si>
    <t>732,04*1,8</t>
  </si>
  <si>
    <t>11</t>
  </si>
  <si>
    <t>171251101</t>
  </si>
  <si>
    <t>Uložení sypaniny do násypů nezhutněných</t>
  </si>
  <si>
    <t>-64365721</t>
  </si>
  <si>
    <t>"na skládce" 732,04</t>
  </si>
  <si>
    <t>12</t>
  </si>
  <si>
    <t>175151201</t>
  </si>
  <si>
    <t>Obsypání objektu nad přilehlým původním terénem sypaninou bez prohození, uloženou do 3 m strojně</t>
  </si>
  <si>
    <t>-730303858</t>
  </si>
  <si>
    <t>Za opěrnou zdí</t>
  </si>
  <si>
    <t>16*(2,5*4,5*0,5+1*4,5)</t>
  </si>
  <si>
    <t>4*0,8*28</t>
  </si>
  <si>
    <t>mezi komunikací a opěrnou zdí</t>
  </si>
  <si>
    <t>0,8*2,8*43</t>
  </si>
  <si>
    <t>13</t>
  </si>
  <si>
    <t>58343930</t>
  </si>
  <si>
    <t>kamenivo drcené hrubé frakce 4/8/16/32</t>
  </si>
  <si>
    <t>-66853811</t>
  </si>
  <si>
    <t>347,92*1,8</t>
  </si>
  <si>
    <t>14</t>
  </si>
  <si>
    <t>181311103</t>
  </si>
  <si>
    <t>Rozprostření ornice tl vrstvy do 200 mm v rovině nebo ve svahu do 1:5 ručně</t>
  </si>
  <si>
    <t>-166959328</t>
  </si>
  <si>
    <t>55*3</t>
  </si>
  <si>
    <t>10364101</t>
  </si>
  <si>
    <t>zemina pro terénní úpravy -  ornice</t>
  </si>
  <si>
    <t>1121706941</t>
  </si>
  <si>
    <t>165,00*0,2*1,2</t>
  </si>
  <si>
    <t>16</t>
  </si>
  <si>
    <t>181411141</t>
  </si>
  <si>
    <t>Založení parterového trávníku výsevem plochy do 1000 m2 v rovině a ve svahu do 1:5</t>
  </si>
  <si>
    <t>-165325019</t>
  </si>
  <si>
    <t>17</t>
  </si>
  <si>
    <t>00572472</t>
  </si>
  <si>
    <t>osivo směs travní krajinná-rovinná</t>
  </si>
  <si>
    <t>kg</t>
  </si>
  <si>
    <t>-707311086</t>
  </si>
  <si>
    <t>165,00*0,04</t>
  </si>
  <si>
    <t>18</t>
  </si>
  <si>
    <t>181951112</t>
  </si>
  <si>
    <t>Úprava pláně v hornině třídy těžitelnosti I, skupiny 1 až 3 se zhutněním</t>
  </si>
  <si>
    <t>349837765</t>
  </si>
  <si>
    <t>pod podkladním betonem</t>
  </si>
  <si>
    <t>43*3,2</t>
  </si>
  <si>
    <t>Zakládání</t>
  </si>
  <si>
    <t>19</t>
  </si>
  <si>
    <t>211971121</t>
  </si>
  <si>
    <t>Zřízení opláštění žeber nebo trativodů geotextilií v rýze nebo zářezu sklonu přes 1:2 š do 2,5 m</t>
  </si>
  <si>
    <t>287590936</t>
  </si>
  <si>
    <t>46*1</t>
  </si>
  <si>
    <t>20</t>
  </si>
  <si>
    <t>69311200</t>
  </si>
  <si>
    <t>geotextilie netkaná separační, ochranná, filtrační, drenážní PES(70%)+PP(30%) 350g/m2</t>
  </si>
  <si>
    <t>1899378248</t>
  </si>
  <si>
    <t>46,00*1,1</t>
  </si>
  <si>
    <t>212752121</t>
  </si>
  <si>
    <t>Trativod z drenážních trubek korugovaných PE-HD SN 4 perforace 120° včetně lože otevřený výkop DN 200 pro liniové stavby</t>
  </si>
  <si>
    <t>1761522515</t>
  </si>
  <si>
    <t>22</t>
  </si>
  <si>
    <t>278381522</t>
  </si>
  <si>
    <t>Základ pod stroje z betonu do 5 m3 tř. C 12/15 složitosti II - sloup NN</t>
  </si>
  <si>
    <t>679213436</t>
  </si>
  <si>
    <t>23</t>
  </si>
  <si>
    <t>279232513</t>
  </si>
  <si>
    <t>Postupná podezdívka základového zdiva cihlami betonovými na MC</t>
  </si>
  <si>
    <t>-1035489076</t>
  </si>
  <si>
    <t>Svislé a kompletní konstrukce</t>
  </si>
  <si>
    <t>24</t>
  </si>
  <si>
    <t>317321018</t>
  </si>
  <si>
    <t>Římsy opěrných zdí a valů ze ŽB tř. C 30/37</t>
  </si>
  <si>
    <t>-17903146</t>
  </si>
  <si>
    <t>0,6*0,25*(43+14)</t>
  </si>
  <si>
    <t>25</t>
  </si>
  <si>
    <t>317353111</t>
  </si>
  <si>
    <t>Bednění říms opěrných zdí a valů přímých, zalomených nebo zakřivených zřízení</t>
  </si>
  <si>
    <t>203985198</t>
  </si>
  <si>
    <t>(0,45+0,55)*(43+14)</t>
  </si>
  <si>
    <t>26</t>
  </si>
  <si>
    <t>317353112</t>
  </si>
  <si>
    <t>Bednění říms opěrných zdí a valů přímých, zalomených nebo zakřivených odstranění</t>
  </si>
  <si>
    <t>149500043</t>
  </si>
  <si>
    <t>27</t>
  </si>
  <si>
    <t>317361016</t>
  </si>
  <si>
    <t>Výztuž říms opěrných zdí a valů z betonářské oceli 10 505</t>
  </si>
  <si>
    <t>117820284</t>
  </si>
  <si>
    <t>položky 4,5,10 výkazu</t>
  </si>
  <si>
    <t>(395+507+39)*0,0011</t>
  </si>
  <si>
    <t>28</t>
  </si>
  <si>
    <t>327321011</t>
  </si>
  <si>
    <t>Opěrné zdi a valy ze ŽB tř. C 8/10</t>
  </si>
  <si>
    <t>1466645535</t>
  </si>
  <si>
    <t>obsypový beton</t>
  </si>
  <si>
    <t>((0,5*0,5)+(1*0,8))*43</t>
  </si>
  <si>
    <t>29</t>
  </si>
  <si>
    <t>327323125</t>
  </si>
  <si>
    <t>Opěrné zdi a valy ze ŽB tř. C 12/15</t>
  </si>
  <si>
    <t>-1969308425</t>
  </si>
  <si>
    <t>podkladní beton</t>
  </si>
  <si>
    <t>0,1*(3*43)</t>
  </si>
  <si>
    <t>30</t>
  </si>
  <si>
    <t>327323128</t>
  </si>
  <si>
    <t>Opěrné zdi a valy ze ŽB tř. C 30/37</t>
  </si>
  <si>
    <t>-1838132383</t>
  </si>
  <si>
    <t>"základ" 43*0,4*3</t>
  </si>
  <si>
    <t>"stěna" 0,4*(21*4+11*3,5+11*4)</t>
  </si>
  <si>
    <t>31</t>
  </si>
  <si>
    <t>327351211</t>
  </si>
  <si>
    <t>Bednění opěrných zdí a valů svislých i skloněných zřízení</t>
  </si>
  <si>
    <t>-1408983270</t>
  </si>
  <si>
    <t>"základ" 43*0,4*2+2,5*0,4*2</t>
  </si>
  <si>
    <t>"stěna" 2*(21*4+11*3,5+11*4)+0,4*3*4</t>
  </si>
  <si>
    <t>32</t>
  </si>
  <si>
    <t>327351221</t>
  </si>
  <si>
    <t>Bednění opěrných zdí a valů svislých i skloněných odstranění</t>
  </si>
  <si>
    <t>1840939602</t>
  </si>
  <si>
    <t>33</t>
  </si>
  <si>
    <t>327361006</t>
  </si>
  <si>
    <t>Výztuž opěrných zdí a valů D 12 mm z betonářské oceli 10 505</t>
  </si>
  <si>
    <t>1349138621</t>
  </si>
  <si>
    <t>dle výpisu vyjma položek 4,5,10</t>
  </si>
  <si>
    <t>(5213+4927+380-395-507-39)*0,0011</t>
  </si>
  <si>
    <t>34</t>
  </si>
  <si>
    <t>348181131</t>
  </si>
  <si>
    <t>Výroba mostního zábradlí trvalého ze dřeva měkkého hoblovaného s výplní</t>
  </si>
  <si>
    <t>-101525916</t>
  </si>
  <si>
    <t>42,8+14,2</t>
  </si>
  <si>
    <t>35</t>
  </si>
  <si>
    <t>348181132</t>
  </si>
  <si>
    <t>Montáž mostního zábradlí trvalého ze dřeva měkkého hoblovaného s výplní</t>
  </si>
  <si>
    <t>-1458161843</t>
  </si>
  <si>
    <t>Komunikace pozemní</t>
  </si>
  <si>
    <t>36</t>
  </si>
  <si>
    <t>564871116</t>
  </si>
  <si>
    <t>Podklad ze štěrkodrtě ŠD tl. 300 mm</t>
  </si>
  <si>
    <t>1190968879</t>
  </si>
  <si>
    <t>provizorní dosypání prostoru mezi komunikací a opěrkou v místě budoucího chodníku</t>
  </si>
  <si>
    <t>3*43</t>
  </si>
  <si>
    <t>Úpravy povrchů, podlahy a osazování výplní</t>
  </si>
  <si>
    <t>37</t>
  </si>
  <si>
    <t>634911112</t>
  </si>
  <si>
    <t>Řezání dilatačních spár š 5 mm hl do 20 mm v čerstvé betonové mazanině</t>
  </si>
  <si>
    <t>1861735098</t>
  </si>
  <si>
    <t>spára na římse</t>
  </si>
  <si>
    <t>0,9*19</t>
  </si>
  <si>
    <t>Ostatní konstrukce a práce, bourání</t>
  </si>
  <si>
    <t>38</t>
  </si>
  <si>
    <t>919726122</t>
  </si>
  <si>
    <t>Geotextilie pro ochranu, separaci a filtraci netkaná měrná hmotnost do 300 g/m2</t>
  </si>
  <si>
    <t>1371656326</t>
  </si>
  <si>
    <t>"základ" 43*0,4</t>
  </si>
  <si>
    <t>"stěna" (21*4+11*3,5+11*4)</t>
  </si>
  <si>
    <t>39</t>
  </si>
  <si>
    <t>931994132</t>
  </si>
  <si>
    <t>Těsnění dilatační spáry betonové konstrukce silikonovým tmelem do pl 4,0 cm2</t>
  </si>
  <si>
    <t>1959883111</t>
  </si>
  <si>
    <t>spára na zdi</t>
  </si>
  <si>
    <t>1*(4+4,5+4,5+0,4)</t>
  </si>
  <si>
    <t>40</t>
  </si>
  <si>
    <t>938111111</t>
  </si>
  <si>
    <t>Čištění zdiva opěr, pilířů, křídel od mechu a jiné vegetace</t>
  </si>
  <si>
    <t>-1538938796</t>
  </si>
  <si>
    <t>stávající část zdi - příprava pro novou římsu</t>
  </si>
  <si>
    <t>1,2*15</t>
  </si>
  <si>
    <t>41</t>
  </si>
  <si>
    <t>962022491</t>
  </si>
  <si>
    <t>Bourání zdiva nadzákladového kamenného na MC přes 1 m3</t>
  </si>
  <si>
    <t>-2034754282</t>
  </si>
  <si>
    <t>stávající zeď</t>
  </si>
  <si>
    <t>2,5*0,6*42</t>
  </si>
  <si>
    <t>42</t>
  </si>
  <si>
    <t>985232111</t>
  </si>
  <si>
    <t>Hloubkové spárování zdiva aktivovanou maltou spára hl do 80 mm dl do 6 m/m2</t>
  </si>
  <si>
    <t>-1278293074</t>
  </si>
  <si>
    <t>zdivo studny ze strany od opěrné zdi</t>
  </si>
  <si>
    <t>3,5*1</t>
  </si>
  <si>
    <t>43</t>
  </si>
  <si>
    <t>985232191</t>
  </si>
  <si>
    <t>Příplatek k hloubkovému spárování za práci ve stísněném prostoru</t>
  </si>
  <si>
    <t>-1854816058</t>
  </si>
  <si>
    <t>44</t>
  </si>
  <si>
    <t>985232192</t>
  </si>
  <si>
    <t>Příplatek k hloubkovému spárování za plochu do 10 m2 jednotlivě</t>
  </si>
  <si>
    <t>-1823980181</t>
  </si>
  <si>
    <t>45</t>
  </si>
  <si>
    <t>985233111</t>
  </si>
  <si>
    <t>Úprava spár po spárování zdiva uhlazením spára dl do 6 m/m2</t>
  </si>
  <si>
    <t>1649799505</t>
  </si>
  <si>
    <t>46</t>
  </si>
  <si>
    <t>985233911</t>
  </si>
  <si>
    <t>Příplatek k úpravě spár za práci ve stísněném prostoru</t>
  </si>
  <si>
    <t>-343134505</t>
  </si>
  <si>
    <t>47</t>
  </si>
  <si>
    <t>985233912</t>
  </si>
  <si>
    <t>Příplatek k úpravě spár za plochu do 10 m2 jednotlivě</t>
  </si>
  <si>
    <t>-473292115</t>
  </si>
  <si>
    <t>48</t>
  </si>
  <si>
    <t>985324111</t>
  </si>
  <si>
    <t>Impregnační nátěr betonu dvojnásobný (OS-A)</t>
  </si>
  <si>
    <t>-1176662426</t>
  </si>
  <si>
    <t>"stávající zeď" 14*4</t>
  </si>
  <si>
    <t xml:space="preserve">nová zeď vzdušný líc a římsa </t>
  </si>
  <si>
    <t>"základ" 43*2,1</t>
  </si>
  <si>
    <t>"římsa" 43*0,9</t>
  </si>
  <si>
    <t>997</t>
  </si>
  <si>
    <t>Přesun sutě</t>
  </si>
  <si>
    <t>49</t>
  </si>
  <si>
    <t>997013501</t>
  </si>
  <si>
    <t>Odvoz suti a vybouraných hmot na skládku nebo meziskládku do 1 km se složením</t>
  </si>
  <si>
    <t>-1346263612</t>
  </si>
  <si>
    <t>50</t>
  </si>
  <si>
    <t>997013509</t>
  </si>
  <si>
    <t>Příplatek k odvozu suti a vybouraných hmot na skládku ZKD 1 km přes 1 km</t>
  </si>
  <si>
    <t>-2097387809</t>
  </si>
  <si>
    <t>157,51*10 'Přepočtené koeficientem množství</t>
  </si>
  <si>
    <t>51</t>
  </si>
  <si>
    <t>997013609</t>
  </si>
  <si>
    <t>Poplatek za uložení na skládce (skládkovné) stavebního odpadu ze směsí nebo oddělených frakcí betonu, cihel a keramických výrobků kód odpadu 17 01 07</t>
  </si>
  <si>
    <t>301021524</t>
  </si>
  <si>
    <t>998</t>
  </si>
  <si>
    <t>Přesun hmot</t>
  </si>
  <si>
    <t>52</t>
  </si>
  <si>
    <t>998153131</t>
  </si>
  <si>
    <t>Přesun hmot pro samostatné zdi a valy zděné z cihel, kamene, tvárnic nebo monolitické v do 12 m</t>
  </si>
  <si>
    <t>-1000453763</t>
  </si>
  <si>
    <t>PSV</t>
  </si>
  <si>
    <t>Práce a dodávky PSV</t>
  </si>
  <si>
    <t>711</t>
  </si>
  <si>
    <t>Izolace proti vodě, vlhkosti a plynům</t>
  </si>
  <si>
    <t>53</t>
  </si>
  <si>
    <t>711161212</t>
  </si>
  <si>
    <t>Izolace proti zemní vlhkosti nopovou fólií svislá, nopek v 8,0 mm, tl do 0,6 mm</t>
  </si>
  <si>
    <t>-979786753</t>
  </si>
  <si>
    <t>kolem studny</t>
  </si>
  <si>
    <t>1,5*4</t>
  </si>
  <si>
    <t>54</t>
  </si>
  <si>
    <t>711412001</t>
  </si>
  <si>
    <t>Provedení izolace proti tlakové vodě svislé za studena nátěrem penetračním</t>
  </si>
  <si>
    <t>-1100928401</t>
  </si>
  <si>
    <t>55</t>
  </si>
  <si>
    <t>11163153</t>
  </si>
  <si>
    <t>emulze asfaltová penetrační</t>
  </si>
  <si>
    <t>litr</t>
  </si>
  <si>
    <t>91664590</t>
  </si>
  <si>
    <t>166,50*0,4</t>
  </si>
  <si>
    <t>56</t>
  </si>
  <si>
    <t>711412002</t>
  </si>
  <si>
    <t>Provedení izolace proti tlakové vodě svislé za studena lakem asfaltovým</t>
  </si>
  <si>
    <t>-734574546</t>
  </si>
  <si>
    <t>"stěna" (21*4+11*3,5+11*4)*2</t>
  </si>
  <si>
    <t>57</t>
  </si>
  <si>
    <t>11163155</t>
  </si>
  <si>
    <t>lak hydroizolační z modifikovaného asfaltu</t>
  </si>
  <si>
    <t>-185544692</t>
  </si>
  <si>
    <t>333,00*0,0003</t>
  </si>
  <si>
    <t>58</t>
  </si>
  <si>
    <t>998711101</t>
  </si>
  <si>
    <t>Přesun hmot tonážní pro izolace proti vodě, vlhkosti a plynům v objektech výšky do 6 m</t>
  </si>
  <si>
    <t>-64394842</t>
  </si>
  <si>
    <t>713</t>
  </si>
  <si>
    <t>Izolace tepelné</t>
  </si>
  <si>
    <t>59</t>
  </si>
  <si>
    <t>713131151</t>
  </si>
  <si>
    <t>Montáž izolace tepelné stěn a základů volně vloženými rohožemi, pásy, dílci, deskami 1 vrstva</t>
  </si>
  <si>
    <t>1920882979</t>
  </si>
  <si>
    <t>60</t>
  </si>
  <si>
    <t>ISV.8591057301001</t>
  </si>
  <si>
    <t>Isover EPS GreyWall 100mm, λD = 0,032 (W·m-1·K-1),1000x500x100mm, fasádní desky s grafitem pro kontaktní zateplovací systémy ETICS se zvýšeným izolačním účinkem.</t>
  </si>
  <si>
    <t>-1339968184</t>
  </si>
  <si>
    <t>61</t>
  </si>
  <si>
    <t>998713101</t>
  </si>
  <si>
    <t>Přesun hmot tonážní pro izolace tepelné v objektech v do 6 m</t>
  </si>
  <si>
    <t>-37918030</t>
  </si>
  <si>
    <t>767</t>
  </si>
  <si>
    <t>Konstrukce zámečnické</t>
  </si>
  <si>
    <t>62</t>
  </si>
  <si>
    <t>767995114</t>
  </si>
  <si>
    <t>Montáž atypických zámečnických konstrukcí hmotnosti do 50 kg</t>
  </si>
  <si>
    <t>1424525930</t>
  </si>
  <si>
    <t>prvky statického zajištění stávajícího sloupu</t>
  </si>
  <si>
    <t>316,41</t>
  </si>
  <si>
    <t>63</t>
  </si>
  <si>
    <t>13010950</t>
  </si>
  <si>
    <t>ocel profilová HE-A 100 jakost 11 375</t>
  </si>
  <si>
    <t>818334709</t>
  </si>
  <si>
    <t>64</t>
  </si>
  <si>
    <t>998767101</t>
  </si>
  <si>
    <t>Přesun hmot tonážní pro zámečnické konstrukce v objektech v do 6 m</t>
  </si>
  <si>
    <t>636404637</t>
  </si>
  <si>
    <t>201.12 - OPĚRNÁ ZEĎ Z2</t>
  </si>
  <si>
    <t xml:space="preserve">    4 - Vodorovné konstrukce</t>
  </si>
  <si>
    <t>-1613647128</t>
  </si>
  <si>
    <t>38*4,5*0,6</t>
  </si>
  <si>
    <t>1446623933</t>
  </si>
  <si>
    <t>5*1,8*8+6*3*8*0,5</t>
  </si>
  <si>
    <t>3,8*1,5*43+3,5*2*43*0,5</t>
  </si>
  <si>
    <t>1616654017</t>
  </si>
  <si>
    <t>"výkres záporového pažení" 150</t>
  </si>
  <si>
    <t>1589416429</t>
  </si>
  <si>
    <t>"výkres záporového pažení" 6,33</t>
  </si>
  <si>
    <t>-118263064</t>
  </si>
  <si>
    <t>"výkres záporového pažení" 20</t>
  </si>
  <si>
    <t>914214419</t>
  </si>
  <si>
    <t>"výkres záporového pažení" 38*4,5</t>
  </si>
  <si>
    <t>-1760634971</t>
  </si>
  <si>
    <t>102,6+539,6</t>
  </si>
  <si>
    <t>288711056</t>
  </si>
  <si>
    <t>642,2*5</t>
  </si>
  <si>
    <t>1314333393</t>
  </si>
  <si>
    <t>642,2*1,8</t>
  </si>
  <si>
    <t>-236568338</t>
  </si>
  <si>
    <t>"na skládce" 642,2</t>
  </si>
  <si>
    <t>-1643217559</t>
  </si>
  <si>
    <t>1*3*33</t>
  </si>
  <si>
    <t>2*1,8*18</t>
  </si>
  <si>
    <t>0,8*2,8*51</t>
  </si>
  <si>
    <t>prostor schodiště</t>
  </si>
  <si>
    <t>1,5*2,5*3,5+1,5*2*5</t>
  </si>
  <si>
    <t>-601993431</t>
  </si>
  <si>
    <t>306,17*1,8</t>
  </si>
  <si>
    <t>-2078829462</t>
  </si>
  <si>
    <t>1912550008</t>
  </si>
  <si>
    <t>68490620</t>
  </si>
  <si>
    <t>-1446910686</t>
  </si>
  <si>
    <t>1402315037</t>
  </si>
  <si>
    <t>51*3,2</t>
  </si>
  <si>
    <t>-491504290</t>
  </si>
  <si>
    <t>65*1</t>
  </si>
  <si>
    <t>1940220795</t>
  </si>
  <si>
    <t>65*1,1</t>
  </si>
  <si>
    <t>967835668</t>
  </si>
  <si>
    <t>229881112</t>
  </si>
  <si>
    <t>Zaslepení stávající drenáže např. injektáží</t>
  </si>
  <si>
    <t>691147971</t>
  </si>
  <si>
    <t>-1423328274</t>
  </si>
  <si>
    <t>0,6*0,25*(50,25+5,4+3,5)</t>
  </si>
  <si>
    <t>967603318</t>
  </si>
  <si>
    <t>(0,45+0,55)*(50,25+5,4+3,5)</t>
  </si>
  <si>
    <t>1691486739</t>
  </si>
  <si>
    <t>-1653742332</t>
  </si>
  <si>
    <t>položky 6,7,8 výkazu</t>
  </si>
  <si>
    <t>(49+298+516)*0,0011</t>
  </si>
  <si>
    <t>1659568731</t>
  </si>
  <si>
    <t>((0,5*0,5)+(1*0,8))*51</t>
  </si>
  <si>
    <t>0,5*0,5*9</t>
  </si>
  <si>
    <t>-1584381566</t>
  </si>
  <si>
    <t>"základ" 43*0,1*3+0,1*4,5*2,5+0,1*2*1,5</t>
  </si>
  <si>
    <t>849565291</t>
  </si>
  <si>
    <t>"základ" 43*0,4*3+0,4*4,5*2,5+0,1*2*1,5</t>
  </si>
  <si>
    <t>"stěna" 0,4*129,9+0,3*41,4+0,5*1,8</t>
  </si>
  <si>
    <t>-909196003</t>
  </si>
  <si>
    <t>"základ" 52*0,4*2+3,5*0,4*2+2,5*0,4*2</t>
  </si>
  <si>
    <t>"stěna, odečteno digitálně" 2*(129,9+41,4+1,8)</t>
  </si>
  <si>
    <t>-369835205</t>
  </si>
  <si>
    <t>1948893537</t>
  </si>
  <si>
    <t>dle výpisu vyjma položek 6,7,8</t>
  </si>
  <si>
    <t>(6483+570+6838-297-515-48)*0,0011</t>
  </si>
  <si>
    <t>-582867255</t>
  </si>
  <si>
    <t>50,25+4+6</t>
  </si>
  <si>
    <t>-1798492110</t>
  </si>
  <si>
    <t>Vodorovné konstrukce</t>
  </si>
  <si>
    <t>430321212</t>
  </si>
  <si>
    <t>Schodišťová konstrukce a rampa ze ŽB tř. C 12/15</t>
  </si>
  <si>
    <t>1483493545</t>
  </si>
  <si>
    <t>podkladní beton na schodišti</t>
  </si>
  <si>
    <t>0,2*1,5*7,5*1,4</t>
  </si>
  <si>
    <t>430362021</t>
  </si>
  <si>
    <t>Výztuž schodišťové konstrukce a rampy svařovanými sítěmi Kari</t>
  </si>
  <si>
    <t>-2099042895</t>
  </si>
  <si>
    <t>0,006*1,5*7,5*1,4</t>
  </si>
  <si>
    <t>434121425</t>
  </si>
  <si>
    <t>Osazení ŽB schodišťových stupňů broušených nebo leštěných na desku</t>
  </si>
  <si>
    <t>1862931522</t>
  </si>
  <si>
    <t>20*1,5</t>
  </si>
  <si>
    <t>59373756</t>
  </si>
  <si>
    <t>stupeň schodišťový nosný ŽB 150x35x14,5cm</t>
  </si>
  <si>
    <t>105178673</t>
  </si>
  <si>
    <t>-1265007604</t>
  </si>
  <si>
    <t>3*51</t>
  </si>
  <si>
    <t>596841120</t>
  </si>
  <si>
    <t>Kladení betonové dlažby komunikací pro pěší do lože z cement malty vel do 0,09 m2 plochy do 50 m2</t>
  </si>
  <si>
    <t>-1854612487</t>
  </si>
  <si>
    <t>zámková dlažba na schodišti</t>
  </si>
  <si>
    <t>1,5*1,5</t>
  </si>
  <si>
    <t>59245032</t>
  </si>
  <si>
    <t>dlažba zámková profilová 230x140x60mm přírodní</t>
  </si>
  <si>
    <t>-368710855</t>
  </si>
  <si>
    <t>-1068185321</t>
  </si>
  <si>
    <t>0,9*28</t>
  </si>
  <si>
    <t>-2095056842</t>
  </si>
  <si>
    <t>"stěna, odečteno digitálně" 129,9+22+1,8</t>
  </si>
  <si>
    <t>-1569920718</t>
  </si>
  <si>
    <t>2*(4+4,5+4,5+0,4)</t>
  </si>
  <si>
    <t>963042819</t>
  </si>
  <si>
    <t>Bourání schodišťových stupňů betonových zhotovených na místě</t>
  </si>
  <si>
    <t>-1238058047</t>
  </si>
  <si>
    <t>15*1,5</t>
  </si>
  <si>
    <t>963054949</t>
  </si>
  <si>
    <t>Bourání ŽB schodnic jakékoli délky</t>
  </si>
  <si>
    <t>-776715631</t>
  </si>
  <si>
    <t>5*2</t>
  </si>
  <si>
    <t>1235037312</t>
  </si>
  <si>
    <t xml:space="preserve">vzdušný líc a římsa </t>
  </si>
  <si>
    <t>"stěna" 129,9+20+1,8</t>
  </si>
  <si>
    <t>"římsa" (51+4+6)*0,9</t>
  </si>
  <si>
    <t>988771199</t>
  </si>
  <si>
    <t>Paletování schodnic včetně přesunu do 300 m</t>
  </si>
  <si>
    <t>soub</t>
  </si>
  <si>
    <t>599463248</t>
  </si>
  <si>
    <t>1277918053</t>
  </si>
  <si>
    <t>-1820117484</t>
  </si>
  <si>
    <t>3,02*10 'Přepočtené koeficientem množství</t>
  </si>
  <si>
    <t>2141704382</t>
  </si>
  <si>
    <t>-1096111282</t>
  </si>
  <si>
    <t>38133966</t>
  </si>
  <si>
    <t>-1665551715</t>
  </si>
  <si>
    <t>151,7*0,4</t>
  </si>
  <si>
    <t>-1396958286</t>
  </si>
  <si>
    <t>"stěna" (129,9+20+1,8)*2</t>
  </si>
  <si>
    <t>-657320821</t>
  </si>
  <si>
    <t>303,4*0,0003</t>
  </si>
  <si>
    <t>1731554749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</si>
</sst>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6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26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26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26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26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26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20200321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DVŮR KRÁLOVÉ N.L. - VERDEK, PĚŠÍ KOMUNIKACE - II.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19. 3. 2020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Hynek Stiehl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Roman Charvát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82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75</v>
      </c>
      <c r="BT95" s="131" t="s">
        <v>8</v>
      </c>
      <c r="BU95" s="131" t="s">
        <v>77</v>
      </c>
      <c r="BV95" s="131" t="s">
        <v>78</v>
      </c>
      <c r="BW95" s="131" t="s">
        <v>83</v>
      </c>
      <c r="BX95" s="131" t="s">
        <v>5</v>
      </c>
      <c r="CL95" s="131" t="s">
        <v>1</v>
      </c>
      <c r="CM95" s="131" t="s">
        <v>84</v>
      </c>
    </row>
    <row r="96" spans="1:90" s="4" customFormat="1" ht="16.5" customHeight="1">
      <c r="A96" s="132" t="s">
        <v>85</v>
      </c>
      <c r="B96" s="70"/>
      <c r="C96" s="133"/>
      <c r="D96" s="133"/>
      <c r="E96" s="134" t="s">
        <v>86</v>
      </c>
      <c r="F96" s="134"/>
      <c r="G96" s="134"/>
      <c r="H96" s="134"/>
      <c r="I96" s="134"/>
      <c r="J96" s="133"/>
      <c r="K96" s="134" t="s">
        <v>87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'201.11 - OPĚRNÁ ZEĎ Z1 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88</v>
      </c>
      <c r="AR96" s="72"/>
      <c r="AS96" s="137">
        <v>0</v>
      </c>
      <c r="AT96" s="138">
        <f>ROUND(SUM(AV96:AW96),2)</f>
        <v>0</v>
      </c>
      <c r="AU96" s="139">
        <f>'201.11 - OPĚRNÁ ZEĎ Z1 '!P133</f>
        <v>0</v>
      </c>
      <c r="AV96" s="138">
        <f>'201.11 - OPĚRNÁ ZEĎ Z1 '!J35</f>
        <v>0</v>
      </c>
      <c r="AW96" s="138">
        <f>'201.11 - OPĚRNÁ ZEĎ Z1 '!J36</f>
        <v>0</v>
      </c>
      <c r="AX96" s="138">
        <f>'201.11 - OPĚRNÁ ZEĎ Z1 '!J37</f>
        <v>0</v>
      </c>
      <c r="AY96" s="138">
        <f>'201.11 - OPĚRNÁ ZEĎ Z1 '!J38</f>
        <v>0</v>
      </c>
      <c r="AZ96" s="138">
        <f>'201.11 - OPĚRNÁ ZEĎ Z1 '!F35</f>
        <v>0</v>
      </c>
      <c r="BA96" s="138">
        <f>'201.11 - OPĚRNÁ ZEĎ Z1 '!F36</f>
        <v>0</v>
      </c>
      <c r="BB96" s="138">
        <f>'201.11 - OPĚRNÁ ZEĎ Z1 '!F37</f>
        <v>0</v>
      </c>
      <c r="BC96" s="138">
        <f>'201.11 - OPĚRNÁ ZEĎ Z1 '!F38</f>
        <v>0</v>
      </c>
      <c r="BD96" s="140">
        <f>'201.11 - OPĚRNÁ ZEĎ Z1 '!F39</f>
        <v>0</v>
      </c>
      <c r="BE96" s="4"/>
      <c r="BT96" s="141" t="s">
        <v>84</v>
      </c>
      <c r="BV96" s="141" t="s">
        <v>78</v>
      </c>
      <c r="BW96" s="141" t="s">
        <v>89</v>
      </c>
      <c r="BX96" s="141" t="s">
        <v>83</v>
      </c>
      <c r="CL96" s="141" t="s">
        <v>1</v>
      </c>
    </row>
    <row r="97" spans="1:90" s="4" customFormat="1" ht="16.5" customHeight="1">
      <c r="A97" s="132" t="s">
        <v>85</v>
      </c>
      <c r="B97" s="70"/>
      <c r="C97" s="133"/>
      <c r="D97" s="133"/>
      <c r="E97" s="134" t="s">
        <v>90</v>
      </c>
      <c r="F97" s="134"/>
      <c r="G97" s="134"/>
      <c r="H97" s="134"/>
      <c r="I97" s="134"/>
      <c r="J97" s="133"/>
      <c r="K97" s="134" t="s">
        <v>91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'201.12 - OPĚRNÁ ZEĎ Z2'!J32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88</v>
      </c>
      <c r="AR97" s="72"/>
      <c r="AS97" s="142">
        <v>0</v>
      </c>
      <c r="AT97" s="143">
        <f>ROUND(SUM(AV97:AW97),2)</f>
        <v>0</v>
      </c>
      <c r="AU97" s="144">
        <f>'201.12 - OPĚRNÁ ZEĎ Z2'!P132</f>
        <v>0</v>
      </c>
      <c r="AV97" s="143">
        <f>'201.12 - OPĚRNÁ ZEĎ Z2'!J35</f>
        <v>0</v>
      </c>
      <c r="AW97" s="143">
        <f>'201.12 - OPĚRNÁ ZEĎ Z2'!J36</f>
        <v>0</v>
      </c>
      <c r="AX97" s="143">
        <f>'201.12 - OPĚRNÁ ZEĎ Z2'!J37</f>
        <v>0</v>
      </c>
      <c r="AY97" s="143">
        <f>'201.12 - OPĚRNÁ ZEĎ Z2'!J38</f>
        <v>0</v>
      </c>
      <c r="AZ97" s="143">
        <f>'201.12 - OPĚRNÁ ZEĎ Z2'!F35</f>
        <v>0</v>
      </c>
      <c r="BA97" s="143">
        <f>'201.12 - OPĚRNÁ ZEĎ Z2'!F36</f>
        <v>0</v>
      </c>
      <c r="BB97" s="143">
        <f>'201.12 - OPĚRNÁ ZEĎ Z2'!F37</f>
        <v>0</v>
      </c>
      <c r="BC97" s="143">
        <f>'201.12 - OPĚRNÁ ZEĎ Z2'!F38</f>
        <v>0</v>
      </c>
      <c r="BD97" s="145">
        <f>'201.12 - OPĚRNÁ ZEĎ Z2'!F39</f>
        <v>0</v>
      </c>
      <c r="BE97" s="4"/>
      <c r="BT97" s="141" t="s">
        <v>84</v>
      </c>
      <c r="BV97" s="141" t="s">
        <v>78</v>
      </c>
      <c r="BW97" s="141" t="s">
        <v>92</v>
      </c>
      <c r="BX97" s="141" t="s">
        <v>83</v>
      </c>
      <c r="CL97" s="141" t="s">
        <v>1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G94:AM94"/>
    <mergeCell ref="AN94:AP94"/>
    <mergeCell ref="AR2:BE2"/>
  </mergeCells>
  <hyperlinks>
    <hyperlink ref="A96" location="'201.11 - OPĚRNÁ ZEĎ Z1 '!C2" display="/"/>
    <hyperlink ref="A97" location="'201.12 - OPĚRNÁ ZEĎ Z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84</v>
      </c>
    </row>
    <row r="4" spans="2:46" s="1" customFormat="1" ht="24.95" customHeight="1" hidden="1">
      <c r="B4" s="20"/>
      <c r="D4" s="150" t="s">
        <v>93</v>
      </c>
      <c r="I4" s="146"/>
      <c r="L4" s="20"/>
      <c r="M4" s="151" t="s">
        <v>11</v>
      </c>
      <c r="AT4" s="17" t="s">
        <v>4</v>
      </c>
    </row>
    <row r="5" spans="2:12" s="1" customFormat="1" ht="6.95" customHeight="1" hidden="1">
      <c r="B5" s="20"/>
      <c r="I5" s="146"/>
      <c r="L5" s="20"/>
    </row>
    <row r="6" spans="2:12" s="1" customFormat="1" ht="12" customHeight="1" hidden="1">
      <c r="B6" s="20"/>
      <c r="D6" s="152" t="s">
        <v>16</v>
      </c>
      <c r="I6" s="146"/>
      <c r="L6" s="20"/>
    </row>
    <row r="7" spans="2:12" s="1" customFormat="1" ht="16.5" customHeight="1" hidden="1">
      <c r="B7" s="20"/>
      <c r="E7" s="153" t="str">
        <f>'Rekapitulace stavby'!K6</f>
        <v>DVŮR KRÁLOVÉ N.L. - VERDEK, PĚŠÍ KOMUNIKACE - II. ETAPA</v>
      </c>
      <c r="F7" s="152"/>
      <c r="G7" s="152"/>
      <c r="H7" s="152"/>
      <c r="I7" s="146"/>
      <c r="L7" s="20"/>
    </row>
    <row r="8" spans="2:12" s="1" customFormat="1" ht="12" customHeight="1" hidden="1">
      <c r="B8" s="20"/>
      <c r="D8" s="152" t="s">
        <v>94</v>
      </c>
      <c r="I8" s="146"/>
      <c r="L8" s="20"/>
    </row>
    <row r="9" spans="1:31" s="2" customFormat="1" ht="16.5" customHeight="1" hidden="1">
      <c r="A9" s="38"/>
      <c r="B9" s="44"/>
      <c r="C9" s="38"/>
      <c r="D9" s="38"/>
      <c r="E9" s="153" t="s">
        <v>95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52" t="s">
        <v>96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55" t="s">
        <v>97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19. 3. 2020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41" t="s">
        <v>34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ROUND(J133,2)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69" t="s">
        <v>40</v>
      </c>
      <c r="E35" s="152" t="s">
        <v>41</v>
      </c>
      <c r="F35" s="170">
        <f>ROUND((SUM(BE133:BE296)),2)</f>
        <v>0</v>
      </c>
      <c r="G35" s="38"/>
      <c r="H35" s="38"/>
      <c r="I35" s="171">
        <v>0.21</v>
      </c>
      <c r="J35" s="170">
        <f>ROUND(((SUM(BE133:BE296))*I35),2)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42</v>
      </c>
      <c r="F36" s="170">
        <f>ROUND((SUM(BF133:BF296)),2)</f>
        <v>0</v>
      </c>
      <c r="G36" s="38"/>
      <c r="H36" s="38"/>
      <c r="I36" s="171">
        <v>0.15</v>
      </c>
      <c r="J36" s="170">
        <f>ROUND(((SUM(BF133:BF296))*I36),2)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ROUND((SUM(BG133:BG296)),2)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ROUND((SUM(BH133:BH296)),2)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ROUND((SUM(BI133:BI296)),2)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 hidden="1">
      <c r="B43" s="20"/>
      <c r="I43" s="146"/>
      <c r="L43" s="20"/>
    </row>
    <row r="44" spans="2:12" s="1" customFormat="1" ht="14.4" customHeight="1" hidden="1">
      <c r="B44" s="20"/>
      <c r="I44" s="146"/>
      <c r="L44" s="20"/>
    </row>
    <row r="45" spans="2:12" s="1" customFormat="1" ht="14.4" customHeight="1" hidden="1">
      <c r="B45" s="20"/>
      <c r="I45" s="146"/>
      <c r="L45" s="20"/>
    </row>
    <row r="46" spans="2:12" s="1" customFormat="1" ht="14.4" customHeight="1" hidden="1">
      <c r="B46" s="20"/>
      <c r="I46" s="146"/>
      <c r="L46" s="20"/>
    </row>
    <row r="47" spans="2:12" s="1" customFormat="1" ht="14.4" customHeight="1" hidden="1">
      <c r="B47" s="20"/>
      <c r="I47" s="146"/>
      <c r="L47" s="20"/>
    </row>
    <row r="48" spans="2:12" s="1" customFormat="1" ht="14.4" customHeight="1" hidden="1">
      <c r="B48" s="20"/>
      <c r="I48" s="146"/>
      <c r="L48" s="20"/>
    </row>
    <row r="49" spans="2:12" s="1" customFormat="1" ht="14.4" customHeight="1" hidden="1">
      <c r="B49" s="20"/>
      <c r="I49" s="146"/>
      <c r="L49" s="20"/>
    </row>
    <row r="50" spans="2:12" s="2" customFormat="1" ht="14.4" customHeight="1" hidden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DVŮR KRÁLOVÉ N.L. - VERDEK, PĚŠÍ KOMUNIKACE - II.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94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95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96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 xml:space="preserve">201.11 - OPĚRNÁ ZEĎ Z1 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6" t="s">
        <v>22</v>
      </c>
      <c r="J91" s="79" t="str">
        <f>IF(J14="","",J14)</f>
        <v>19. 3. 2020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>Ing. Hynek Stiehl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Roman Charvát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99</v>
      </c>
      <c r="D96" s="198"/>
      <c r="E96" s="198"/>
      <c r="F96" s="198"/>
      <c r="G96" s="198"/>
      <c r="H96" s="198"/>
      <c r="I96" s="199"/>
      <c r="J96" s="200" t="s">
        <v>100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101</v>
      </c>
      <c r="D98" s="40"/>
      <c r="E98" s="40"/>
      <c r="F98" s="40"/>
      <c r="G98" s="40"/>
      <c r="H98" s="40"/>
      <c r="I98" s="154"/>
      <c r="J98" s="110">
        <f>J133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102</v>
      </c>
    </row>
    <row r="99" spans="1:31" s="9" customFormat="1" ht="24.95" customHeight="1">
      <c r="A99" s="9"/>
      <c r="B99" s="202"/>
      <c r="C99" s="203"/>
      <c r="D99" s="204" t="s">
        <v>103</v>
      </c>
      <c r="E99" s="205"/>
      <c r="F99" s="205"/>
      <c r="G99" s="205"/>
      <c r="H99" s="205"/>
      <c r="I99" s="206"/>
      <c r="J99" s="207">
        <f>J134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104</v>
      </c>
      <c r="E100" s="211"/>
      <c r="F100" s="211"/>
      <c r="G100" s="211"/>
      <c r="H100" s="211"/>
      <c r="I100" s="212"/>
      <c r="J100" s="213">
        <f>J135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105</v>
      </c>
      <c r="E101" s="211"/>
      <c r="F101" s="211"/>
      <c r="G101" s="211"/>
      <c r="H101" s="211"/>
      <c r="I101" s="212"/>
      <c r="J101" s="213">
        <f>J184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106</v>
      </c>
      <c r="E102" s="211"/>
      <c r="F102" s="211"/>
      <c r="G102" s="211"/>
      <c r="H102" s="211"/>
      <c r="I102" s="212"/>
      <c r="J102" s="213">
        <f>J194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107</v>
      </c>
      <c r="E103" s="211"/>
      <c r="F103" s="211"/>
      <c r="G103" s="211"/>
      <c r="H103" s="211"/>
      <c r="I103" s="212"/>
      <c r="J103" s="213">
        <f>J224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108</v>
      </c>
      <c r="E104" s="211"/>
      <c r="F104" s="211"/>
      <c r="G104" s="211"/>
      <c r="H104" s="211"/>
      <c r="I104" s="212"/>
      <c r="J104" s="213">
        <f>J228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109</v>
      </c>
      <c r="E105" s="211"/>
      <c r="F105" s="211"/>
      <c r="G105" s="211"/>
      <c r="H105" s="211"/>
      <c r="I105" s="212"/>
      <c r="J105" s="213">
        <f>J232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9"/>
      <c r="C106" s="133"/>
      <c r="D106" s="210" t="s">
        <v>110</v>
      </c>
      <c r="E106" s="211"/>
      <c r="F106" s="211"/>
      <c r="G106" s="211"/>
      <c r="H106" s="211"/>
      <c r="I106" s="212"/>
      <c r="J106" s="213">
        <f>J264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9"/>
      <c r="C107" s="133"/>
      <c r="D107" s="210" t="s">
        <v>111</v>
      </c>
      <c r="E107" s="211"/>
      <c r="F107" s="211"/>
      <c r="G107" s="211"/>
      <c r="H107" s="211"/>
      <c r="I107" s="212"/>
      <c r="J107" s="213">
        <f>J269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202"/>
      <c r="C108" s="203"/>
      <c r="D108" s="204" t="s">
        <v>112</v>
      </c>
      <c r="E108" s="205"/>
      <c r="F108" s="205"/>
      <c r="G108" s="205"/>
      <c r="H108" s="205"/>
      <c r="I108" s="206"/>
      <c r="J108" s="207">
        <f>J271</f>
        <v>0</v>
      </c>
      <c r="K108" s="203"/>
      <c r="L108" s="20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209"/>
      <c r="C109" s="133"/>
      <c r="D109" s="210" t="s">
        <v>113</v>
      </c>
      <c r="E109" s="211"/>
      <c r="F109" s="211"/>
      <c r="G109" s="211"/>
      <c r="H109" s="211"/>
      <c r="I109" s="212"/>
      <c r="J109" s="213">
        <f>J272</f>
        <v>0</v>
      </c>
      <c r="K109" s="133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9"/>
      <c r="C110" s="133"/>
      <c r="D110" s="210" t="s">
        <v>114</v>
      </c>
      <c r="E110" s="211"/>
      <c r="F110" s="211"/>
      <c r="G110" s="211"/>
      <c r="H110" s="211"/>
      <c r="I110" s="212"/>
      <c r="J110" s="213">
        <f>J285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9"/>
      <c r="C111" s="133"/>
      <c r="D111" s="210" t="s">
        <v>115</v>
      </c>
      <c r="E111" s="211"/>
      <c r="F111" s="211"/>
      <c r="G111" s="211"/>
      <c r="H111" s="211"/>
      <c r="I111" s="212"/>
      <c r="J111" s="213">
        <f>J291</f>
        <v>0</v>
      </c>
      <c r="K111" s="133"/>
      <c r="L111" s="21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192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195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116</v>
      </c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96" t="str">
        <f>E7</f>
        <v>DVŮR KRÁLOVÉ N.L. - VERDEK, PĚŠÍ KOMUNIKACE - II. ETAPA</v>
      </c>
      <c r="F121" s="32"/>
      <c r="G121" s="32"/>
      <c r="H121" s="32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2:12" s="1" customFormat="1" ht="12" customHeight="1">
      <c r="B122" s="21"/>
      <c r="C122" s="32" t="s">
        <v>94</v>
      </c>
      <c r="D122" s="22"/>
      <c r="E122" s="22"/>
      <c r="F122" s="22"/>
      <c r="G122" s="22"/>
      <c r="H122" s="22"/>
      <c r="I122" s="146"/>
      <c r="J122" s="22"/>
      <c r="K122" s="22"/>
      <c r="L122" s="20"/>
    </row>
    <row r="123" spans="1:31" s="2" customFormat="1" ht="16.5" customHeight="1">
      <c r="A123" s="38"/>
      <c r="B123" s="39"/>
      <c r="C123" s="40"/>
      <c r="D123" s="40"/>
      <c r="E123" s="196" t="s">
        <v>95</v>
      </c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96</v>
      </c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E11</f>
        <v xml:space="preserve">201.11 - OPĚRNÁ ZEĎ Z1 </v>
      </c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F14</f>
        <v xml:space="preserve"> </v>
      </c>
      <c r="G127" s="40"/>
      <c r="H127" s="40"/>
      <c r="I127" s="156" t="s">
        <v>22</v>
      </c>
      <c r="J127" s="79" t="str">
        <f>IF(J14="","",J14)</f>
        <v>19. 3. 2020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24</v>
      </c>
      <c r="D129" s="40"/>
      <c r="E129" s="40"/>
      <c r="F129" s="27" t="str">
        <f>E17</f>
        <v xml:space="preserve"> </v>
      </c>
      <c r="G129" s="40"/>
      <c r="H129" s="40"/>
      <c r="I129" s="156" t="s">
        <v>30</v>
      </c>
      <c r="J129" s="36" t="str">
        <f>E23</f>
        <v>Ing. Hynek Stiehl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28</v>
      </c>
      <c r="D130" s="40"/>
      <c r="E130" s="40"/>
      <c r="F130" s="27" t="str">
        <f>IF(E20="","",E20)</f>
        <v>Vyplň údaj</v>
      </c>
      <c r="G130" s="40"/>
      <c r="H130" s="40"/>
      <c r="I130" s="156" t="s">
        <v>33</v>
      </c>
      <c r="J130" s="36" t="str">
        <f>E26</f>
        <v>Ing. Roman Charvát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15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15"/>
      <c r="B132" s="216"/>
      <c r="C132" s="217" t="s">
        <v>117</v>
      </c>
      <c r="D132" s="218" t="s">
        <v>61</v>
      </c>
      <c r="E132" s="218" t="s">
        <v>57</v>
      </c>
      <c r="F132" s="218" t="s">
        <v>58</v>
      </c>
      <c r="G132" s="218" t="s">
        <v>118</v>
      </c>
      <c r="H132" s="218" t="s">
        <v>119</v>
      </c>
      <c r="I132" s="219" t="s">
        <v>120</v>
      </c>
      <c r="J132" s="218" t="s">
        <v>100</v>
      </c>
      <c r="K132" s="220" t="s">
        <v>121</v>
      </c>
      <c r="L132" s="221"/>
      <c r="M132" s="100" t="s">
        <v>1</v>
      </c>
      <c r="N132" s="101" t="s">
        <v>40</v>
      </c>
      <c r="O132" s="101" t="s">
        <v>122</v>
      </c>
      <c r="P132" s="101" t="s">
        <v>123</v>
      </c>
      <c r="Q132" s="101" t="s">
        <v>124</v>
      </c>
      <c r="R132" s="101" t="s">
        <v>125</v>
      </c>
      <c r="S132" s="101" t="s">
        <v>126</v>
      </c>
      <c r="T132" s="102" t="s">
        <v>127</v>
      </c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</row>
    <row r="133" spans="1:63" s="2" customFormat="1" ht="22.8" customHeight="1">
      <c r="A133" s="38"/>
      <c r="B133" s="39"/>
      <c r="C133" s="107" t="s">
        <v>128</v>
      </c>
      <c r="D133" s="40"/>
      <c r="E133" s="40"/>
      <c r="F133" s="40"/>
      <c r="G133" s="40"/>
      <c r="H133" s="40"/>
      <c r="I133" s="154"/>
      <c r="J133" s="222">
        <f>BK133</f>
        <v>0</v>
      </c>
      <c r="K133" s="40"/>
      <c r="L133" s="44"/>
      <c r="M133" s="103"/>
      <c r="N133" s="223"/>
      <c r="O133" s="104"/>
      <c r="P133" s="224">
        <f>P134+P271</f>
        <v>0</v>
      </c>
      <c r="Q133" s="104"/>
      <c r="R133" s="224">
        <f>R134+R271</f>
        <v>767.4292503000001</v>
      </c>
      <c r="S133" s="104"/>
      <c r="T133" s="225">
        <f>T134+T271</f>
        <v>157.5054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75</v>
      </c>
      <c r="AU133" s="17" t="s">
        <v>102</v>
      </c>
      <c r="BK133" s="226">
        <f>BK134+BK271</f>
        <v>0</v>
      </c>
    </row>
    <row r="134" spans="1:63" s="12" customFormat="1" ht="25.9" customHeight="1">
      <c r="A134" s="12"/>
      <c r="B134" s="227"/>
      <c r="C134" s="228"/>
      <c r="D134" s="229" t="s">
        <v>75</v>
      </c>
      <c r="E134" s="230" t="s">
        <v>129</v>
      </c>
      <c r="F134" s="230" t="s">
        <v>130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P135+P184+P194+P224+P228+P232+P264+P269</f>
        <v>0</v>
      </c>
      <c r="Q134" s="235"/>
      <c r="R134" s="236">
        <f>R135+R184+R194+R224+R228+R232+R264+R269</f>
        <v>766.9139298000001</v>
      </c>
      <c r="S134" s="235"/>
      <c r="T134" s="237">
        <f>T135+T184+T194+T224+T228+T232+T264+T269</f>
        <v>157.5054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</v>
      </c>
      <c r="AT134" s="239" t="s">
        <v>75</v>
      </c>
      <c r="AU134" s="239" t="s">
        <v>76</v>
      </c>
      <c r="AY134" s="238" t="s">
        <v>131</v>
      </c>
      <c r="BK134" s="240">
        <f>BK135+BK184+BK194+BK224+BK228+BK232+BK264+BK269</f>
        <v>0</v>
      </c>
    </row>
    <row r="135" spans="1:63" s="12" customFormat="1" ht="22.8" customHeight="1">
      <c r="A135" s="12"/>
      <c r="B135" s="227"/>
      <c r="C135" s="228"/>
      <c r="D135" s="229" t="s">
        <v>75</v>
      </c>
      <c r="E135" s="241" t="s">
        <v>8</v>
      </c>
      <c r="F135" s="241" t="s">
        <v>132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SUM(P136:P183)</f>
        <v>0</v>
      </c>
      <c r="Q135" s="235"/>
      <c r="R135" s="236">
        <f>SUM(R136:R183)</f>
        <v>721.3384950000001</v>
      </c>
      <c r="S135" s="235"/>
      <c r="T135" s="237">
        <f>SUM(T136:T183)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8</v>
      </c>
      <c r="AT135" s="239" t="s">
        <v>75</v>
      </c>
      <c r="AU135" s="239" t="s">
        <v>8</v>
      </c>
      <c r="AY135" s="238" t="s">
        <v>131</v>
      </c>
      <c r="BK135" s="240">
        <f>SUM(BK136:BK183)</f>
        <v>0</v>
      </c>
    </row>
    <row r="136" spans="1:65" s="2" customFormat="1" ht="21.75" customHeight="1">
      <c r="A136" s="38"/>
      <c r="B136" s="39"/>
      <c r="C136" s="243" t="s">
        <v>8</v>
      </c>
      <c r="D136" s="243" t="s">
        <v>133</v>
      </c>
      <c r="E136" s="244" t="s">
        <v>134</v>
      </c>
      <c r="F136" s="245" t="s">
        <v>135</v>
      </c>
      <c r="G136" s="246" t="s">
        <v>136</v>
      </c>
      <c r="H136" s="247">
        <v>3.44</v>
      </c>
      <c r="I136" s="248"/>
      <c r="J136" s="247">
        <f>ROUND(I136*H136,0)</f>
        <v>0</v>
      </c>
      <c r="K136" s="245" t="s">
        <v>137</v>
      </c>
      <c r="L136" s="44"/>
      <c r="M136" s="249" t="s">
        <v>1</v>
      </c>
      <c r="N136" s="250" t="s">
        <v>41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138</v>
      </c>
      <c r="AT136" s="253" t="s">
        <v>133</v>
      </c>
      <c r="AU136" s="253" t="s">
        <v>84</v>
      </c>
      <c r="AY136" s="17" t="s">
        <v>131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</v>
      </c>
      <c r="BK136" s="254">
        <f>ROUND(I136*H136,0)</f>
        <v>0</v>
      </c>
      <c r="BL136" s="17" t="s">
        <v>138</v>
      </c>
      <c r="BM136" s="253" t="s">
        <v>139</v>
      </c>
    </row>
    <row r="137" spans="1:51" s="13" customFormat="1" ht="12">
      <c r="A137" s="13"/>
      <c r="B137" s="255"/>
      <c r="C137" s="256"/>
      <c r="D137" s="257" t="s">
        <v>140</v>
      </c>
      <c r="E137" s="258" t="s">
        <v>1</v>
      </c>
      <c r="F137" s="259" t="s">
        <v>141</v>
      </c>
      <c r="G137" s="256"/>
      <c r="H137" s="258" t="s">
        <v>1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5" t="s">
        <v>140</v>
      </c>
      <c r="AU137" s="265" t="s">
        <v>84</v>
      </c>
      <c r="AV137" s="13" t="s">
        <v>8</v>
      </c>
      <c r="AW137" s="13" t="s">
        <v>32</v>
      </c>
      <c r="AX137" s="13" t="s">
        <v>76</v>
      </c>
      <c r="AY137" s="265" t="s">
        <v>131</v>
      </c>
    </row>
    <row r="138" spans="1:51" s="14" customFormat="1" ht="12">
      <c r="A138" s="14"/>
      <c r="B138" s="266"/>
      <c r="C138" s="267"/>
      <c r="D138" s="257" t="s">
        <v>140</v>
      </c>
      <c r="E138" s="268" t="s">
        <v>1</v>
      </c>
      <c r="F138" s="269" t="s">
        <v>142</v>
      </c>
      <c r="G138" s="267"/>
      <c r="H138" s="270">
        <v>1.69</v>
      </c>
      <c r="I138" s="271"/>
      <c r="J138" s="267"/>
      <c r="K138" s="267"/>
      <c r="L138" s="272"/>
      <c r="M138" s="273"/>
      <c r="N138" s="274"/>
      <c r="O138" s="274"/>
      <c r="P138" s="274"/>
      <c r="Q138" s="274"/>
      <c r="R138" s="274"/>
      <c r="S138" s="274"/>
      <c r="T138" s="27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6" t="s">
        <v>140</v>
      </c>
      <c r="AU138" s="276" t="s">
        <v>84</v>
      </c>
      <c r="AV138" s="14" t="s">
        <v>84</v>
      </c>
      <c r="AW138" s="14" t="s">
        <v>32</v>
      </c>
      <c r="AX138" s="14" t="s">
        <v>76</v>
      </c>
      <c r="AY138" s="276" t="s">
        <v>131</v>
      </c>
    </row>
    <row r="139" spans="1:51" s="13" customFormat="1" ht="12">
      <c r="A139" s="13"/>
      <c r="B139" s="255"/>
      <c r="C139" s="256"/>
      <c r="D139" s="257" t="s">
        <v>140</v>
      </c>
      <c r="E139" s="258" t="s">
        <v>1</v>
      </c>
      <c r="F139" s="259" t="s">
        <v>143</v>
      </c>
      <c r="G139" s="256"/>
      <c r="H139" s="258" t="s">
        <v>1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5" t="s">
        <v>140</v>
      </c>
      <c r="AU139" s="265" t="s">
        <v>84</v>
      </c>
      <c r="AV139" s="13" t="s">
        <v>8</v>
      </c>
      <c r="AW139" s="13" t="s">
        <v>32</v>
      </c>
      <c r="AX139" s="13" t="s">
        <v>76</v>
      </c>
      <c r="AY139" s="265" t="s">
        <v>131</v>
      </c>
    </row>
    <row r="140" spans="1:51" s="14" customFormat="1" ht="12">
      <c r="A140" s="14"/>
      <c r="B140" s="266"/>
      <c r="C140" s="267"/>
      <c r="D140" s="257" t="s">
        <v>140</v>
      </c>
      <c r="E140" s="268" t="s">
        <v>1</v>
      </c>
      <c r="F140" s="269" t="s">
        <v>144</v>
      </c>
      <c r="G140" s="267"/>
      <c r="H140" s="270">
        <v>1.75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6" t="s">
        <v>140</v>
      </c>
      <c r="AU140" s="276" t="s">
        <v>84</v>
      </c>
      <c r="AV140" s="14" t="s">
        <v>84</v>
      </c>
      <c r="AW140" s="14" t="s">
        <v>32</v>
      </c>
      <c r="AX140" s="14" t="s">
        <v>76</v>
      </c>
      <c r="AY140" s="276" t="s">
        <v>131</v>
      </c>
    </row>
    <row r="141" spans="1:51" s="15" customFormat="1" ht="12">
      <c r="A141" s="15"/>
      <c r="B141" s="277"/>
      <c r="C141" s="278"/>
      <c r="D141" s="257" t="s">
        <v>140</v>
      </c>
      <c r="E141" s="279" t="s">
        <v>1</v>
      </c>
      <c r="F141" s="280" t="s">
        <v>145</v>
      </c>
      <c r="G141" s="278"/>
      <c r="H141" s="281">
        <v>3.44</v>
      </c>
      <c r="I141" s="282"/>
      <c r="J141" s="278"/>
      <c r="K141" s="278"/>
      <c r="L141" s="283"/>
      <c r="M141" s="284"/>
      <c r="N141" s="285"/>
      <c r="O141" s="285"/>
      <c r="P141" s="285"/>
      <c r="Q141" s="285"/>
      <c r="R141" s="285"/>
      <c r="S141" s="285"/>
      <c r="T141" s="28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7" t="s">
        <v>140</v>
      </c>
      <c r="AU141" s="287" t="s">
        <v>84</v>
      </c>
      <c r="AV141" s="15" t="s">
        <v>138</v>
      </c>
      <c r="AW141" s="15" t="s">
        <v>32</v>
      </c>
      <c r="AX141" s="15" t="s">
        <v>8</v>
      </c>
      <c r="AY141" s="287" t="s">
        <v>131</v>
      </c>
    </row>
    <row r="142" spans="1:65" s="2" customFormat="1" ht="21.75" customHeight="1">
      <c r="A142" s="38"/>
      <c r="B142" s="39"/>
      <c r="C142" s="243" t="s">
        <v>84</v>
      </c>
      <c r="D142" s="243" t="s">
        <v>133</v>
      </c>
      <c r="E142" s="244" t="s">
        <v>146</v>
      </c>
      <c r="F142" s="245" t="s">
        <v>147</v>
      </c>
      <c r="G142" s="246" t="s">
        <v>136</v>
      </c>
      <c r="H142" s="247">
        <v>59.4</v>
      </c>
      <c r="I142" s="248"/>
      <c r="J142" s="247">
        <f>ROUND(I142*H142,0)</f>
        <v>0</v>
      </c>
      <c r="K142" s="245" t="s">
        <v>137</v>
      </c>
      <c r="L142" s="44"/>
      <c r="M142" s="249" t="s">
        <v>1</v>
      </c>
      <c r="N142" s="250" t="s">
        <v>41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138</v>
      </c>
      <c r="AT142" s="253" t="s">
        <v>133</v>
      </c>
      <c r="AU142" s="253" t="s">
        <v>84</v>
      </c>
      <c r="AY142" s="17" t="s">
        <v>131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</v>
      </c>
      <c r="BK142" s="254">
        <f>ROUND(I142*H142,0)</f>
        <v>0</v>
      </c>
      <c r="BL142" s="17" t="s">
        <v>138</v>
      </c>
      <c r="BM142" s="253" t="s">
        <v>148</v>
      </c>
    </row>
    <row r="143" spans="1:51" s="13" customFormat="1" ht="12">
      <c r="A143" s="13"/>
      <c r="B143" s="255"/>
      <c r="C143" s="256"/>
      <c r="D143" s="257" t="s">
        <v>140</v>
      </c>
      <c r="E143" s="258" t="s">
        <v>1</v>
      </c>
      <c r="F143" s="259" t="s">
        <v>149</v>
      </c>
      <c r="G143" s="256"/>
      <c r="H143" s="258" t="s">
        <v>1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5" t="s">
        <v>140</v>
      </c>
      <c r="AU143" s="265" t="s">
        <v>84</v>
      </c>
      <c r="AV143" s="13" t="s">
        <v>8</v>
      </c>
      <c r="AW143" s="13" t="s">
        <v>32</v>
      </c>
      <c r="AX143" s="13" t="s">
        <v>76</v>
      </c>
      <c r="AY143" s="265" t="s">
        <v>131</v>
      </c>
    </row>
    <row r="144" spans="1:51" s="14" customFormat="1" ht="12">
      <c r="A144" s="14"/>
      <c r="B144" s="266"/>
      <c r="C144" s="267"/>
      <c r="D144" s="257" t="s">
        <v>140</v>
      </c>
      <c r="E144" s="268" t="s">
        <v>1</v>
      </c>
      <c r="F144" s="269" t="s">
        <v>150</v>
      </c>
      <c r="G144" s="267"/>
      <c r="H144" s="270">
        <v>59.4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6" t="s">
        <v>140</v>
      </c>
      <c r="AU144" s="276" t="s">
        <v>84</v>
      </c>
      <c r="AV144" s="14" t="s">
        <v>84</v>
      </c>
      <c r="AW144" s="14" t="s">
        <v>32</v>
      </c>
      <c r="AX144" s="14" t="s">
        <v>8</v>
      </c>
      <c r="AY144" s="276" t="s">
        <v>131</v>
      </c>
    </row>
    <row r="145" spans="1:65" s="2" customFormat="1" ht="21.75" customHeight="1">
      <c r="A145" s="38"/>
      <c r="B145" s="39"/>
      <c r="C145" s="243" t="s">
        <v>151</v>
      </c>
      <c r="D145" s="243" t="s">
        <v>133</v>
      </c>
      <c r="E145" s="244" t="s">
        <v>152</v>
      </c>
      <c r="F145" s="245" t="s">
        <v>153</v>
      </c>
      <c r="G145" s="246" t="s">
        <v>136</v>
      </c>
      <c r="H145" s="247">
        <v>669.2</v>
      </c>
      <c r="I145" s="248"/>
      <c r="J145" s="247">
        <f>ROUND(I145*H145,0)</f>
        <v>0</v>
      </c>
      <c r="K145" s="245" t="s">
        <v>137</v>
      </c>
      <c r="L145" s="44"/>
      <c r="M145" s="249" t="s">
        <v>1</v>
      </c>
      <c r="N145" s="250" t="s">
        <v>41</v>
      </c>
      <c r="O145" s="91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3" t="s">
        <v>138</v>
      </c>
      <c r="AT145" s="253" t="s">
        <v>133</v>
      </c>
      <c r="AU145" s="253" t="s">
        <v>84</v>
      </c>
      <c r="AY145" s="17" t="s">
        <v>131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7" t="s">
        <v>8</v>
      </c>
      <c r="BK145" s="254">
        <f>ROUND(I145*H145,0)</f>
        <v>0</v>
      </c>
      <c r="BL145" s="17" t="s">
        <v>138</v>
      </c>
      <c r="BM145" s="253" t="s">
        <v>154</v>
      </c>
    </row>
    <row r="146" spans="1:51" s="14" customFormat="1" ht="12">
      <c r="A146" s="14"/>
      <c r="B146" s="266"/>
      <c r="C146" s="267"/>
      <c r="D146" s="257" t="s">
        <v>140</v>
      </c>
      <c r="E146" s="268" t="s">
        <v>1</v>
      </c>
      <c r="F146" s="269" t="s">
        <v>155</v>
      </c>
      <c r="G146" s="267"/>
      <c r="H146" s="270">
        <v>280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6" t="s">
        <v>140</v>
      </c>
      <c r="AU146" s="276" t="s">
        <v>84</v>
      </c>
      <c r="AV146" s="14" t="s">
        <v>84</v>
      </c>
      <c r="AW146" s="14" t="s">
        <v>32</v>
      </c>
      <c r="AX146" s="14" t="s">
        <v>76</v>
      </c>
      <c r="AY146" s="276" t="s">
        <v>131</v>
      </c>
    </row>
    <row r="147" spans="1:51" s="14" customFormat="1" ht="12">
      <c r="A147" s="14"/>
      <c r="B147" s="266"/>
      <c r="C147" s="267"/>
      <c r="D147" s="257" t="s">
        <v>140</v>
      </c>
      <c r="E147" s="268" t="s">
        <v>1</v>
      </c>
      <c r="F147" s="269" t="s">
        <v>156</v>
      </c>
      <c r="G147" s="267"/>
      <c r="H147" s="270">
        <v>389.2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6" t="s">
        <v>140</v>
      </c>
      <c r="AU147" s="276" t="s">
        <v>84</v>
      </c>
      <c r="AV147" s="14" t="s">
        <v>84</v>
      </c>
      <c r="AW147" s="14" t="s">
        <v>32</v>
      </c>
      <c r="AX147" s="14" t="s">
        <v>76</v>
      </c>
      <c r="AY147" s="276" t="s">
        <v>131</v>
      </c>
    </row>
    <row r="148" spans="1:51" s="15" customFormat="1" ht="12">
      <c r="A148" s="15"/>
      <c r="B148" s="277"/>
      <c r="C148" s="278"/>
      <c r="D148" s="257" t="s">
        <v>140</v>
      </c>
      <c r="E148" s="279" t="s">
        <v>1</v>
      </c>
      <c r="F148" s="280" t="s">
        <v>145</v>
      </c>
      <c r="G148" s="278"/>
      <c r="H148" s="281">
        <v>669.2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7" t="s">
        <v>140</v>
      </c>
      <c r="AU148" s="287" t="s">
        <v>84</v>
      </c>
      <c r="AV148" s="15" t="s">
        <v>138</v>
      </c>
      <c r="AW148" s="15" t="s">
        <v>32</v>
      </c>
      <c r="AX148" s="15" t="s">
        <v>8</v>
      </c>
      <c r="AY148" s="287" t="s">
        <v>131</v>
      </c>
    </row>
    <row r="149" spans="1:65" s="2" customFormat="1" ht="16.5" customHeight="1">
      <c r="A149" s="38"/>
      <c r="B149" s="39"/>
      <c r="C149" s="243" t="s">
        <v>138</v>
      </c>
      <c r="D149" s="243" t="s">
        <v>133</v>
      </c>
      <c r="E149" s="244" t="s">
        <v>157</v>
      </c>
      <c r="F149" s="245" t="s">
        <v>158</v>
      </c>
      <c r="G149" s="246" t="s">
        <v>159</v>
      </c>
      <c r="H149" s="247">
        <v>97.5</v>
      </c>
      <c r="I149" s="248"/>
      <c r="J149" s="247">
        <f>ROUND(I149*H149,0)</f>
        <v>0</v>
      </c>
      <c r="K149" s="245" t="s">
        <v>137</v>
      </c>
      <c r="L149" s="44"/>
      <c r="M149" s="249" t="s">
        <v>1</v>
      </c>
      <c r="N149" s="250" t="s">
        <v>41</v>
      </c>
      <c r="O149" s="91"/>
      <c r="P149" s="251">
        <f>O149*H149</f>
        <v>0</v>
      </c>
      <c r="Q149" s="251">
        <v>0.00133</v>
      </c>
      <c r="R149" s="251">
        <f>Q149*H149</f>
        <v>0.129675</v>
      </c>
      <c r="S149" s="251">
        <v>0</v>
      </c>
      <c r="T149" s="25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3" t="s">
        <v>138</v>
      </c>
      <c r="AT149" s="253" t="s">
        <v>133</v>
      </c>
      <c r="AU149" s="253" t="s">
        <v>84</v>
      </c>
      <c r="AY149" s="17" t="s">
        <v>131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7" t="s">
        <v>8</v>
      </c>
      <c r="BK149" s="254">
        <f>ROUND(I149*H149,0)</f>
        <v>0</v>
      </c>
      <c r="BL149" s="17" t="s">
        <v>138</v>
      </c>
      <c r="BM149" s="253" t="s">
        <v>160</v>
      </c>
    </row>
    <row r="150" spans="1:51" s="14" customFormat="1" ht="12">
      <c r="A150" s="14"/>
      <c r="B150" s="266"/>
      <c r="C150" s="267"/>
      <c r="D150" s="257" t="s">
        <v>140</v>
      </c>
      <c r="E150" s="268" t="s">
        <v>1</v>
      </c>
      <c r="F150" s="269" t="s">
        <v>161</v>
      </c>
      <c r="G150" s="267"/>
      <c r="H150" s="270">
        <v>97.5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6" t="s">
        <v>140</v>
      </c>
      <c r="AU150" s="276" t="s">
        <v>84</v>
      </c>
      <c r="AV150" s="14" t="s">
        <v>84</v>
      </c>
      <c r="AW150" s="14" t="s">
        <v>32</v>
      </c>
      <c r="AX150" s="14" t="s">
        <v>8</v>
      </c>
      <c r="AY150" s="276" t="s">
        <v>131</v>
      </c>
    </row>
    <row r="151" spans="1:65" s="2" customFormat="1" ht="16.5" customHeight="1">
      <c r="A151" s="38"/>
      <c r="B151" s="39"/>
      <c r="C151" s="288" t="s">
        <v>162</v>
      </c>
      <c r="D151" s="288" t="s">
        <v>163</v>
      </c>
      <c r="E151" s="289" t="s">
        <v>164</v>
      </c>
      <c r="F151" s="290" t="s">
        <v>165</v>
      </c>
      <c r="G151" s="291" t="s">
        <v>166</v>
      </c>
      <c r="H151" s="292">
        <v>4.2</v>
      </c>
      <c r="I151" s="293"/>
      <c r="J151" s="292">
        <f>ROUND(I151*H151,0)</f>
        <v>0</v>
      </c>
      <c r="K151" s="290" t="s">
        <v>137</v>
      </c>
      <c r="L151" s="294"/>
      <c r="M151" s="295" t="s">
        <v>1</v>
      </c>
      <c r="N151" s="296" t="s">
        <v>41</v>
      </c>
      <c r="O151" s="91"/>
      <c r="P151" s="251">
        <f>O151*H151</f>
        <v>0</v>
      </c>
      <c r="Q151" s="251">
        <v>1</v>
      </c>
      <c r="R151" s="251">
        <f>Q151*H151</f>
        <v>4.2</v>
      </c>
      <c r="S151" s="251">
        <v>0</v>
      </c>
      <c r="T151" s="25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3" t="s">
        <v>167</v>
      </c>
      <c r="AT151" s="253" t="s">
        <v>163</v>
      </c>
      <c r="AU151" s="253" t="s">
        <v>84</v>
      </c>
      <c r="AY151" s="17" t="s">
        <v>131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7" t="s">
        <v>8</v>
      </c>
      <c r="BK151" s="254">
        <f>ROUND(I151*H151,0)</f>
        <v>0</v>
      </c>
      <c r="BL151" s="17" t="s">
        <v>138</v>
      </c>
      <c r="BM151" s="253" t="s">
        <v>168</v>
      </c>
    </row>
    <row r="152" spans="1:51" s="14" customFormat="1" ht="12">
      <c r="A152" s="14"/>
      <c r="B152" s="266"/>
      <c r="C152" s="267"/>
      <c r="D152" s="257" t="s">
        <v>140</v>
      </c>
      <c r="E152" s="268" t="s">
        <v>1</v>
      </c>
      <c r="F152" s="269" t="s">
        <v>169</v>
      </c>
      <c r="G152" s="267"/>
      <c r="H152" s="270">
        <v>4.2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6" t="s">
        <v>140</v>
      </c>
      <c r="AU152" s="276" t="s">
        <v>84</v>
      </c>
      <c r="AV152" s="14" t="s">
        <v>84</v>
      </c>
      <c r="AW152" s="14" t="s">
        <v>32</v>
      </c>
      <c r="AX152" s="14" t="s">
        <v>8</v>
      </c>
      <c r="AY152" s="276" t="s">
        <v>131</v>
      </c>
    </row>
    <row r="153" spans="1:65" s="2" customFormat="1" ht="16.5" customHeight="1">
      <c r="A153" s="38"/>
      <c r="B153" s="39"/>
      <c r="C153" s="243" t="s">
        <v>170</v>
      </c>
      <c r="D153" s="243" t="s">
        <v>133</v>
      </c>
      <c r="E153" s="244" t="s">
        <v>171</v>
      </c>
      <c r="F153" s="245" t="s">
        <v>172</v>
      </c>
      <c r="G153" s="246" t="s">
        <v>173</v>
      </c>
      <c r="H153" s="247">
        <v>13</v>
      </c>
      <c r="I153" s="248"/>
      <c r="J153" s="247">
        <f>ROUND(I153*H153,0)</f>
        <v>0</v>
      </c>
      <c r="K153" s="245" t="s">
        <v>137</v>
      </c>
      <c r="L153" s="44"/>
      <c r="M153" s="249" t="s">
        <v>1</v>
      </c>
      <c r="N153" s="250" t="s">
        <v>41</v>
      </c>
      <c r="O153" s="91"/>
      <c r="P153" s="251">
        <f>O153*H153</f>
        <v>0</v>
      </c>
      <c r="Q153" s="251">
        <v>3.70982</v>
      </c>
      <c r="R153" s="251">
        <f>Q153*H153</f>
        <v>48.22766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138</v>
      </c>
      <c r="AT153" s="253" t="s">
        <v>133</v>
      </c>
      <c r="AU153" s="253" t="s">
        <v>84</v>
      </c>
      <c r="AY153" s="17" t="s">
        <v>131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</v>
      </c>
      <c r="BK153" s="254">
        <f>ROUND(I153*H153,0)</f>
        <v>0</v>
      </c>
      <c r="BL153" s="17" t="s">
        <v>138</v>
      </c>
      <c r="BM153" s="253" t="s">
        <v>174</v>
      </c>
    </row>
    <row r="154" spans="1:51" s="14" customFormat="1" ht="12">
      <c r="A154" s="14"/>
      <c r="B154" s="266"/>
      <c r="C154" s="267"/>
      <c r="D154" s="257" t="s">
        <v>140</v>
      </c>
      <c r="E154" s="268" t="s">
        <v>1</v>
      </c>
      <c r="F154" s="269" t="s">
        <v>175</v>
      </c>
      <c r="G154" s="267"/>
      <c r="H154" s="270">
        <v>13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6" t="s">
        <v>140</v>
      </c>
      <c r="AU154" s="276" t="s">
        <v>84</v>
      </c>
      <c r="AV154" s="14" t="s">
        <v>84</v>
      </c>
      <c r="AW154" s="14" t="s">
        <v>32</v>
      </c>
      <c r="AX154" s="14" t="s">
        <v>8</v>
      </c>
      <c r="AY154" s="276" t="s">
        <v>131</v>
      </c>
    </row>
    <row r="155" spans="1:65" s="2" customFormat="1" ht="21.75" customHeight="1">
      <c r="A155" s="38"/>
      <c r="B155" s="39"/>
      <c r="C155" s="243" t="s">
        <v>176</v>
      </c>
      <c r="D155" s="243" t="s">
        <v>133</v>
      </c>
      <c r="E155" s="244" t="s">
        <v>177</v>
      </c>
      <c r="F155" s="245" t="s">
        <v>178</v>
      </c>
      <c r="G155" s="246" t="s">
        <v>179</v>
      </c>
      <c r="H155" s="247">
        <v>99</v>
      </c>
      <c r="I155" s="248"/>
      <c r="J155" s="247">
        <f>ROUND(I155*H155,0)</f>
        <v>0</v>
      </c>
      <c r="K155" s="245" t="s">
        <v>137</v>
      </c>
      <c r="L155" s="44"/>
      <c r="M155" s="249" t="s">
        <v>1</v>
      </c>
      <c r="N155" s="250" t="s">
        <v>41</v>
      </c>
      <c r="O155" s="91"/>
      <c r="P155" s="251">
        <f>O155*H155</f>
        <v>0</v>
      </c>
      <c r="Q155" s="251">
        <v>0.02944</v>
      </c>
      <c r="R155" s="251">
        <f>Q155*H155</f>
        <v>2.9145600000000003</v>
      </c>
      <c r="S155" s="251">
        <v>0</v>
      </c>
      <c r="T155" s="25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3" t="s">
        <v>138</v>
      </c>
      <c r="AT155" s="253" t="s">
        <v>133</v>
      </c>
      <c r="AU155" s="253" t="s">
        <v>84</v>
      </c>
      <c r="AY155" s="17" t="s">
        <v>131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7" t="s">
        <v>8</v>
      </c>
      <c r="BK155" s="254">
        <f>ROUND(I155*H155,0)</f>
        <v>0</v>
      </c>
      <c r="BL155" s="17" t="s">
        <v>138</v>
      </c>
      <c r="BM155" s="253" t="s">
        <v>180</v>
      </c>
    </row>
    <row r="156" spans="1:51" s="14" customFormat="1" ht="12">
      <c r="A156" s="14"/>
      <c r="B156" s="266"/>
      <c r="C156" s="267"/>
      <c r="D156" s="257" t="s">
        <v>140</v>
      </c>
      <c r="E156" s="268" t="s">
        <v>1</v>
      </c>
      <c r="F156" s="269" t="s">
        <v>181</v>
      </c>
      <c r="G156" s="267"/>
      <c r="H156" s="270">
        <v>99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6" t="s">
        <v>140</v>
      </c>
      <c r="AU156" s="276" t="s">
        <v>84</v>
      </c>
      <c r="AV156" s="14" t="s">
        <v>84</v>
      </c>
      <c r="AW156" s="14" t="s">
        <v>32</v>
      </c>
      <c r="AX156" s="14" t="s">
        <v>8</v>
      </c>
      <c r="AY156" s="276" t="s">
        <v>131</v>
      </c>
    </row>
    <row r="157" spans="1:65" s="2" customFormat="1" ht="21.75" customHeight="1">
      <c r="A157" s="38"/>
      <c r="B157" s="39"/>
      <c r="C157" s="243" t="s">
        <v>167</v>
      </c>
      <c r="D157" s="243" t="s">
        <v>133</v>
      </c>
      <c r="E157" s="244" t="s">
        <v>182</v>
      </c>
      <c r="F157" s="245" t="s">
        <v>183</v>
      </c>
      <c r="G157" s="246" t="s">
        <v>136</v>
      </c>
      <c r="H157" s="247">
        <v>732.04</v>
      </c>
      <c r="I157" s="248"/>
      <c r="J157" s="247">
        <f>ROUND(I157*H157,0)</f>
        <v>0</v>
      </c>
      <c r="K157" s="245" t="s">
        <v>137</v>
      </c>
      <c r="L157" s="44"/>
      <c r="M157" s="249" t="s">
        <v>1</v>
      </c>
      <c r="N157" s="250" t="s">
        <v>41</v>
      </c>
      <c r="O157" s="91"/>
      <c r="P157" s="251">
        <f>O157*H157</f>
        <v>0</v>
      </c>
      <c r="Q157" s="251">
        <v>0</v>
      </c>
      <c r="R157" s="251">
        <f>Q157*H157</f>
        <v>0</v>
      </c>
      <c r="S157" s="251">
        <v>0</v>
      </c>
      <c r="T157" s="25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3" t="s">
        <v>138</v>
      </c>
      <c r="AT157" s="253" t="s">
        <v>133</v>
      </c>
      <c r="AU157" s="253" t="s">
        <v>84</v>
      </c>
      <c r="AY157" s="17" t="s">
        <v>131</v>
      </c>
      <c r="BE157" s="254">
        <f>IF(N157="základní",J157,0)</f>
        <v>0</v>
      </c>
      <c r="BF157" s="254">
        <f>IF(N157="snížená",J157,0)</f>
        <v>0</v>
      </c>
      <c r="BG157" s="254">
        <f>IF(N157="zákl. přenesená",J157,0)</f>
        <v>0</v>
      </c>
      <c r="BH157" s="254">
        <f>IF(N157="sníž. přenesená",J157,0)</f>
        <v>0</v>
      </c>
      <c r="BI157" s="254">
        <f>IF(N157="nulová",J157,0)</f>
        <v>0</v>
      </c>
      <c r="BJ157" s="17" t="s">
        <v>8</v>
      </c>
      <c r="BK157" s="254">
        <f>ROUND(I157*H157,0)</f>
        <v>0</v>
      </c>
      <c r="BL157" s="17" t="s">
        <v>138</v>
      </c>
      <c r="BM157" s="253" t="s">
        <v>184</v>
      </c>
    </row>
    <row r="158" spans="1:51" s="14" customFormat="1" ht="12">
      <c r="A158" s="14"/>
      <c r="B158" s="266"/>
      <c r="C158" s="267"/>
      <c r="D158" s="257" t="s">
        <v>140</v>
      </c>
      <c r="E158" s="268" t="s">
        <v>1</v>
      </c>
      <c r="F158" s="269" t="s">
        <v>185</v>
      </c>
      <c r="G158" s="267"/>
      <c r="H158" s="270">
        <v>732.04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6" t="s">
        <v>140</v>
      </c>
      <c r="AU158" s="276" t="s">
        <v>84</v>
      </c>
      <c r="AV158" s="14" t="s">
        <v>84</v>
      </c>
      <c r="AW158" s="14" t="s">
        <v>32</v>
      </c>
      <c r="AX158" s="14" t="s">
        <v>8</v>
      </c>
      <c r="AY158" s="276" t="s">
        <v>131</v>
      </c>
    </row>
    <row r="159" spans="1:65" s="2" customFormat="1" ht="33" customHeight="1">
      <c r="A159" s="38"/>
      <c r="B159" s="39"/>
      <c r="C159" s="243" t="s">
        <v>186</v>
      </c>
      <c r="D159" s="243" t="s">
        <v>133</v>
      </c>
      <c r="E159" s="244" t="s">
        <v>187</v>
      </c>
      <c r="F159" s="245" t="s">
        <v>188</v>
      </c>
      <c r="G159" s="246" t="s">
        <v>136</v>
      </c>
      <c r="H159" s="247">
        <v>3660.2</v>
      </c>
      <c r="I159" s="248"/>
      <c r="J159" s="247">
        <f>ROUND(I159*H159,0)</f>
        <v>0</v>
      </c>
      <c r="K159" s="245" t="s">
        <v>137</v>
      </c>
      <c r="L159" s="44"/>
      <c r="M159" s="249" t="s">
        <v>1</v>
      </c>
      <c r="N159" s="250" t="s">
        <v>41</v>
      </c>
      <c r="O159" s="91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3" t="s">
        <v>138</v>
      </c>
      <c r="AT159" s="253" t="s">
        <v>133</v>
      </c>
      <c r="AU159" s="253" t="s">
        <v>84</v>
      </c>
      <c r="AY159" s="17" t="s">
        <v>131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7" t="s">
        <v>8</v>
      </c>
      <c r="BK159" s="254">
        <f>ROUND(I159*H159,0)</f>
        <v>0</v>
      </c>
      <c r="BL159" s="17" t="s">
        <v>138</v>
      </c>
      <c r="BM159" s="253" t="s">
        <v>189</v>
      </c>
    </row>
    <row r="160" spans="1:51" s="14" customFormat="1" ht="12">
      <c r="A160" s="14"/>
      <c r="B160" s="266"/>
      <c r="C160" s="267"/>
      <c r="D160" s="257" t="s">
        <v>140</v>
      </c>
      <c r="E160" s="268" t="s">
        <v>1</v>
      </c>
      <c r="F160" s="269" t="s">
        <v>190</v>
      </c>
      <c r="G160" s="267"/>
      <c r="H160" s="270">
        <v>3660.2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6" t="s">
        <v>140</v>
      </c>
      <c r="AU160" s="276" t="s">
        <v>84</v>
      </c>
      <c r="AV160" s="14" t="s">
        <v>84</v>
      </c>
      <c r="AW160" s="14" t="s">
        <v>32</v>
      </c>
      <c r="AX160" s="14" t="s">
        <v>8</v>
      </c>
      <c r="AY160" s="276" t="s">
        <v>131</v>
      </c>
    </row>
    <row r="161" spans="1:65" s="2" customFormat="1" ht="21.75" customHeight="1">
      <c r="A161" s="38"/>
      <c r="B161" s="39"/>
      <c r="C161" s="243" t="s">
        <v>191</v>
      </c>
      <c r="D161" s="243" t="s">
        <v>133</v>
      </c>
      <c r="E161" s="244" t="s">
        <v>192</v>
      </c>
      <c r="F161" s="245" t="s">
        <v>193</v>
      </c>
      <c r="G161" s="246" t="s">
        <v>166</v>
      </c>
      <c r="H161" s="247">
        <v>1317.67</v>
      </c>
      <c r="I161" s="248"/>
      <c r="J161" s="247">
        <f>ROUND(I161*H161,0)</f>
        <v>0</v>
      </c>
      <c r="K161" s="245" t="s">
        <v>137</v>
      </c>
      <c r="L161" s="44"/>
      <c r="M161" s="249" t="s">
        <v>1</v>
      </c>
      <c r="N161" s="250" t="s">
        <v>41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138</v>
      </c>
      <c r="AT161" s="253" t="s">
        <v>133</v>
      </c>
      <c r="AU161" s="253" t="s">
        <v>84</v>
      </c>
      <c r="AY161" s="17" t="s">
        <v>131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</v>
      </c>
      <c r="BK161" s="254">
        <f>ROUND(I161*H161,0)</f>
        <v>0</v>
      </c>
      <c r="BL161" s="17" t="s">
        <v>138</v>
      </c>
      <c r="BM161" s="253" t="s">
        <v>194</v>
      </c>
    </row>
    <row r="162" spans="1:51" s="14" customFormat="1" ht="12">
      <c r="A162" s="14"/>
      <c r="B162" s="266"/>
      <c r="C162" s="267"/>
      <c r="D162" s="257" t="s">
        <v>140</v>
      </c>
      <c r="E162" s="268" t="s">
        <v>1</v>
      </c>
      <c r="F162" s="269" t="s">
        <v>195</v>
      </c>
      <c r="G162" s="267"/>
      <c r="H162" s="270">
        <v>1317.67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6" t="s">
        <v>140</v>
      </c>
      <c r="AU162" s="276" t="s">
        <v>84</v>
      </c>
      <c r="AV162" s="14" t="s">
        <v>84</v>
      </c>
      <c r="AW162" s="14" t="s">
        <v>32</v>
      </c>
      <c r="AX162" s="14" t="s">
        <v>8</v>
      </c>
      <c r="AY162" s="276" t="s">
        <v>131</v>
      </c>
    </row>
    <row r="163" spans="1:65" s="2" customFormat="1" ht="16.5" customHeight="1">
      <c r="A163" s="38"/>
      <c r="B163" s="39"/>
      <c r="C163" s="243" t="s">
        <v>196</v>
      </c>
      <c r="D163" s="243" t="s">
        <v>133</v>
      </c>
      <c r="E163" s="244" t="s">
        <v>197</v>
      </c>
      <c r="F163" s="245" t="s">
        <v>198</v>
      </c>
      <c r="G163" s="246" t="s">
        <v>136</v>
      </c>
      <c r="H163" s="247">
        <v>732.04</v>
      </c>
      <c r="I163" s="248"/>
      <c r="J163" s="247">
        <f>ROUND(I163*H163,0)</f>
        <v>0</v>
      </c>
      <c r="K163" s="245" t="s">
        <v>137</v>
      </c>
      <c r="L163" s="44"/>
      <c r="M163" s="249" t="s">
        <v>1</v>
      </c>
      <c r="N163" s="250" t="s">
        <v>41</v>
      </c>
      <c r="O163" s="91"/>
      <c r="P163" s="251">
        <f>O163*H163</f>
        <v>0</v>
      </c>
      <c r="Q163" s="251">
        <v>0</v>
      </c>
      <c r="R163" s="251">
        <f>Q163*H163</f>
        <v>0</v>
      </c>
      <c r="S163" s="251">
        <v>0</v>
      </c>
      <c r="T163" s="25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3" t="s">
        <v>138</v>
      </c>
      <c r="AT163" s="253" t="s">
        <v>133</v>
      </c>
      <c r="AU163" s="253" t="s">
        <v>84</v>
      </c>
      <c r="AY163" s="17" t="s">
        <v>131</v>
      </c>
      <c r="BE163" s="254">
        <f>IF(N163="základní",J163,0)</f>
        <v>0</v>
      </c>
      <c r="BF163" s="254">
        <f>IF(N163="snížená",J163,0)</f>
        <v>0</v>
      </c>
      <c r="BG163" s="254">
        <f>IF(N163="zákl. přenesená",J163,0)</f>
        <v>0</v>
      </c>
      <c r="BH163" s="254">
        <f>IF(N163="sníž. přenesená",J163,0)</f>
        <v>0</v>
      </c>
      <c r="BI163" s="254">
        <f>IF(N163="nulová",J163,0)</f>
        <v>0</v>
      </c>
      <c r="BJ163" s="17" t="s">
        <v>8</v>
      </c>
      <c r="BK163" s="254">
        <f>ROUND(I163*H163,0)</f>
        <v>0</v>
      </c>
      <c r="BL163" s="17" t="s">
        <v>138</v>
      </c>
      <c r="BM163" s="253" t="s">
        <v>199</v>
      </c>
    </row>
    <row r="164" spans="1:51" s="14" customFormat="1" ht="12">
      <c r="A164" s="14"/>
      <c r="B164" s="266"/>
      <c r="C164" s="267"/>
      <c r="D164" s="257" t="s">
        <v>140</v>
      </c>
      <c r="E164" s="268" t="s">
        <v>1</v>
      </c>
      <c r="F164" s="269" t="s">
        <v>200</v>
      </c>
      <c r="G164" s="267"/>
      <c r="H164" s="270">
        <v>732.04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6" t="s">
        <v>140</v>
      </c>
      <c r="AU164" s="276" t="s">
        <v>84</v>
      </c>
      <c r="AV164" s="14" t="s">
        <v>84</v>
      </c>
      <c r="AW164" s="14" t="s">
        <v>32</v>
      </c>
      <c r="AX164" s="14" t="s">
        <v>8</v>
      </c>
      <c r="AY164" s="276" t="s">
        <v>131</v>
      </c>
    </row>
    <row r="165" spans="1:65" s="2" customFormat="1" ht="21.75" customHeight="1">
      <c r="A165" s="38"/>
      <c r="B165" s="39"/>
      <c r="C165" s="243" t="s">
        <v>201</v>
      </c>
      <c r="D165" s="243" t="s">
        <v>133</v>
      </c>
      <c r="E165" s="244" t="s">
        <v>202</v>
      </c>
      <c r="F165" s="245" t="s">
        <v>203</v>
      </c>
      <c r="G165" s="246" t="s">
        <v>136</v>
      </c>
      <c r="H165" s="247">
        <v>347.92</v>
      </c>
      <c r="I165" s="248"/>
      <c r="J165" s="247">
        <f>ROUND(I165*H165,0)</f>
        <v>0</v>
      </c>
      <c r="K165" s="245" t="s">
        <v>137</v>
      </c>
      <c r="L165" s="44"/>
      <c r="M165" s="249" t="s">
        <v>1</v>
      </c>
      <c r="N165" s="250" t="s">
        <v>41</v>
      </c>
      <c r="O165" s="91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3" t="s">
        <v>138</v>
      </c>
      <c r="AT165" s="253" t="s">
        <v>133</v>
      </c>
      <c r="AU165" s="253" t="s">
        <v>84</v>
      </c>
      <c r="AY165" s="17" t="s">
        <v>131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7" t="s">
        <v>8</v>
      </c>
      <c r="BK165" s="254">
        <f>ROUND(I165*H165,0)</f>
        <v>0</v>
      </c>
      <c r="BL165" s="17" t="s">
        <v>138</v>
      </c>
      <c r="BM165" s="253" t="s">
        <v>204</v>
      </c>
    </row>
    <row r="166" spans="1:51" s="13" customFormat="1" ht="12">
      <c r="A166" s="13"/>
      <c r="B166" s="255"/>
      <c r="C166" s="256"/>
      <c r="D166" s="257" t="s">
        <v>140</v>
      </c>
      <c r="E166" s="258" t="s">
        <v>1</v>
      </c>
      <c r="F166" s="259" t="s">
        <v>205</v>
      </c>
      <c r="G166" s="256"/>
      <c r="H166" s="258" t="s">
        <v>1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5" t="s">
        <v>140</v>
      </c>
      <c r="AU166" s="265" t="s">
        <v>84</v>
      </c>
      <c r="AV166" s="13" t="s">
        <v>8</v>
      </c>
      <c r="AW166" s="13" t="s">
        <v>32</v>
      </c>
      <c r="AX166" s="13" t="s">
        <v>76</v>
      </c>
      <c r="AY166" s="265" t="s">
        <v>131</v>
      </c>
    </row>
    <row r="167" spans="1:51" s="14" customFormat="1" ht="12">
      <c r="A167" s="14"/>
      <c r="B167" s="266"/>
      <c r="C167" s="267"/>
      <c r="D167" s="257" t="s">
        <v>140</v>
      </c>
      <c r="E167" s="268" t="s">
        <v>1</v>
      </c>
      <c r="F167" s="269" t="s">
        <v>206</v>
      </c>
      <c r="G167" s="267"/>
      <c r="H167" s="270">
        <v>162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6" t="s">
        <v>140</v>
      </c>
      <c r="AU167" s="276" t="s">
        <v>84</v>
      </c>
      <c r="AV167" s="14" t="s">
        <v>84</v>
      </c>
      <c r="AW167" s="14" t="s">
        <v>32</v>
      </c>
      <c r="AX167" s="14" t="s">
        <v>76</v>
      </c>
      <c r="AY167" s="276" t="s">
        <v>131</v>
      </c>
    </row>
    <row r="168" spans="1:51" s="14" customFormat="1" ht="12">
      <c r="A168" s="14"/>
      <c r="B168" s="266"/>
      <c r="C168" s="267"/>
      <c r="D168" s="257" t="s">
        <v>140</v>
      </c>
      <c r="E168" s="268" t="s">
        <v>1</v>
      </c>
      <c r="F168" s="269" t="s">
        <v>207</v>
      </c>
      <c r="G168" s="267"/>
      <c r="H168" s="270">
        <v>89.6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6" t="s">
        <v>140</v>
      </c>
      <c r="AU168" s="276" t="s">
        <v>84</v>
      </c>
      <c r="AV168" s="14" t="s">
        <v>84</v>
      </c>
      <c r="AW168" s="14" t="s">
        <v>32</v>
      </c>
      <c r="AX168" s="14" t="s">
        <v>76</v>
      </c>
      <c r="AY168" s="276" t="s">
        <v>131</v>
      </c>
    </row>
    <row r="169" spans="1:51" s="13" customFormat="1" ht="12">
      <c r="A169" s="13"/>
      <c r="B169" s="255"/>
      <c r="C169" s="256"/>
      <c r="D169" s="257" t="s">
        <v>140</v>
      </c>
      <c r="E169" s="258" t="s">
        <v>1</v>
      </c>
      <c r="F169" s="259" t="s">
        <v>208</v>
      </c>
      <c r="G169" s="256"/>
      <c r="H169" s="258" t="s">
        <v>1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5" t="s">
        <v>140</v>
      </c>
      <c r="AU169" s="265" t="s">
        <v>84</v>
      </c>
      <c r="AV169" s="13" t="s">
        <v>8</v>
      </c>
      <c r="AW169" s="13" t="s">
        <v>32</v>
      </c>
      <c r="AX169" s="13" t="s">
        <v>76</v>
      </c>
      <c r="AY169" s="265" t="s">
        <v>131</v>
      </c>
    </row>
    <row r="170" spans="1:51" s="14" customFormat="1" ht="12">
      <c r="A170" s="14"/>
      <c r="B170" s="266"/>
      <c r="C170" s="267"/>
      <c r="D170" s="257" t="s">
        <v>140</v>
      </c>
      <c r="E170" s="268" t="s">
        <v>1</v>
      </c>
      <c r="F170" s="269" t="s">
        <v>209</v>
      </c>
      <c r="G170" s="267"/>
      <c r="H170" s="270">
        <v>96.32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6" t="s">
        <v>140</v>
      </c>
      <c r="AU170" s="276" t="s">
        <v>84</v>
      </c>
      <c r="AV170" s="14" t="s">
        <v>84</v>
      </c>
      <c r="AW170" s="14" t="s">
        <v>32</v>
      </c>
      <c r="AX170" s="14" t="s">
        <v>76</v>
      </c>
      <c r="AY170" s="276" t="s">
        <v>131</v>
      </c>
    </row>
    <row r="171" spans="1:51" s="15" customFormat="1" ht="12">
      <c r="A171" s="15"/>
      <c r="B171" s="277"/>
      <c r="C171" s="278"/>
      <c r="D171" s="257" t="s">
        <v>140</v>
      </c>
      <c r="E171" s="279" t="s">
        <v>1</v>
      </c>
      <c r="F171" s="280" t="s">
        <v>145</v>
      </c>
      <c r="G171" s="278"/>
      <c r="H171" s="281">
        <v>347.92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7" t="s">
        <v>140</v>
      </c>
      <c r="AU171" s="287" t="s">
        <v>84</v>
      </c>
      <c r="AV171" s="15" t="s">
        <v>138</v>
      </c>
      <c r="AW171" s="15" t="s">
        <v>32</v>
      </c>
      <c r="AX171" s="15" t="s">
        <v>8</v>
      </c>
      <c r="AY171" s="287" t="s">
        <v>131</v>
      </c>
    </row>
    <row r="172" spans="1:65" s="2" customFormat="1" ht="16.5" customHeight="1">
      <c r="A172" s="38"/>
      <c r="B172" s="39"/>
      <c r="C172" s="288" t="s">
        <v>210</v>
      </c>
      <c r="D172" s="288" t="s">
        <v>163</v>
      </c>
      <c r="E172" s="289" t="s">
        <v>211</v>
      </c>
      <c r="F172" s="290" t="s">
        <v>212</v>
      </c>
      <c r="G172" s="291" t="s">
        <v>166</v>
      </c>
      <c r="H172" s="292">
        <v>626.26</v>
      </c>
      <c r="I172" s="293"/>
      <c r="J172" s="292">
        <f>ROUND(I172*H172,0)</f>
        <v>0</v>
      </c>
      <c r="K172" s="290" t="s">
        <v>137</v>
      </c>
      <c r="L172" s="294"/>
      <c r="M172" s="295" t="s">
        <v>1</v>
      </c>
      <c r="N172" s="296" t="s">
        <v>41</v>
      </c>
      <c r="O172" s="91"/>
      <c r="P172" s="251">
        <f>O172*H172</f>
        <v>0</v>
      </c>
      <c r="Q172" s="251">
        <v>1</v>
      </c>
      <c r="R172" s="251">
        <f>Q172*H172</f>
        <v>626.26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167</v>
      </c>
      <c r="AT172" s="253" t="s">
        <v>163</v>
      </c>
      <c r="AU172" s="253" t="s">
        <v>84</v>
      </c>
      <c r="AY172" s="17" t="s">
        <v>131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</v>
      </c>
      <c r="BK172" s="254">
        <f>ROUND(I172*H172,0)</f>
        <v>0</v>
      </c>
      <c r="BL172" s="17" t="s">
        <v>138</v>
      </c>
      <c r="BM172" s="253" t="s">
        <v>213</v>
      </c>
    </row>
    <row r="173" spans="1:51" s="14" customFormat="1" ht="12">
      <c r="A173" s="14"/>
      <c r="B173" s="266"/>
      <c r="C173" s="267"/>
      <c r="D173" s="257" t="s">
        <v>140</v>
      </c>
      <c r="E173" s="268" t="s">
        <v>1</v>
      </c>
      <c r="F173" s="269" t="s">
        <v>214</v>
      </c>
      <c r="G173" s="267"/>
      <c r="H173" s="270">
        <v>626.26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6" t="s">
        <v>140</v>
      </c>
      <c r="AU173" s="276" t="s">
        <v>84</v>
      </c>
      <c r="AV173" s="14" t="s">
        <v>84</v>
      </c>
      <c r="AW173" s="14" t="s">
        <v>32</v>
      </c>
      <c r="AX173" s="14" t="s">
        <v>8</v>
      </c>
      <c r="AY173" s="276" t="s">
        <v>131</v>
      </c>
    </row>
    <row r="174" spans="1:65" s="2" customFormat="1" ht="21.75" customHeight="1">
      <c r="A174" s="38"/>
      <c r="B174" s="39"/>
      <c r="C174" s="243" t="s">
        <v>215</v>
      </c>
      <c r="D174" s="243" t="s">
        <v>133</v>
      </c>
      <c r="E174" s="244" t="s">
        <v>216</v>
      </c>
      <c r="F174" s="245" t="s">
        <v>217</v>
      </c>
      <c r="G174" s="246" t="s">
        <v>179</v>
      </c>
      <c r="H174" s="247">
        <v>165</v>
      </c>
      <c r="I174" s="248"/>
      <c r="J174" s="247">
        <f>ROUND(I174*H174,0)</f>
        <v>0</v>
      </c>
      <c r="K174" s="245" t="s">
        <v>137</v>
      </c>
      <c r="L174" s="44"/>
      <c r="M174" s="249" t="s">
        <v>1</v>
      </c>
      <c r="N174" s="250" t="s">
        <v>41</v>
      </c>
      <c r="O174" s="91"/>
      <c r="P174" s="251">
        <f>O174*H174</f>
        <v>0</v>
      </c>
      <c r="Q174" s="251">
        <v>0</v>
      </c>
      <c r="R174" s="251">
        <f>Q174*H174</f>
        <v>0</v>
      </c>
      <c r="S174" s="251">
        <v>0</v>
      </c>
      <c r="T174" s="25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3" t="s">
        <v>138</v>
      </c>
      <c r="AT174" s="253" t="s">
        <v>133</v>
      </c>
      <c r="AU174" s="253" t="s">
        <v>84</v>
      </c>
      <c r="AY174" s="17" t="s">
        <v>131</v>
      </c>
      <c r="BE174" s="254">
        <f>IF(N174="základní",J174,0)</f>
        <v>0</v>
      </c>
      <c r="BF174" s="254">
        <f>IF(N174="snížená",J174,0)</f>
        <v>0</v>
      </c>
      <c r="BG174" s="254">
        <f>IF(N174="zákl. přenesená",J174,0)</f>
        <v>0</v>
      </c>
      <c r="BH174" s="254">
        <f>IF(N174="sníž. přenesená",J174,0)</f>
        <v>0</v>
      </c>
      <c r="BI174" s="254">
        <f>IF(N174="nulová",J174,0)</f>
        <v>0</v>
      </c>
      <c r="BJ174" s="17" t="s">
        <v>8</v>
      </c>
      <c r="BK174" s="254">
        <f>ROUND(I174*H174,0)</f>
        <v>0</v>
      </c>
      <c r="BL174" s="17" t="s">
        <v>138</v>
      </c>
      <c r="BM174" s="253" t="s">
        <v>218</v>
      </c>
    </row>
    <row r="175" spans="1:51" s="14" customFormat="1" ht="12">
      <c r="A175" s="14"/>
      <c r="B175" s="266"/>
      <c r="C175" s="267"/>
      <c r="D175" s="257" t="s">
        <v>140</v>
      </c>
      <c r="E175" s="268" t="s">
        <v>1</v>
      </c>
      <c r="F175" s="269" t="s">
        <v>219</v>
      </c>
      <c r="G175" s="267"/>
      <c r="H175" s="270">
        <v>165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6" t="s">
        <v>140</v>
      </c>
      <c r="AU175" s="276" t="s">
        <v>84</v>
      </c>
      <c r="AV175" s="14" t="s">
        <v>84</v>
      </c>
      <c r="AW175" s="14" t="s">
        <v>32</v>
      </c>
      <c r="AX175" s="14" t="s">
        <v>8</v>
      </c>
      <c r="AY175" s="276" t="s">
        <v>131</v>
      </c>
    </row>
    <row r="176" spans="1:65" s="2" customFormat="1" ht="16.5" customHeight="1">
      <c r="A176" s="38"/>
      <c r="B176" s="39"/>
      <c r="C176" s="288" t="s">
        <v>9</v>
      </c>
      <c r="D176" s="288" t="s">
        <v>163</v>
      </c>
      <c r="E176" s="289" t="s">
        <v>220</v>
      </c>
      <c r="F176" s="290" t="s">
        <v>221</v>
      </c>
      <c r="G176" s="291" t="s">
        <v>166</v>
      </c>
      <c r="H176" s="292">
        <v>39.6</v>
      </c>
      <c r="I176" s="293"/>
      <c r="J176" s="292">
        <f>ROUND(I176*H176,0)</f>
        <v>0</v>
      </c>
      <c r="K176" s="290" t="s">
        <v>137</v>
      </c>
      <c r="L176" s="294"/>
      <c r="M176" s="295" t="s">
        <v>1</v>
      </c>
      <c r="N176" s="296" t="s">
        <v>41</v>
      </c>
      <c r="O176" s="91"/>
      <c r="P176" s="251">
        <f>O176*H176</f>
        <v>0</v>
      </c>
      <c r="Q176" s="251">
        <v>1</v>
      </c>
      <c r="R176" s="251">
        <f>Q176*H176</f>
        <v>39.6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167</v>
      </c>
      <c r="AT176" s="253" t="s">
        <v>163</v>
      </c>
      <c r="AU176" s="253" t="s">
        <v>84</v>
      </c>
      <c r="AY176" s="17" t="s">
        <v>131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</v>
      </c>
      <c r="BK176" s="254">
        <f>ROUND(I176*H176,0)</f>
        <v>0</v>
      </c>
      <c r="BL176" s="17" t="s">
        <v>138</v>
      </c>
      <c r="BM176" s="253" t="s">
        <v>222</v>
      </c>
    </row>
    <row r="177" spans="1:51" s="14" customFormat="1" ht="12">
      <c r="A177" s="14"/>
      <c r="B177" s="266"/>
      <c r="C177" s="267"/>
      <c r="D177" s="257" t="s">
        <v>140</v>
      </c>
      <c r="E177" s="268" t="s">
        <v>1</v>
      </c>
      <c r="F177" s="269" t="s">
        <v>223</v>
      </c>
      <c r="G177" s="267"/>
      <c r="H177" s="270">
        <v>39.6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6" t="s">
        <v>140</v>
      </c>
      <c r="AU177" s="276" t="s">
        <v>84</v>
      </c>
      <c r="AV177" s="14" t="s">
        <v>84</v>
      </c>
      <c r="AW177" s="14" t="s">
        <v>32</v>
      </c>
      <c r="AX177" s="14" t="s">
        <v>8</v>
      </c>
      <c r="AY177" s="276" t="s">
        <v>131</v>
      </c>
    </row>
    <row r="178" spans="1:65" s="2" customFormat="1" ht="21.75" customHeight="1">
      <c r="A178" s="38"/>
      <c r="B178" s="39"/>
      <c r="C178" s="243" t="s">
        <v>224</v>
      </c>
      <c r="D178" s="243" t="s">
        <v>133</v>
      </c>
      <c r="E178" s="244" t="s">
        <v>225</v>
      </c>
      <c r="F178" s="245" t="s">
        <v>226</v>
      </c>
      <c r="G178" s="246" t="s">
        <v>179</v>
      </c>
      <c r="H178" s="247">
        <v>165</v>
      </c>
      <c r="I178" s="248"/>
      <c r="J178" s="247">
        <f>ROUND(I178*H178,0)</f>
        <v>0</v>
      </c>
      <c r="K178" s="245" t="s">
        <v>137</v>
      </c>
      <c r="L178" s="44"/>
      <c r="M178" s="249" t="s">
        <v>1</v>
      </c>
      <c r="N178" s="250" t="s">
        <v>41</v>
      </c>
      <c r="O178" s="91"/>
      <c r="P178" s="251">
        <f>O178*H178</f>
        <v>0</v>
      </c>
      <c r="Q178" s="251">
        <v>0</v>
      </c>
      <c r="R178" s="251">
        <f>Q178*H178</f>
        <v>0</v>
      </c>
      <c r="S178" s="251">
        <v>0</v>
      </c>
      <c r="T178" s="25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3" t="s">
        <v>138</v>
      </c>
      <c r="AT178" s="253" t="s">
        <v>133</v>
      </c>
      <c r="AU178" s="253" t="s">
        <v>84</v>
      </c>
      <c r="AY178" s="17" t="s">
        <v>131</v>
      </c>
      <c r="BE178" s="254">
        <f>IF(N178="základní",J178,0)</f>
        <v>0</v>
      </c>
      <c r="BF178" s="254">
        <f>IF(N178="snížená",J178,0)</f>
        <v>0</v>
      </c>
      <c r="BG178" s="254">
        <f>IF(N178="zákl. přenesená",J178,0)</f>
        <v>0</v>
      </c>
      <c r="BH178" s="254">
        <f>IF(N178="sníž. přenesená",J178,0)</f>
        <v>0</v>
      </c>
      <c r="BI178" s="254">
        <f>IF(N178="nulová",J178,0)</f>
        <v>0</v>
      </c>
      <c r="BJ178" s="17" t="s">
        <v>8</v>
      </c>
      <c r="BK178" s="254">
        <f>ROUND(I178*H178,0)</f>
        <v>0</v>
      </c>
      <c r="BL178" s="17" t="s">
        <v>138</v>
      </c>
      <c r="BM178" s="253" t="s">
        <v>227</v>
      </c>
    </row>
    <row r="179" spans="1:65" s="2" customFormat="1" ht="16.5" customHeight="1">
      <c r="A179" s="38"/>
      <c r="B179" s="39"/>
      <c r="C179" s="288" t="s">
        <v>228</v>
      </c>
      <c r="D179" s="288" t="s">
        <v>163</v>
      </c>
      <c r="E179" s="289" t="s">
        <v>229</v>
      </c>
      <c r="F179" s="290" t="s">
        <v>230</v>
      </c>
      <c r="G179" s="291" t="s">
        <v>231</v>
      </c>
      <c r="H179" s="292">
        <v>6.6</v>
      </c>
      <c r="I179" s="293"/>
      <c r="J179" s="292">
        <f>ROUND(I179*H179,0)</f>
        <v>0</v>
      </c>
      <c r="K179" s="290" t="s">
        <v>137</v>
      </c>
      <c r="L179" s="294"/>
      <c r="M179" s="295" t="s">
        <v>1</v>
      </c>
      <c r="N179" s="296" t="s">
        <v>41</v>
      </c>
      <c r="O179" s="91"/>
      <c r="P179" s="251">
        <f>O179*H179</f>
        <v>0</v>
      </c>
      <c r="Q179" s="251">
        <v>0.001</v>
      </c>
      <c r="R179" s="251">
        <f>Q179*H179</f>
        <v>0.0066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167</v>
      </c>
      <c r="AT179" s="253" t="s">
        <v>163</v>
      </c>
      <c r="AU179" s="253" t="s">
        <v>84</v>
      </c>
      <c r="AY179" s="17" t="s">
        <v>131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</v>
      </c>
      <c r="BK179" s="254">
        <f>ROUND(I179*H179,0)</f>
        <v>0</v>
      </c>
      <c r="BL179" s="17" t="s">
        <v>138</v>
      </c>
      <c r="BM179" s="253" t="s">
        <v>232</v>
      </c>
    </row>
    <row r="180" spans="1:51" s="14" customFormat="1" ht="12">
      <c r="A180" s="14"/>
      <c r="B180" s="266"/>
      <c r="C180" s="267"/>
      <c r="D180" s="257" t="s">
        <v>140</v>
      </c>
      <c r="E180" s="268" t="s">
        <v>1</v>
      </c>
      <c r="F180" s="269" t="s">
        <v>233</v>
      </c>
      <c r="G180" s="267"/>
      <c r="H180" s="270">
        <v>6.6</v>
      </c>
      <c r="I180" s="271"/>
      <c r="J180" s="267"/>
      <c r="K180" s="267"/>
      <c r="L180" s="272"/>
      <c r="M180" s="273"/>
      <c r="N180" s="274"/>
      <c r="O180" s="274"/>
      <c r="P180" s="274"/>
      <c r="Q180" s="274"/>
      <c r="R180" s="274"/>
      <c r="S180" s="274"/>
      <c r="T180" s="27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6" t="s">
        <v>140</v>
      </c>
      <c r="AU180" s="276" t="s">
        <v>84</v>
      </c>
      <c r="AV180" s="14" t="s">
        <v>84</v>
      </c>
      <c r="AW180" s="14" t="s">
        <v>32</v>
      </c>
      <c r="AX180" s="14" t="s">
        <v>8</v>
      </c>
      <c r="AY180" s="276" t="s">
        <v>131</v>
      </c>
    </row>
    <row r="181" spans="1:65" s="2" customFormat="1" ht="21.75" customHeight="1">
      <c r="A181" s="38"/>
      <c r="B181" s="39"/>
      <c r="C181" s="243" t="s">
        <v>234</v>
      </c>
      <c r="D181" s="243" t="s">
        <v>133</v>
      </c>
      <c r="E181" s="244" t="s">
        <v>235</v>
      </c>
      <c r="F181" s="245" t="s">
        <v>236</v>
      </c>
      <c r="G181" s="246" t="s">
        <v>179</v>
      </c>
      <c r="H181" s="247">
        <v>137.6</v>
      </c>
      <c r="I181" s="248"/>
      <c r="J181" s="247">
        <f>ROUND(I181*H181,0)</f>
        <v>0</v>
      </c>
      <c r="K181" s="245" t="s">
        <v>137</v>
      </c>
      <c r="L181" s="44"/>
      <c r="M181" s="249" t="s">
        <v>1</v>
      </c>
      <c r="N181" s="250" t="s">
        <v>41</v>
      </c>
      <c r="O181" s="91"/>
      <c r="P181" s="251">
        <f>O181*H181</f>
        <v>0</v>
      </c>
      <c r="Q181" s="251">
        <v>0</v>
      </c>
      <c r="R181" s="251">
        <f>Q181*H181</f>
        <v>0</v>
      </c>
      <c r="S181" s="251">
        <v>0</v>
      </c>
      <c r="T181" s="25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3" t="s">
        <v>138</v>
      </c>
      <c r="AT181" s="253" t="s">
        <v>133</v>
      </c>
      <c r="AU181" s="253" t="s">
        <v>84</v>
      </c>
      <c r="AY181" s="17" t="s">
        <v>131</v>
      </c>
      <c r="BE181" s="254">
        <f>IF(N181="základní",J181,0)</f>
        <v>0</v>
      </c>
      <c r="BF181" s="254">
        <f>IF(N181="snížená",J181,0)</f>
        <v>0</v>
      </c>
      <c r="BG181" s="254">
        <f>IF(N181="zákl. přenesená",J181,0)</f>
        <v>0</v>
      </c>
      <c r="BH181" s="254">
        <f>IF(N181="sníž. přenesená",J181,0)</f>
        <v>0</v>
      </c>
      <c r="BI181" s="254">
        <f>IF(N181="nulová",J181,0)</f>
        <v>0</v>
      </c>
      <c r="BJ181" s="17" t="s">
        <v>8</v>
      </c>
      <c r="BK181" s="254">
        <f>ROUND(I181*H181,0)</f>
        <v>0</v>
      </c>
      <c r="BL181" s="17" t="s">
        <v>138</v>
      </c>
      <c r="BM181" s="253" t="s">
        <v>237</v>
      </c>
    </row>
    <row r="182" spans="1:51" s="13" customFormat="1" ht="12">
      <c r="A182" s="13"/>
      <c r="B182" s="255"/>
      <c r="C182" s="256"/>
      <c r="D182" s="257" t="s">
        <v>140</v>
      </c>
      <c r="E182" s="258" t="s">
        <v>1</v>
      </c>
      <c r="F182" s="259" t="s">
        <v>238</v>
      </c>
      <c r="G182" s="256"/>
      <c r="H182" s="258" t="s">
        <v>1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5" t="s">
        <v>140</v>
      </c>
      <c r="AU182" s="265" t="s">
        <v>84</v>
      </c>
      <c r="AV182" s="13" t="s">
        <v>8</v>
      </c>
      <c r="AW182" s="13" t="s">
        <v>32</v>
      </c>
      <c r="AX182" s="13" t="s">
        <v>76</v>
      </c>
      <c r="AY182" s="265" t="s">
        <v>131</v>
      </c>
    </row>
    <row r="183" spans="1:51" s="14" customFormat="1" ht="12">
      <c r="A183" s="14"/>
      <c r="B183" s="266"/>
      <c r="C183" s="267"/>
      <c r="D183" s="257" t="s">
        <v>140</v>
      </c>
      <c r="E183" s="268" t="s">
        <v>1</v>
      </c>
      <c r="F183" s="269" t="s">
        <v>239</v>
      </c>
      <c r="G183" s="267"/>
      <c r="H183" s="270">
        <v>137.6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6" t="s">
        <v>140</v>
      </c>
      <c r="AU183" s="276" t="s">
        <v>84</v>
      </c>
      <c r="AV183" s="14" t="s">
        <v>84</v>
      </c>
      <c r="AW183" s="14" t="s">
        <v>32</v>
      </c>
      <c r="AX183" s="14" t="s">
        <v>8</v>
      </c>
      <c r="AY183" s="276" t="s">
        <v>131</v>
      </c>
    </row>
    <row r="184" spans="1:63" s="12" customFormat="1" ht="22.8" customHeight="1">
      <c r="A184" s="12"/>
      <c r="B184" s="227"/>
      <c r="C184" s="228"/>
      <c r="D184" s="229" t="s">
        <v>75</v>
      </c>
      <c r="E184" s="241" t="s">
        <v>84</v>
      </c>
      <c r="F184" s="241" t="s">
        <v>240</v>
      </c>
      <c r="G184" s="228"/>
      <c r="H184" s="228"/>
      <c r="I184" s="231"/>
      <c r="J184" s="242">
        <f>BK184</f>
        <v>0</v>
      </c>
      <c r="K184" s="228"/>
      <c r="L184" s="233"/>
      <c r="M184" s="234"/>
      <c r="N184" s="235"/>
      <c r="O184" s="235"/>
      <c r="P184" s="236">
        <f>SUM(P185:P193)</f>
        <v>0</v>
      </c>
      <c r="Q184" s="235"/>
      <c r="R184" s="236">
        <f>SUM(R185:R193)</f>
        <v>21.03187</v>
      </c>
      <c r="S184" s="235"/>
      <c r="T184" s="237">
        <f>SUM(T185:T193)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8" t="s">
        <v>8</v>
      </c>
      <c r="AT184" s="239" t="s">
        <v>75</v>
      </c>
      <c r="AU184" s="239" t="s">
        <v>8</v>
      </c>
      <c r="AY184" s="238" t="s">
        <v>131</v>
      </c>
      <c r="BK184" s="240">
        <f>SUM(BK185:BK193)</f>
        <v>0</v>
      </c>
    </row>
    <row r="185" spans="1:65" s="2" customFormat="1" ht="21.75" customHeight="1">
      <c r="A185" s="38"/>
      <c r="B185" s="39"/>
      <c r="C185" s="243" t="s">
        <v>241</v>
      </c>
      <c r="D185" s="243" t="s">
        <v>133</v>
      </c>
      <c r="E185" s="244" t="s">
        <v>242</v>
      </c>
      <c r="F185" s="245" t="s">
        <v>243</v>
      </c>
      <c r="G185" s="246" t="s">
        <v>179</v>
      </c>
      <c r="H185" s="247">
        <v>46</v>
      </c>
      <c r="I185" s="248"/>
      <c r="J185" s="247">
        <f>ROUND(I185*H185,0)</f>
        <v>0</v>
      </c>
      <c r="K185" s="245" t="s">
        <v>137</v>
      </c>
      <c r="L185" s="44"/>
      <c r="M185" s="249" t="s">
        <v>1</v>
      </c>
      <c r="N185" s="250" t="s">
        <v>41</v>
      </c>
      <c r="O185" s="91"/>
      <c r="P185" s="251">
        <f>O185*H185</f>
        <v>0</v>
      </c>
      <c r="Q185" s="251">
        <v>0.00031</v>
      </c>
      <c r="R185" s="251">
        <f>Q185*H185</f>
        <v>0.01426</v>
      </c>
      <c r="S185" s="251">
        <v>0</v>
      </c>
      <c r="T185" s="25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3" t="s">
        <v>138</v>
      </c>
      <c r="AT185" s="253" t="s">
        <v>133</v>
      </c>
      <c r="AU185" s="253" t="s">
        <v>84</v>
      </c>
      <c r="AY185" s="17" t="s">
        <v>131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7" t="s">
        <v>8</v>
      </c>
      <c r="BK185" s="254">
        <f>ROUND(I185*H185,0)</f>
        <v>0</v>
      </c>
      <c r="BL185" s="17" t="s">
        <v>138</v>
      </c>
      <c r="BM185" s="253" t="s">
        <v>244</v>
      </c>
    </row>
    <row r="186" spans="1:51" s="14" customFormat="1" ht="12">
      <c r="A186" s="14"/>
      <c r="B186" s="266"/>
      <c r="C186" s="267"/>
      <c r="D186" s="257" t="s">
        <v>140</v>
      </c>
      <c r="E186" s="268" t="s">
        <v>1</v>
      </c>
      <c r="F186" s="269" t="s">
        <v>245</v>
      </c>
      <c r="G186" s="267"/>
      <c r="H186" s="270">
        <v>46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6" t="s">
        <v>140</v>
      </c>
      <c r="AU186" s="276" t="s">
        <v>84</v>
      </c>
      <c r="AV186" s="14" t="s">
        <v>84</v>
      </c>
      <c r="AW186" s="14" t="s">
        <v>32</v>
      </c>
      <c r="AX186" s="14" t="s">
        <v>8</v>
      </c>
      <c r="AY186" s="276" t="s">
        <v>131</v>
      </c>
    </row>
    <row r="187" spans="1:65" s="2" customFormat="1" ht="21.75" customHeight="1">
      <c r="A187" s="38"/>
      <c r="B187" s="39"/>
      <c r="C187" s="288" t="s">
        <v>246</v>
      </c>
      <c r="D187" s="288" t="s">
        <v>163</v>
      </c>
      <c r="E187" s="289" t="s">
        <v>247</v>
      </c>
      <c r="F187" s="290" t="s">
        <v>248</v>
      </c>
      <c r="G187" s="291" t="s">
        <v>179</v>
      </c>
      <c r="H187" s="292">
        <v>50.6</v>
      </c>
      <c r="I187" s="293"/>
      <c r="J187" s="292">
        <f>ROUND(I187*H187,0)</f>
        <v>0</v>
      </c>
      <c r="K187" s="290" t="s">
        <v>137</v>
      </c>
      <c r="L187" s="294"/>
      <c r="M187" s="295" t="s">
        <v>1</v>
      </c>
      <c r="N187" s="296" t="s">
        <v>41</v>
      </c>
      <c r="O187" s="91"/>
      <c r="P187" s="251">
        <f>O187*H187</f>
        <v>0</v>
      </c>
      <c r="Q187" s="251">
        <v>0.00035</v>
      </c>
      <c r="R187" s="251">
        <f>Q187*H187</f>
        <v>0.01771</v>
      </c>
      <c r="S187" s="251">
        <v>0</v>
      </c>
      <c r="T187" s="25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3" t="s">
        <v>167</v>
      </c>
      <c r="AT187" s="253" t="s">
        <v>163</v>
      </c>
      <c r="AU187" s="253" t="s">
        <v>84</v>
      </c>
      <c r="AY187" s="17" t="s">
        <v>131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7" t="s">
        <v>8</v>
      </c>
      <c r="BK187" s="254">
        <f>ROUND(I187*H187,0)</f>
        <v>0</v>
      </c>
      <c r="BL187" s="17" t="s">
        <v>138</v>
      </c>
      <c r="BM187" s="253" t="s">
        <v>249</v>
      </c>
    </row>
    <row r="188" spans="1:51" s="14" customFormat="1" ht="12">
      <c r="A188" s="14"/>
      <c r="B188" s="266"/>
      <c r="C188" s="267"/>
      <c r="D188" s="257" t="s">
        <v>140</v>
      </c>
      <c r="E188" s="268" t="s">
        <v>1</v>
      </c>
      <c r="F188" s="269" t="s">
        <v>250</v>
      </c>
      <c r="G188" s="267"/>
      <c r="H188" s="270">
        <v>50.6</v>
      </c>
      <c r="I188" s="271"/>
      <c r="J188" s="267"/>
      <c r="K188" s="267"/>
      <c r="L188" s="272"/>
      <c r="M188" s="273"/>
      <c r="N188" s="274"/>
      <c r="O188" s="274"/>
      <c r="P188" s="274"/>
      <c r="Q188" s="274"/>
      <c r="R188" s="274"/>
      <c r="S188" s="274"/>
      <c r="T188" s="27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6" t="s">
        <v>140</v>
      </c>
      <c r="AU188" s="276" t="s">
        <v>84</v>
      </c>
      <c r="AV188" s="14" t="s">
        <v>84</v>
      </c>
      <c r="AW188" s="14" t="s">
        <v>32</v>
      </c>
      <c r="AX188" s="14" t="s">
        <v>8</v>
      </c>
      <c r="AY188" s="276" t="s">
        <v>131</v>
      </c>
    </row>
    <row r="189" spans="1:65" s="2" customFormat="1" ht="33" customHeight="1">
      <c r="A189" s="38"/>
      <c r="B189" s="39"/>
      <c r="C189" s="243" t="s">
        <v>7</v>
      </c>
      <c r="D189" s="243" t="s">
        <v>133</v>
      </c>
      <c r="E189" s="244" t="s">
        <v>251</v>
      </c>
      <c r="F189" s="245" t="s">
        <v>252</v>
      </c>
      <c r="G189" s="246" t="s">
        <v>159</v>
      </c>
      <c r="H189" s="247">
        <v>46</v>
      </c>
      <c r="I189" s="248"/>
      <c r="J189" s="247">
        <f>ROUND(I189*H189,0)</f>
        <v>0</v>
      </c>
      <c r="K189" s="245" t="s">
        <v>137</v>
      </c>
      <c r="L189" s="44"/>
      <c r="M189" s="249" t="s">
        <v>1</v>
      </c>
      <c r="N189" s="250" t="s">
        <v>41</v>
      </c>
      <c r="O189" s="91"/>
      <c r="P189" s="251">
        <f>O189*H189</f>
        <v>0</v>
      </c>
      <c r="Q189" s="251">
        <v>0.3153</v>
      </c>
      <c r="R189" s="251">
        <f>Q189*H189</f>
        <v>14.503800000000002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138</v>
      </c>
      <c r="AT189" s="253" t="s">
        <v>133</v>
      </c>
      <c r="AU189" s="253" t="s">
        <v>84</v>
      </c>
      <c r="AY189" s="17" t="s">
        <v>131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</v>
      </c>
      <c r="BK189" s="254">
        <f>ROUND(I189*H189,0)</f>
        <v>0</v>
      </c>
      <c r="BL189" s="17" t="s">
        <v>138</v>
      </c>
      <c r="BM189" s="253" t="s">
        <v>253</v>
      </c>
    </row>
    <row r="190" spans="1:65" s="2" customFormat="1" ht="21.75" customHeight="1">
      <c r="A190" s="38"/>
      <c r="B190" s="39"/>
      <c r="C190" s="243" t="s">
        <v>254</v>
      </c>
      <c r="D190" s="243" t="s">
        <v>133</v>
      </c>
      <c r="E190" s="244" t="s">
        <v>255</v>
      </c>
      <c r="F190" s="245" t="s">
        <v>256</v>
      </c>
      <c r="G190" s="246" t="s">
        <v>136</v>
      </c>
      <c r="H190" s="247">
        <v>1</v>
      </c>
      <c r="I190" s="248"/>
      <c r="J190" s="247">
        <f>ROUND(I190*H190,0)</f>
        <v>0</v>
      </c>
      <c r="K190" s="245" t="s">
        <v>137</v>
      </c>
      <c r="L190" s="44"/>
      <c r="M190" s="249" t="s">
        <v>1</v>
      </c>
      <c r="N190" s="250" t="s">
        <v>41</v>
      </c>
      <c r="O190" s="91"/>
      <c r="P190" s="251">
        <f>O190*H190</f>
        <v>0</v>
      </c>
      <c r="Q190" s="251">
        <v>2.34039</v>
      </c>
      <c r="R190" s="251">
        <f>Q190*H190</f>
        <v>2.34039</v>
      </c>
      <c r="S190" s="251">
        <v>0</v>
      </c>
      <c r="T190" s="25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3" t="s">
        <v>138</v>
      </c>
      <c r="AT190" s="253" t="s">
        <v>133</v>
      </c>
      <c r="AU190" s="253" t="s">
        <v>84</v>
      </c>
      <c r="AY190" s="17" t="s">
        <v>131</v>
      </c>
      <c r="BE190" s="254">
        <f>IF(N190="základní",J190,0)</f>
        <v>0</v>
      </c>
      <c r="BF190" s="254">
        <f>IF(N190="snížená",J190,0)</f>
        <v>0</v>
      </c>
      <c r="BG190" s="254">
        <f>IF(N190="zákl. přenesená",J190,0)</f>
        <v>0</v>
      </c>
      <c r="BH190" s="254">
        <f>IF(N190="sníž. přenesená",J190,0)</f>
        <v>0</v>
      </c>
      <c r="BI190" s="254">
        <f>IF(N190="nulová",J190,0)</f>
        <v>0</v>
      </c>
      <c r="BJ190" s="17" t="s">
        <v>8</v>
      </c>
      <c r="BK190" s="254">
        <f>ROUND(I190*H190,0)</f>
        <v>0</v>
      </c>
      <c r="BL190" s="17" t="s">
        <v>138</v>
      </c>
      <c r="BM190" s="253" t="s">
        <v>257</v>
      </c>
    </row>
    <row r="191" spans="1:65" s="2" customFormat="1" ht="21.75" customHeight="1">
      <c r="A191" s="38"/>
      <c r="B191" s="39"/>
      <c r="C191" s="243" t="s">
        <v>258</v>
      </c>
      <c r="D191" s="243" t="s">
        <v>133</v>
      </c>
      <c r="E191" s="244" t="s">
        <v>259</v>
      </c>
      <c r="F191" s="245" t="s">
        <v>260</v>
      </c>
      <c r="G191" s="246" t="s">
        <v>136</v>
      </c>
      <c r="H191" s="247">
        <v>1.69</v>
      </c>
      <c r="I191" s="248"/>
      <c r="J191" s="247">
        <f>ROUND(I191*H191,0)</f>
        <v>0</v>
      </c>
      <c r="K191" s="245" t="s">
        <v>137</v>
      </c>
      <c r="L191" s="44"/>
      <c r="M191" s="249" t="s">
        <v>1</v>
      </c>
      <c r="N191" s="250" t="s">
        <v>41</v>
      </c>
      <c r="O191" s="91"/>
      <c r="P191" s="251">
        <f>O191*H191</f>
        <v>0</v>
      </c>
      <c r="Q191" s="251">
        <v>2.459</v>
      </c>
      <c r="R191" s="251">
        <f>Q191*H191</f>
        <v>4.15571</v>
      </c>
      <c r="S191" s="251">
        <v>0</v>
      </c>
      <c r="T191" s="25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3" t="s">
        <v>138</v>
      </c>
      <c r="AT191" s="253" t="s">
        <v>133</v>
      </c>
      <c r="AU191" s="253" t="s">
        <v>84</v>
      </c>
      <c r="AY191" s="17" t="s">
        <v>131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7" t="s">
        <v>8</v>
      </c>
      <c r="BK191" s="254">
        <f>ROUND(I191*H191,0)</f>
        <v>0</v>
      </c>
      <c r="BL191" s="17" t="s">
        <v>138</v>
      </c>
      <c r="BM191" s="253" t="s">
        <v>261</v>
      </c>
    </row>
    <row r="192" spans="1:51" s="13" customFormat="1" ht="12">
      <c r="A192" s="13"/>
      <c r="B192" s="255"/>
      <c r="C192" s="256"/>
      <c r="D192" s="257" t="s">
        <v>140</v>
      </c>
      <c r="E192" s="258" t="s">
        <v>1</v>
      </c>
      <c r="F192" s="259" t="s">
        <v>141</v>
      </c>
      <c r="G192" s="256"/>
      <c r="H192" s="258" t="s">
        <v>1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5" t="s">
        <v>140</v>
      </c>
      <c r="AU192" s="265" t="s">
        <v>84</v>
      </c>
      <c r="AV192" s="13" t="s">
        <v>8</v>
      </c>
      <c r="AW192" s="13" t="s">
        <v>32</v>
      </c>
      <c r="AX192" s="13" t="s">
        <v>76</v>
      </c>
      <c r="AY192" s="265" t="s">
        <v>131</v>
      </c>
    </row>
    <row r="193" spans="1:51" s="14" customFormat="1" ht="12">
      <c r="A193" s="14"/>
      <c r="B193" s="266"/>
      <c r="C193" s="267"/>
      <c r="D193" s="257" t="s">
        <v>140</v>
      </c>
      <c r="E193" s="268" t="s">
        <v>1</v>
      </c>
      <c r="F193" s="269" t="s">
        <v>142</v>
      </c>
      <c r="G193" s="267"/>
      <c r="H193" s="270">
        <v>1.69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6" t="s">
        <v>140</v>
      </c>
      <c r="AU193" s="276" t="s">
        <v>84</v>
      </c>
      <c r="AV193" s="14" t="s">
        <v>84</v>
      </c>
      <c r="AW193" s="14" t="s">
        <v>32</v>
      </c>
      <c r="AX193" s="14" t="s">
        <v>8</v>
      </c>
      <c r="AY193" s="276" t="s">
        <v>131</v>
      </c>
    </row>
    <row r="194" spans="1:63" s="12" customFormat="1" ht="22.8" customHeight="1">
      <c r="A194" s="12"/>
      <c r="B194" s="227"/>
      <c r="C194" s="228"/>
      <c r="D194" s="229" t="s">
        <v>75</v>
      </c>
      <c r="E194" s="241" t="s">
        <v>151</v>
      </c>
      <c r="F194" s="241" t="s">
        <v>262</v>
      </c>
      <c r="G194" s="228"/>
      <c r="H194" s="228"/>
      <c r="I194" s="231"/>
      <c r="J194" s="242">
        <f>BK194</f>
        <v>0</v>
      </c>
      <c r="K194" s="228"/>
      <c r="L194" s="233"/>
      <c r="M194" s="234"/>
      <c r="N194" s="235"/>
      <c r="O194" s="235"/>
      <c r="P194" s="236">
        <f>SUM(P195:P223)</f>
        <v>0</v>
      </c>
      <c r="Q194" s="235"/>
      <c r="R194" s="236">
        <f>SUM(R195:R223)</f>
        <v>24.1392058</v>
      </c>
      <c r="S194" s="235"/>
      <c r="T194" s="237">
        <f>SUM(T195:T223)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8" t="s">
        <v>8</v>
      </c>
      <c r="AT194" s="239" t="s">
        <v>75</v>
      </c>
      <c r="AU194" s="239" t="s">
        <v>8</v>
      </c>
      <c r="AY194" s="238" t="s">
        <v>131</v>
      </c>
      <c r="BK194" s="240">
        <f>SUM(BK195:BK223)</f>
        <v>0</v>
      </c>
    </row>
    <row r="195" spans="1:65" s="2" customFormat="1" ht="16.5" customHeight="1">
      <c r="A195" s="38"/>
      <c r="B195" s="39"/>
      <c r="C195" s="243" t="s">
        <v>263</v>
      </c>
      <c r="D195" s="243" t="s">
        <v>133</v>
      </c>
      <c r="E195" s="244" t="s">
        <v>264</v>
      </c>
      <c r="F195" s="245" t="s">
        <v>265</v>
      </c>
      <c r="G195" s="246" t="s">
        <v>136</v>
      </c>
      <c r="H195" s="247">
        <v>8.55</v>
      </c>
      <c r="I195" s="248"/>
      <c r="J195" s="247">
        <f>ROUND(I195*H195,0)</f>
        <v>0</v>
      </c>
      <c r="K195" s="245" t="s">
        <v>137</v>
      </c>
      <c r="L195" s="44"/>
      <c r="M195" s="249" t="s">
        <v>1</v>
      </c>
      <c r="N195" s="250" t="s">
        <v>41</v>
      </c>
      <c r="O195" s="91"/>
      <c r="P195" s="251">
        <f>O195*H195</f>
        <v>0</v>
      </c>
      <c r="Q195" s="251">
        <v>0</v>
      </c>
      <c r="R195" s="251">
        <f>Q195*H195</f>
        <v>0</v>
      </c>
      <c r="S195" s="251">
        <v>0</v>
      </c>
      <c r="T195" s="25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3" t="s">
        <v>138</v>
      </c>
      <c r="AT195" s="253" t="s">
        <v>133</v>
      </c>
      <c r="AU195" s="253" t="s">
        <v>84</v>
      </c>
      <c r="AY195" s="17" t="s">
        <v>131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7" t="s">
        <v>8</v>
      </c>
      <c r="BK195" s="254">
        <f>ROUND(I195*H195,0)</f>
        <v>0</v>
      </c>
      <c r="BL195" s="17" t="s">
        <v>138</v>
      </c>
      <c r="BM195" s="253" t="s">
        <v>266</v>
      </c>
    </row>
    <row r="196" spans="1:51" s="14" customFormat="1" ht="12">
      <c r="A196" s="14"/>
      <c r="B196" s="266"/>
      <c r="C196" s="267"/>
      <c r="D196" s="257" t="s">
        <v>140</v>
      </c>
      <c r="E196" s="268" t="s">
        <v>1</v>
      </c>
      <c r="F196" s="269" t="s">
        <v>267</v>
      </c>
      <c r="G196" s="267"/>
      <c r="H196" s="270">
        <v>8.55</v>
      </c>
      <c r="I196" s="271"/>
      <c r="J196" s="267"/>
      <c r="K196" s="267"/>
      <c r="L196" s="272"/>
      <c r="M196" s="273"/>
      <c r="N196" s="274"/>
      <c r="O196" s="274"/>
      <c r="P196" s="274"/>
      <c r="Q196" s="274"/>
      <c r="R196" s="274"/>
      <c r="S196" s="274"/>
      <c r="T196" s="27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6" t="s">
        <v>140</v>
      </c>
      <c r="AU196" s="276" t="s">
        <v>84</v>
      </c>
      <c r="AV196" s="14" t="s">
        <v>84</v>
      </c>
      <c r="AW196" s="14" t="s">
        <v>32</v>
      </c>
      <c r="AX196" s="14" t="s">
        <v>8</v>
      </c>
      <c r="AY196" s="276" t="s">
        <v>131</v>
      </c>
    </row>
    <row r="197" spans="1:65" s="2" customFormat="1" ht="21.75" customHeight="1">
      <c r="A197" s="38"/>
      <c r="B197" s="39"/>
      <c r="C197" s="243" t="s">
        <v>268</v>
      </c>
      <c r="D197" s="243" t="s">
        <v>133</v>
      </c>
      <c r="E197" s="244" t="s">
        <v>269</v>
      </c>
      <c r="F197" s="245" t="s">
        <v>270</v>
      </c>
      <c r="G197" s="246" t="s">
        <v>179</v>
      </c>
      <c r="H197" s="247">
        <v>57</v>
      </c>
      <c r="I197" s="248"/>
      <c r="J197" s="247">
        <f>ROUND(I197*H197,0)</f>
        <v>0</v>
      </c>
      <c r="K197" s="245" t="s">
        <v>137</v>
      </c>
      <c r="L197" s="44"/>
      <c r="M197" s="249" t="s">
        <v>1</v>
      </c>
      <c r="N197" s="250" t="s">
        <v>41</v>
      </c>
      <c r="O197" s="91"/>
      <c r="P197" s="251">
        <f>O197*H197</f>
        <v>0</v>
      </c>
      <c r="Q197" s="251">
        <v>0.02519</v>
      </c>
      <c r="R197" s="251">
        <f>Q197*H197</f>
        <v>1.43583</v>
      </c>
      <c r="S197" s="251">
        <v>0</v>
      </c>
      <c r="T197" s="25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3" t="s">
        <v>138</v>
      </c>
      <c r="AT197" s="253" t="s">
        <v>133</v>
      </c>
      <c r="AU197" s="253" t="s">
        <v>84</v>
      </c>
      <c r="AY197" s="17" t="s">
        <v>131</v>
      </c>
      <c r="BE197" s="254">
        <f>IF(N197="základní",J197,0)</f>
        <v>0</v>
      </c>
      <c r="BF197" s="254">
        <f>IF(N197="snížená",J197,0)</f>
        <v>0</v>
      </c>
      <c r="BG197" s="254">
        <f>IF(N197="zákl. přenesená",J197,0)</f>
        <v>0</v>
      </c>
      <c r="BH197" s="254">
        <f>IF(N197="sníž. přenesená",J197,0)</f>
        <v>0</v>
      </c>
      <c r="BI197" s="254">
        <f>IF(N197="nulová",J197,0)</f>
        <v>0</v>
      </c>
      <c r="BJ197" s="17" t="s">
        <v>8</v>
      </c>
      <c r="BK197" s="254">
        <f>ROUND(I197*H197,0)</f>
        <v>0</v>
      </c>
      <c r="BL197" s="17" t="s">
        <v>138</v>
      </c>
      <c r="BM197" s="253" t="s">
        <v>271</v>
      </c>
    </row>
    <row r="198" spans="1:51" s="14" customFormat="1" ht="12">
      <c r="A198" s="14"/>
      <c r="B198" s="266"/>
      <c r="C198" s="267"/>
      <c r="D198" s="257" t="s">
        <v>140</v>
      </c>
      <c r="E198" s="268" t="s">
        <v>1</v>
      </c>
      <c r="F198" s="269" t="s">
        <v>272</v>
      </c>
      <c r="G198" s="267"/>
      <c r="H198" s="270">
        <v>57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6" t="s">
        <v>140</v>
      </c>
      <c r="AU198" s="276" t="s">
        <v>84</v>
      </c>
      <c r="AV198" s="14" t="s">
        <v>84</v>
      </c>
      <c r="AW198" s="14" t="s">
        <v>32</v>
      </c>
      <c r="AX198" s="14" t="s">
        <v>8</v>
      </c>
      <c r="AY198" s="276" t="s">
        <v>131</v>
      </c>
    </row>
    <row r="199" spans="1:65" s="2" customFormat="1" ht="21.75" customHeight="1">
      <c r="A199" s="38"/>
      <c r="B199" s="39"/>
      <c r="C199" s="243" t="s">
        <v>273</v>
      </c>
      <c r="D199" s="243" t="s">
        <v>133</v>
      </c>
      <c r="E199" s="244" t="s">
        <v>274</v>
      </c>
      <c r="F199" s="245" t="s">
        <v>275</v>
      </c>
      <c r="G199" s="246" t="s">
        <v>179</v>
      </c>
      <c r="H199" s="247">
        <v>57</v>
      </c>
      <c r="I199" s="248"/>
      <c r="J199" s="247">
        <f>ROUND(I199*H199,0)</f>
        <v>0</v>
      </c>
      <c r="K199" s="245" t="s">
        <v>137</v>
      </c>
      <c r="L199" s="44"/>
      <c r="M199" s="249" t="s">
        <v>1</v>
      </c>
      <c r="N199" s="250" t="s">
        <v>41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138</v>
      </c>
      <c r="AT199" s="253" t="s">
        <v>133</v>
      </c>
      <c r="AU199" s="253" t="s">
        <v>84</v>
      </c>
      <c r="AY199" s="17" t="s">
        <v>131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</v>
      </c>
      <c r="BK199" s="254">
        <f>ROUND(I199*H199,0)</f>
        <v>0</v>
      </c>
      <c r="BL199" s="17" t="s">
        <v>138</v>
      </c>
      <c r="BM199" s="253" t="s">
        <v>276</v>
      </c>
    </row>
    <row r="200" spans="1:65" s="2" customFormat="1" ht="21.75" customHeight="1">
      <c r="A200" s="38"/>
      <c r="B200" s="39"/>
      <c r="C200" s="243" t="s">
        <v>277</v>
      </c>
      <c r="D200" s="243" t="s">
        <v>133</v>
      </c>
      <c r="E200" s="244" t="s">
        <v>278</v>
      </c>
      <c r="F200" s="245" t="s">
        <v>279</v>
      </c>
      <c r="G200" s="246" t="s">
        <v>166</v>
      </c>
      <c r="H200" s="247">
        <v>1.04</v>
      </c>
      <c r="I200" s="248"/>
      <c r="J200" s="247">
        <f>ROUND(I200*H200,0)</f>
        <v>0</v>
      </c>
      <c r="K200" s="245" t="s">
        <v>137</v>
      </c>
      <c r="L200" s="44"/>
      <c r="M200" s="249" t="s">
        <v>1</v>
      </c>
      <c r="N200" s="250" t="s">
        <v>41</v>
      </c>
      <c r="O200" s="91"/>
      <c r="P200" s="251">
        <f>O200*H200</f>
        <v>0</v>
      </c>
      <c r="Q200" s="251">
        <v>1.04711</v>
      </c>
      <c r="R200" s="251">
        <f>Q200*H200</f>
        <v>1.0889944</v>
      </c>
      <c r="S200" s="251">
        <v>0</v>
      </c>
      <c r="T200" s="25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3" t="s">
        <v>138</v>
      </c>
      <c r="AT200" s="253" t="s">
        <v>133</v>
      </c>
      <c r="AU200" s="253" t="s">
        <v>84</v>
      </c>
      <c r="AY200" s="17" t="s">
        <v>131</v>
      </c>
      <c r="BE200" s="254">
        <f>IF(N200="základní",J200,0)</f>
        <v>0</v>
      </c>
      <c r="BF200" s="254">
        <f>IF(N200="snížená",J200,0)</f>
        <v>0</v>
      </c>
      <c r="BG200" s="254">
        <f>IF(N200="zákl. přenesená",J200,0)</f>
        <v>0</v>
      </c>
      <c r="BH200" s="254">
        <f>IF(N200="sníž. přenesená",J200,0)</f>
        <v>0</v>
      </c>
      <c r="BI200" s="254">
        <f>IF(N200="nulová",J200,0)</f>
        <v>0</v>
      </c>
      <c r="BJ200" s="17" t="s">
        <v>8</v>
      </c>
      <c r="BK200" s="254">
        <f>ROUND(I200*H200,0)</f>
        <v>0</v>
      </c>
      <c r="BL200" s="17" t="s">
        <v>138</v>
      </c>
      <c r="BM200" s="253" t="s">
        <v>280</v>
      </c>
    </row>
    <row r="201" spans="1:51" s="13" customFormat="1" ht="12">
      <c r="A201" s="13"/>
      <c r="B201" s="255"/>
      <c r="C201" s="256"/>
      <c r="D201" s="257" t="s">
        <v>140</v>
      </c>
      <c r="E201" s="258" t="s">
        <v>1</v>
      </c>
      <c r="F201" s="259" t="s">
        <v>281</v>
      </c>
      <c r="G201" s="256"/>
      <c r="H201" s="258" t="s">
        <v>1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5" t="s">
        <v>140</v>
      </c>
      <c r="AU201" s="265" t="s">
        <v>84</v>
      </c>
      <c r="AV201" s="13" t="s">
        <v>8</v>
      </c>
      <c r="AW201" s="13" t="s">
        <v>32</v>
      </c>
      <c r="AX201" s="13" t="s">
        <v>76</v>
      </c>
      <c r="AY201" s="265" t="s">
        <v>131</v>
      </c>
    </row>
    <row r="202" spans="1:51" s="14" customFormat="1" ht="12">
      <c r="A202" s="14"/>
      <c r="B202" s="266"/>
      <c r="C202" s="267"/>
      <c r="D202" s="257" t="s">
        <v>140</v>
      </c>
      <c r="E202" s="268" t="s">
        <v>1</v>
      </c>
      <c r="F202" s="269" t="s">
        <v>282</v>
      </c>
      <c r="G202" s="267"/>
      <c r="H202" s="270">
        <v>1.04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6" t="s">
        <v>140</v>
      </c>
      <c r="AU202" s="276" t="s">
        <v>84</v>
      </c>
      <c r="AV202" s="14" t="s">
        <v>84</v>
      </c>
      <c r="AW202" s="14" t="s">
        <v>32</v>
      </c>
      <c r="AX202" s="14" t="s">
        <v>8</v>
      </c>
      <c r="AY202" s="276" t="s">
        <v>131</v>
      </c>
    </row>
    <row r="203" spans="1:65" s="2" customFormat="1" ht="16.5" customHeight="1">
      <c r="A203" s="38"/>
      <c r="B203" s="39"/>
      <c r="C203" s="243" t="s">
        <v>283</v>
      </c>
      <c r="D203" s="243" t="s">
        <v>133</v>
      </c>
      <c r="E203" s="244" t="s">
        <v>284</v>
      </c>
      <c r="F203" s="245" t="s">
        <v>285</v>
      </c>
      <c r="G203" s="246" t="s">
        <v>136</v>
      </c>
      <c r="H203" s="247">
        <v>45.15</v>
      </c>
      <c r="I203" s="248"/>
      <c r="J203" s="247">
        <f>ROUND(I203*H203,0)</f>
        <v>0</v>
      </c>
      <c r="K203" s="245" t="s">
        <v>137</v>
      </c>
      <c r="L203" s="44"/>
      <c r="M203" s="249" t="s">
        <v>1</v>
      </c>
      <c r="N203" s="250" t="s">
        <v>41</v>
      </c>
      <c r="O203" s="91"/>
      <c r="P203" s="251">
        <f>O203*H203</f>
        <v>0</v>
      </c>
      <c r="Q203" s="251">
        <v>0</v>
      </c>
      <c r="R203" s="251">
        <f>Q203*H203</f>
        <v>0</v>
      </c>
      <c r="S203" s="251">
        <v>0</v>
      </c>
      <c r="T203" s="25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3" t="s">
        <v>138</v>
      </c>
      <c r="AT203" s="253" t="s">
        <v>133</v>
      </c>
      <c r="AU203" s="253" t="s">
        <v>84</v>
      </c>
      <c r="AY203" s="17" t="s">
        <v>131</v>
      </c>
      <c r="BE203" s="254">
        <f>IF(N203="základní",J203,0)</f>
        <v>0</v>
      </c>
      <c r="BF203" s="254">
        <f>IF(N203="snížená",J203,0)</f>
        <v>0</v>
      </c>
      <c r="BG203" s="254">
        <f>IF(N203="zákl. přenesená",J203,0)</f>
        <v>0</v>
      </c>
      <c r="BH203" s="254">
        <f>IF(N203="sníž. přenesená",J203,0)</f>
        <v>0</v>
      </c>
      <c r="BI203" s="254">
        <f>IF(N203="nulová",J203,0)</f>
        <v>0</v>
      </c>
      <c r="BJ203" s="17" t="s">
        <v>8</v>
      </c>
      <c r="BK203" s="254">
        <f>ROUND(I203*H203,0)</f>
        <v>0</v>
      </c>
      <c r="BL203" s="17" t="s">
        <v>138</v>
      </c>
      <c r="BM203" s="253" t="s">
        <v>286</v>
      </c>
    </row>
    <row r="204" spans="1:51" s="13" customFormat="1" ht="12">
      <c r="A204" s="13"/>
      <c r="B204" s="255"/>
      <c r="C204" s="256"/>
      <c r="D204" s="257" t="s">
        <v>140</v>
      </c>
      <c r="E204" s="258" t="s">
        <v>1</v>
      </c>
      <c r="F204" s="259" t="s">
        <v>287</v>
      </c>
      <c r="G204" s="256"/>
      <c r="H204" s="258" t="s">
        <v>1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5" t="s">
        <v>140</v>
      </c>
      <c r="AU204" s="265" t="s">
        <v>84</v>
      </c>
      <c r="AV204" s="13" t="s">
        <v>8</v>
      </c>
      <c r="AW204" s="13" t="s">
        <v>32</v>
      </c>
      <c r="AX204" s="13" t="s">
        <v>76</v>
      </c>
      <c r="AY204" s="265" t="s">
        <v>131</v>
      </c>
    </row>
    <row r="205" spans="1:51" s="14" customFormat="1" ht="12">
      <c r="A205" s="14"/>
      <c r="B205" s="266"/>
      <c r="C205" s="267"/>
      <c r="D205" s="257" t="s">
        <v>140</v>
      </c>
      <c r="E205" s="268" t="s">
        <v>1</v>
      </c>
      <c r="F205" s="269" t="s">
        <v>288</v>
      </c>
      <c r="G205" s="267"/>
      <c r="H205" s="270">
        <v>45.15</v>
      </c>
      <c r="I205" s="271"/>
      <c r="J205" s="267"/>
      <c r="K205" s="267"/>
      <c r="L205" s="272"/>
      <c r="M205" s="273"/>
      <c r="N205" s="274"/>
      <c r="O205" s="274"/>
      <c r="P205" s="274"/>
      <c r="Q205" s="274"/>
      <c r="R205" s="274"/>
      <c r="S205" s="274"/>
      <c r="T205" s="27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6" t="s">
        <v>140</v>
      </c>
      <c r="AU205" s="276" t="s">
        <v>84</v>
      </c>
      <c r="AV205" s="14" t="s">
        <v>84</v>
      </c>
      <c r="AW205" s="14" t="s">
        <v>32</v>
      </c>
      <c r="AX205" s="14" t="s">
        <v>8</v>
      </c>
      <c r="AY205" s="276" t="s">
        <v>131</v>
      </c>
    </row>
    <row r="206" spans="1:65" s="2" customFormat="1" ht="16.5" customHeight="1">
      <c r="A206" s="38"/>
      <c r="B206" s="39"/>
      <c r="C206" s="243" t="s">
        <v>289</v>
      </c>
      <c r="D206" s="243" t="s">
        <v>133</v>
      </c>
      <c r="E206" s="244" t="s">
        <v>290</v>
      </c>
      <c r="F206" s="245" t="s">
        <v>291</v>
      </c>
      <c r="G206" s="246" t="s">
        <v>136</v>
      </c>
      <c r="H206" s="247">
        <v>12.9</v>
      </c>
      <c r="I206" s="248"/>
      <c r="J206" s="247">
        <f>ROUND(I206*H206,0)</f>
        <v>0</v>
      </c>
      <c r="K206" s="245" t="s">
        <v>137</v>
      </c>
      <c r="L206" s="44"/>
      <c r="M206" s="249" t="s">
        <v>1</v>
      </c>
      <c r="N206" s="250" t="s">
        <v>41</v>
      </c>
      <c r="O206" s="91"/>
      <c r="P206" s="251">
        <f>O206*H206</f>
        <v>0</v>
      </c>
      <c r="Q206" s="251">
        <v>0</v>
      </c>
      <c r="R206" s="251">
        <f>Q206*H206</f>
        <v>0</v>
      </c>
      <c r="S206" s="251">
        <v>0</v>
      </c>
      <c r="T206" s="25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3" t="s">
        <v>138</v>
      </c>
      <c r="AT206" s="253" t="s">
        <v>133</v>
      </c>
      <c r="AU206" s="253" t="s">
        <v>84</v>
      </c>
      <c r="AY206" s="17" t="s">
        <v>131</v>
      </c>
      <c r="BE206" s="254">
        <f>IF(N206="základní",J206,0)</f>
        <v>0</v>
      </c>
      <c r="BF206" s="254">
        <f>IF(N206="snížená",J206,0)</f>
        <v>0</v>
      </c>
      <c r="BG206" s="254">
        <f>IF(N206="zákl. přenesená",J206,0)</f>
        <v>0</v>
      </c>
      <c r="BH206" s="254">
        <f>IF(N206="sníž. přenesená",J206,0)</f>
        <v>0</v>
      </c>
      <c r="BI206" s="254">
        <f>IF(N206="nulová",J206,0)</f>
        <v>0</v>
      </c>
      <c r="BJ206" s="17" t="s">
        <v>8</v>
      </c>
      <c r="BK206" s="254">
        <f>ROUND(I206*H206,0)</f>
        <v>0</v>
      </c>
      <c r="BL206" s="17" t="s">
        <v>138</v>
      </c>
      <c r="BM206" s="253" t="s">
        <v>292</v>
      </c>
    </row>
    <row r="207" spans="1:51" s="13" customFormat="1" ht="12">
      <c r="A207" s="13"/>
      <c r="B207" s="255"/>
      <c r="C207" s="256"/>
      <c r="D207" s="257" t="s">
        <v>140</v>
      </c>
      <c r="E207" s="258" t="s">
        <v>1</v>
      </c>
      <c r="F207" s="259" t="s">
        <v>293</v>
      </c>
      <c r="G207" s="256"/>
      <c r="H207" s="258" t="s">
        <v>1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5" t="s">
        <v>140</v>
      </c>
      <c r="AU207" s="265" t="s">
        <v>84</v>
      </c>
      <c r="AV207" s="13" t="s">
        <v>8</v>
      </c>
      <c r="AW207" s="13" t="s">
        <v>32</v>
      </c>
      <c r="AX207" s="13" t="s">
        <v>76</v>
      </c>
      <c r="AY207" s="265" t="s">
        <v>131</v>
      </c>
    </row>
    <row r="208" spans="1:51" s="14" customFormat="1" ht="12">
      <c r="A208" s="14"/>
      <c r="B208" s="266"/>
      <c r="C208" s="267"/>
      <c r="D208" s="257" t="s">
        <v>140</v>
      </c>
      <c r="E208" s="268" t="s">
        <v>1</v>
      </c>
      <c r="F208" s="269" t="s">
        <v>294</v>
      </c>
      <c r="G208" s="267"/>
      <c r="H208" s="270">
        <v>12.9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6" t="s">
        <v>140</v>
      </c>
      <c r="AU208" s="276" t="s">
        <v>84</v>
      </c>
      <c r="AV208" s="14" t="s">
        <v>84</v>
      </c>
      <c r="AW208" s="14" t="s">
        <v>32</v>
      </c>
      <c r="AX208" s="14" t="s">
        <v>8</v>
      </c>
      <c r="AY208" s="276" t="s">
        <v>131</v>
      </c>
    </row>
    <row r="209" spans="1:65" s="2" customFormat="1" ht="16.5" customHeight="1">
      <c r="A209" s="38"/>
      <c r="B209" s="39"/>
      <c r="C209" s="243" t="s">
        <v>295</v>
      </c>
      <c r="D209" s="243" t="s">
        <v>133</v>
      </c>
      <c r="E209" s="244" t="s">
        <v>296</v>
      </c>
      <c r="F209" s="245" t="s">
        <v>297</v>
      </c>
      <c r="G209" s="246" t="s">
        <v>136</v>
      </c>
      <c r="H209" s="247">
        <v>118.2</v>
      </c>
      <c r="I209" s="248"/>
      <c r="J209" s="247">
        <f>ROUND(I209*H209,0)</f>
        <v>0</v>
      </c>
      <c r="K209" s="245" t="s">
        <v>137</v>
      </c>
      <c r="L209" s="44"/>
      <c r="M209" s="249" t="s">
        <v>1</v>
      </c>
      <c r="N209" s="250" t="s">
        <v>41</v>
      </c>
      <c r="O209" s="91"/>
      <c r="P209" s="251">
        <f>O209*H209</f>
        <v>0</v>
      </c>
      <c r="Q209" s="251">
        <v>0</v>
      </c>
      <c r="R209" s="251">
        <f>Q209*H209</f>
        <v>0</v>
      </c>
      <c r="S209" s="251">
        <v>0</v>
      </c>
      <c r="T209" s="25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3" t="s">
        <v>138</v>
      </c>
      <c r="AT209" s="253" t="s">
        <v>133</v>
      </c>
      <c r="AU209" s="253" t="s">
        <v>84</v>
      </c>
      <c r="AY209" s="17" t="s">
        <v>131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7" t="s">
        <v>8</v>
      </c>
      <c r="BK209" s="254">
        <f>ROUND(I209*H209,0)</f>
        <v>0</v>
      </c>
      <c r="BL209" s="17" t="s">
        <v>138</v>
      </c>
      <c r="BM209" s="253" t="s">
        <v>298</v>
      </c>
    </row>
    <row r="210" spans="1:51" s="14" customFormat="1" ht="12">
      <c r="A210" s="14"/>
      <c r="B210" s="266"/>
      <c r="C210" s="267"/>
      <c r="D210" s="257" t="s">
        <v>140</v>
      </c>
      <c r="E210" s="268" t="s">
        <v>1</v>
      </c>
      <c r="F210" s="269" t="s">
        <v>299</v>
      </c>
      <c r="G210" s="267"/>
      <c r="H210" s="270">
        <v>51.6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6" t="s">
        <v>140</v>
      </c>
      <c r="AU210" s="276" t="s">
        <v>84</v>
      </c>
      <c r="AV210" s="14" t="s">
        <v>84</v>
      </c>
      <c r="AW210" s="14" t="s">
        <v>32</v>
      </c>
      <c r="AX210" s="14" t="s">
        <v>76</v>
      </c>
      <c r="AY210" s="276" t="s">
        <v>131</v>
      </c>
    </row>
    <row r="211" spans="1:51" s="14" customFormat="1" ht="12">
      <c r="A211" s="14"/>
      <c r="B211" s="266"/>
      <c r="C211" s="267"/>
      <c r="D211" s="257" t="s">
        <v>140</v>
      </c>
      <c r="E211" s="268" t="s">
        <v>1</v>
      </c>
      <c r="F211" s="269" t="s">
        <v>300</v>
      </c>
      <c r="G211" s="267"/>
      <c r="H211" s="270">
        <v>66.6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6" t="s">
        <v>140</v>
      </c>
      <c r="AU211" s="276" t="s">
        <v>84</v>
      </c>
      <c r="AV211" s="14" t="s">
        <v>84</v>
      </c>
      <c r="AW211" s="14" t="s">
        <v>32</v>
      </c>
      <c r="AX211" s="14" t="s">
        <v>76</v>
      </c>
      <c r="AY211" s="276" t="s">
        <v>131</v>
      </c>
    </row>
    <row r="212" spans="1:51" s="15" customFormat="1" ht="12">
      <c r="A212" s="15"/>
      <c r="B212" s="277"/>
      <c r="C212" s="278"/>
      <c r="D212" s="257" t="s">
        <v>140</v>
      </c>
      <c r="E212" s="279" t="s">
        <v>1</v>
      </c>
      <c r="F212" s="280" t="s">
        <v>145</v>
      </c>
      <c r="G212" s="278"/>
      <c r="H212" s="281">
        <v>118.2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87" t="s">
        <v>140</v>
      </c>
      <c r="AU212" s="287" t="s">
        <v>84</v>
      </c>
      <c r="AV212" s="15" t="s">
        <v>138</v>
      </c>
      <c r="AW212" s="15" t="s">
        <v>32</v>
      </c>
      <c r="AX212" s="15" t="s">
        <v>8</v>
      </c>
      <c r="AY212" s="287" t="s">
        <v>131</v>
      </c>
    </row>
    <row r="213" spans="1:65" s="2" customFormat="1" ht="21.75" customHeight="1">
      <c r="A213" s="38"/>
      <c r="B213" s="39"/>
      <c r="C213" s="243" t="s">
        <v>301</v>
      </c>
      <c r="D213" s="243" t="s">
        <v>133</v>
      </c>
      <c r="E213" s="244" t="s">
        <v>302</v>
      </c>
      <c r="F213" s="245" t="s">
        <v>303</v>
      </c>
      <c r="G213" s="246" t="s">
        <v>179</v>
      </c>
      <c r="H213" s="247">
        <v>374.2</v>
      </c>
      <c r="I213" s="248"/>
      <c r="J213" s="247">
        <f>ROUND(I213*H213,0)</f>
        <v>0</v>
      </c>
      <c r="K213" s="245" t="s">
        <v>137</v>
      </c>
      <c r="L213" s="44"/>
      <c r="M213" s="249" t="s">
        <v>1</v>
      </c>
      <c r="N213" s="250" t="s">
        <v>41</v>
      </c>
      <c r="O213" s="91"/>
      <c r="P213" s="251">
        <f>O213*H213</f>
        <v>0</v>
      </c>
      <c r="Q213" s="251">
        <v>0.00237</v>
      </c>
      <c r="R213" s="251">
        <f>Q213*H213</f>
        <v>0.886854</v>
      </c>
      <c r="S213" s="251">
        <v>0</v>
      </c>
      <c r="T213" s="25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3" t="s">
        <v>138</v>
      </c>
      <c r="AT213" s="253" t="s">
        <v>133</v>
      </c>
      <c r="AU213" s="253" t="s">
        <v>84</v>
      </c>
      <c r="AY213" s="17" t="s">
        <v>131</v>
      </c>
      <c r="BE213" s="254">
        <f>IF(N213="základní",J213,0)</f>
        <v>0</v>
      </c>
      <c r="BF213" s="254">
        <f>IF(N213="snížená",J213,0)</f>
        <v>0</v>
      </c>
      <c r="BG213" s="254">
        <f>IF(N213="zákl. přenesená",J213,0)</f>
        <v>0</v>
      </c>
      <c r="BH213" s="254">
        <f>IF(N213="sníž. přenesená",J213,0)</f>
        <v>0</v>
      </c>
      <c r="BI213" s="254">
        <f>IF(N213="nulová",J213,0)</f>
        <v>0</v>
      </c>
      <c r="BJ213" s="17" t="s">
        <v>8</v>
      </c>
      <c r="BK213" s="254">
        <f>ROUND(I213*H213,0)</f>
        <v>0</v>
      </c>
      <c r="BL213" s="17" t="s">
        <v>138</v>
      </c>
      <c r="BM213" s="253" t="s">
        <v>304</v>
      </c>
    </row>
    <row r="214" spans="1:51" s="14" customFormat="1" ht="12">
      <c r="A214" s="14"/>
      <c r="B214" s="266"/>
      <c r="C214" s="267"/>
      <c r="D214" s="257" t="s">
        <v>140</v>
      </c>
      <c r="E214" s="268" t="s">
        <v>1</v>
      </c>
      <c r="F214" s="269" t="s">
        <v>305</v>
      </c>
      <c r="G214" s="267"/>
      <c r="H214" s="270">
        <v>36.4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6" t="s">
        <v>140</v>
      </c>
      <c r="AU214" s="276" t="s">
        <v>84</v>
      </c>
      <c r="AV214" s="14" t="s">
        <v>84</v>
      </c>
      <c r="AW214" s="14" t="s">
        <v>32</v>
      </c>
      <c r="AX214" s="14" t="s">
        <v>76</v>
      </c>
      <c r="AY214" s="276" t="s">
        <v>131</v>
      </c>
    </row>
    <row r="215" spans="1:51" s="14" customFormat="1" ht="12">
      <c r="A215" s="14"/>
      <c r="B215" s="266"/>
      <c r="C215" s="267"/>
      <c r="D215" s="257" t="s">
        <v>140</v>
      </c>
      <c r="E215" s="268" t="s">
        <v>1</v>
      </c>
      <c r="F215" s="269" t="s">
        <v>306</v>
      </c>
      <c r="G215" s="267"/>
      <c r="H215" s="270">
        <v>337.8</v>
      </c>
      <c r="I215" s="271"/>
      <c r="J215" s="267"/>
      <c r="K215" s="267"/>
      <c r="L215" s="272"/>
      <c r="M215" s="273"/>
      <c r="N215" s="274"/>
      <c r="O215" s="274"/>
      <c r="P215" s="274"/>
      <c r="Q215" s="274"/>
      <c r="R215" s="274"/>
      <c r="S215" s="274"/>
      <c r="T215" s="27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6" t="s">
        <v>140</v>
      </c>
      <c r="AU215" s="276" t="s">
        <v>84</v>
      </c>
      <c r="AV215" s="14" t="s">
        <v>84</v>
      </c>
      <c r="AW215" s="14" t="s">
        <v>32</v>
      </c>
      <c r="AX215" s="14" t="s">
        <v>76</v>
      </c>
      <c r="AY215" s="276" t="s">
        <v>131</v>
      </c>
    </row>
    <row r="216" spans="1:51" s="15" customFormat="1" ht="12">
      <c r="A216" s="15"/>
      <c r="B216" s="277"/>
      <c r="C216" s="278"/>
      <c r="D216" s="257" t="s">
        <v>140</v>
      </c>
      <c r="E216" s="279" t="s">
        <v>1</v>
      </c>
      <c r="F216" s="280" t="s">
        <v>145</v>
      </c>
      <c r="G216" s="278"/>
      <c r="H216" s="281">
        <v>374.2</v>
      </c>
      <c r="I216" s="282"/>
      <c r="J216" s="278"/>
      <c r="K216" s="278"/>
      <c r="L216" s="283"/>
      <c r="M216" s="284"/>
      <c r="N216" s="285"/>
      <c r="O216" s="285"/>
      <c r="P216" s="285"/>
      <c r="Q216" s="285"/>
      <c r="R216" s="285"/>
      <c r="S216" s="285"/>
      <c r="T216" s="28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7" t="s">
        <v>140</v>
      </c>
      <c r="AU216" s="287" t="s">
        <v>84</v>
      </c>
      <c r="AV216" s="15" t="s">
        <v>138</v>
      </c>
      <c r="AW216" s="15" t="s">
        <v>32</v>
      </c>
      <c r="AX216" s="15" t="s">
        <v>8</v>
      </c>
      <c r="AY216" s="287" t="s">
        <v>131</v>
      </c>
    </row>
    <row r="217" spans="1:65" s="2" customFormat="1" ht="21.75" customHeight="1">
      <c r="A217" s="38"/>
      <c r="B217" s="39"/>
      <c r="C217" s="243" t="s">
        <v>307</v>
      </c>
      <c r="D217" s="243" t="s">
        <v>133</v>
      </c>
      <c r="E217" s="244" t="s">
        <v>308</v>
      </c>
      <c r="F217" s="245" t="s">
        <v>309</v>
      </c>
      <c r="G217" s="246" t="s">
        <v>179</v>
      </c>
      <c r="H217" s="247">
        <v>374.2</v>
      </c>
      <c r="I217" s="248"/>
      <c r="J217" s="247">
        <f>ROUND(I217*H217,0)</f>
        <v>0</v>
      </c>
      <c r="K217" s="245" t="s">
        <v>137</v>
      </c>
      <c r="L217" s="44"/>
      <c r="M217" s="249" t="s">
        <v>1</v>
      </c>
      <c r="N217" s="250" t="s">
        <v>41</v>
      </c>
      <c r="O217" s="91"/>
      <c r="P217" s="251">
        <f>O217*H217</f>
        <v>0</v>
      </c>
      <c r="Q217" s="251">
        <v>0</v>
      </c>
      <c r="R217" s="251">
        <f>Q217*H217</f>
        <v>0</v>
      </c>
      <c r="S217" s="251">
        <v>0</v>
      </c>
      <c r="T217" s="25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3" t="s">
        <v>138</v>
      </c>
      <c r="AT217" s="253" t="s">
        <v>133</v>
      </c>
      <c r="AU217" s="253" t="s">
        <v>84</v>
      </c>
      <c r="AY217" s="17" t="s">
        <v>131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7" t="s">
        <v>8</v>
      </c>
      <c r="BK217" s="254">
        <f>ROUND(I217*H217,0)</f>
        <v>0</v>
      </c>
      <c r="BL217" s="17" t="s">
        <v>138</v>
      </c>
      <c r="BM217" s="253" t="s">
        <v>310</v>
      </c>
    </row>
    <row r="218" spans="1:65" s="2" customFormat="1" ht="21.75" customHeight="1">
      <c r="A218" s="38"/>
      <c r="B218" s="39"/>
      <c r="C218" s="243" t="s">
        <v>311</v>
      </c>
      <c r="D218" s="243" t="s">
        <v>133</v>
      </c>
      <c r="E218" s="244" t="s">
        <v>312</v>
      </c>
      <c r="F218" s="245" t="s">
        <v>313</v>
      </c>
      <c r="G218" s="246" t="s">
        <v>166</v>
      </c>
      <c r="H218" s="247">
        <v>10.54</v>
      </c>
      <c r="I218" s="248"/>
      <c r="J218" s="247">
        <f>ROUND(I218*H218,0)</f>
        <v>0</v>
      </c>
      <c r="K218" s="245" t="s">
        <v>137</v>
      </c>
      <c r="L218" s="44"/>
      <c r="M218" s="249" t="s">
        <v>1</v>
      </c>
      <c r="N218" s="250" t="s">
        <v>41</v>
      </c>
      <c r="O218" s="91"/>
      <c r="P218" s="251">
        <f>O218*H218</f>
        <v>0</v>
      </c>
      <c r="Q218" s="251">
        <v>1.04331</v>
      </c>
      <c r="R218" s="251">
        <f>Q218*H218</f>
        <v>10.9964874</v>
      </c>
      <c r="S218" s="251">
        <v>0</v>
      </c>
      <c r="T218" s="25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3" t="s">
        <v>138</v>
      </c>
      <c r="AT218" s="253" t="s">
        <v>133</v>
      </c>
      <c r="AU218" s="253" t="s">
        <v>84</v>
      </c>
      <c r="AY218" s="17" t="s">
        <v>131</v>
      </c>
      <c r="BE218" s="254">
        <f>IF(N218="základní",J218,0)</f>
        <v>0</v>
      </c>
      <c r="BF218" s="254">
        <f>IF(N218="snížená",J218,0)</f>
        <v>0</v>
      </c>
      <c r="BG218" s="254">
        <f>IF(N218="zákl. přenesená",J218,0)</f>
        <v>0</v>
      </c>
      <c r="BH218" s="254">
        <f>IF(N218="sníž. přenesená",J218,0)</f>
        <v>0</v>
      </c>
      <c r="BI218" s="254">
        <f>IF(N218="nulová",J218,0)</f>
        <v>0</v>
      </c>
      <c r="BJ218" s="17" t="s">
        <v>8</v>
      </c>
      <c r="BK218" s="254">
        <f>ROUND(I218*H218,0)</f>
        <v>0</v>
      </c>
      <c r="BL218" s="17" t="s">
        <v>138</v>
      </c>
      <c r="BM218" s="253" t="s">
        <v>314</v>
      </c>
    </row>
    <row r="219" spans="1:51" s="13" customFormat="1" ht="12">
      <c r="A219" s="13"/>
      <c r="B219" s="255"/>
      <c r="C219" s="256"/>
      <c r="D219" s="257" t="s">
        <v>140</v>
      </c>
      <c r="E219" s="258" t="s">
        <v>1</v>
      </c>
      <c r="F219" s="259" t="s">
        <v>315</v>
      </c>
      <c r="G219" s="256"/>
      <c r="H219" s="258" t="s">
        <v>1</v>
      </c>
      <c r="I219" s="260"/>
      <c r="J219" s="256"/>
      <c r="K219" s="256"/>
      <c r="L219" s="261"/>
      <c r="M219" s="262"/>
      <c r="N219" s="263"/>
      <c r="O219" s="263"/>
      <c r="P219" s="263"/>
      <c r="Q219" s="263"/>
      <c r="R219" s="263"/>
      <c r="S219" s="263"/>
      <c r="T219" s="26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5" t="s">
        <v>140</v>
      </c>
      <c r="AU219" s="265" t="s">
        <v>84</v>
      </c>
      <c r="AV219" s="13" t="s">
        <v>8</v>
      </c>
      <c r="AW219" s="13" t="s">
        <v>32</v>
      </c>
      <c r="AX219" s="13" t="s">
        <v>76</v>
      </c>
      <c r="AY219" s="265" t="s">
        <v>131</v>
      </c>
    </row>
    <row r="220" spans="1:51" s="14" customFormat="1" ht="12">
      <c r="A220" s="14"/>
      <c r="B220" s="266"/>
      <c r="C220" s="267"/>
      <c r="D220" s="257" t="s">
        <v>140</v>
      </c>
      <c r="E220" s="268" t="s">
        <v>1</v>
      </c>
      <c r="F220" s="269" t="s">
        <v>316</v>
      </c>
      <c r="G220" s="267"/>
      <c r="H220" s="270">
        <v>10.54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6" t="s">
        <v>140</v>
      </c>
      <c r="AU220" s="276" t="s">
        <v>84</v>
      </c>
      <c r="AV220" s="14" t="s">
        <v>84</v>
      </c>
      <c r="AW220" s="14" t="s">
        <v>32</v>
      </c>
      <c r="AX220" s="14" t="s">
        <v>8</v>
      </c>
      <c r="AY220" s="276" t="s">
        <v>131</v>
      </c>
    </row>
    <row r="221" spans="1:65" s="2" customFormat="1" ht="21.75" customHeight="1">
      <c r="A221" s="38"/>
      <c r="B221" s="39"/>
      <c r="C221" s="243" t="s">
        <v>317</v>
      </c>
      <c r="D221" s="243" t="s">
        <v>133</v>
      </c>
      <c r="E221" s="244" t="s">
        <v>318</v>
      </c>
      <c r="F221" s="245" t="s">
        <v>319</v>
      </c>
      <c r="G221" s="246" t="s">
        <v>159</v>
      </c>
      <c r="H221" s="247">
        <v>57</v>
      </c>
      <c r="I221" s="248"/>
      <c r="J221" s="247">
        <f>ROUND(I221*H221,0)</f>
        <v>0</v>
      </c>
      <c r="K221" s="245" t="s">
        <v>137</v>
      </c>
      <c r="L221" s="44"/>
      <c r="M221" s="249" t="s">
        <v>1</v>
      </c>
      <c r="N221" s="250" t="s">
        <v>41</v>
      </c>
      <c r="O221" s="91"/>
      <c r="P221" s="251">
        <f>O221*H221</f>
        <v>0</v>
      </c>
      <c r="Q221" s="251">
        <v>0.17016</v>
      </c>
      <c r="R221" s="251">
        <f>Q221*H221</f>
        <v>9.69912</v>
      </c>
      <c r="S221" s="251">
        <v>0</v>
      </c>
      <c r="T221" s="25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3" t="s">
        <v>138</v>
      </c>
      <c r="AT221" s="253" t="s">
        <v>133</v>
      </c>
      <c r="AU221" s="253" t="s">
        <v>84</v>
      </c>
      <c r="AY221" s="17" t="s">
        <v>131</v>
      </c>
      <c r="BE221" s="254">
        <f>IF(N221="základní",J221,0)</f>
        <v>0</v>
      </c>
      <c r="BF221" s="254">
        <f>IF(N221="snížená",J221,0)</f>
        <v>0</v>
      </c>
      <c r="BG221" s="254">
        <f>IF(N221="zákl. přenesená",J221,0)</f>
        <v>0</v>
      </c>
      <c r="BH221" s="254">
        <f>IF(N221="sníž. přenesená",J221,0)</f>
        <v>0</v>
      </c>
      <c r="BI221" s="254">
        <f>IF(N221="nulová",J221,0)</f>
        <v>0</v>
      </c>
      <c r="BJ221" s="17" t="s">
        <v>8</v>
      </c>
      <c r="BK221" s="254">
        <f>ROUND(I221*H221,0)</f>
        <v>0</v>
      </c>
      <c r="BL221" s="17" t="s">
        <v>138</v>
      </c>
      <c r="BM221" s="253" t="s">
        <v>320</v>
      </c>
    </row>
    <row r="222" spans="1:51" s="14" customFormat="1" ht="12">
      <c r="A222" s="14"/>
      <c r="B222" s="266"/>
      <c r="C222" s="267"/>
      <c r="D222" s="257" t="s">
        <v>140</v>
      </c>
      <c r="E222" s="268" t="s">
        <v>1</v>
      </c>
      <c r="F222" s="269" t="s">
        <v>321</v>
      </c>
      <c r="G222" s="267"/>
      <c r="H222" s="270">
        <v>57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6" t="s">
        <v>140</v>
      </c>
      <c r="AU222" s="276" t="s">
        <v>84</v>
      </c>
      <c r="AV222" s="14" t="s">
        <v>84</v>
      </c>
      <c r="AW222" s="14" t="s">
        <v>32</v>
      </c>
      <c r="AX222" s="14" t="s">
        <v>8</v>
      </c>
      <c r="AY222" s="276" t="s">
        <v>131</v>
      </c>
    </row>
    <row r="223" spans="1:65" s="2" customFormat="1" ht="21.75" customHeight="1">
      <c r="A223" s="38"/>
      <c r="B223" s="39"/>
      <c r="C223" s="243" t="s">
        <v>322</v>
      </c>
      <c r="D223" s="243" t="s">
        <v>133</v>
      </c>
      <c r="E223" s="244" t="s">
        <v>323</v>
      </c>
      <c r="F223" s="245" t="s">
        <v>324</v>
      </c>
      <c r="G223" s="246" t="s">
        <v>159</v>
      </c>
      <c r="H223" s="247">
        <v>57</v>
      </c>
      <c r="I223" s="248"/>
      <c r="J223" s="247">
        <f>ROUND(I223*H223,0)</f>
        <v>0</v>
      </c>
      <c r="K223" s="245" t="s">
        <v>137</v>
      </c>
      <c r="L223" s="44"/>
      <c r="M223" s="249" t="s">
        <v>1</v>
      </c>
      <c r="N223" s="250" t="s">
        <v>41</v>
      </c>
      <c r="O223" s="91"/>
      <c r="P223" s="251">
        <f>O223*H223</f>
        <v>0</v>
      </c>
      <c r="Q223" s="251">
        <v>0.00056</v>
      </c>
      <c r="R223" s="251">
        <f>Q223*H223</f>
        <v>0.03192</v>
      </c>
      <c r="S223" s="251">
        <v>0</v>
      </c>
      <c r="T223" s="25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3" t="s">
        <v>138</v>
      </c>
      <c r="AT223" s="253" t="s">
        <v>133</v>
      </c>
      <c r="AU223" s="253" t="s">
        <v>84</v>
      </c>
      <c r="AY223" s="17" t="s">
        <v>131</v>
      </c>
      <c r="BE223" s="254">
        <f>IF(N223="základní",J223,0)</f>
        <v>0</v>
      </c>
      <c r="BF223" s="254">
        <f>IF(N223="snížená",J223,0)</f>
        <v>0</v>
      </c>
      <c r="BG223" s="254">
        <f>IF(N223="zákl. přenesená",J223,0)</f>
        <v>0</v>
      </c>
      <c r="BH223" s="254">
        <f>IF(N223="sníž. přenesená",J223,0)</f>
        <v>0</v>
      </c>
      <c r="BI223" s="254">
        <f>IF(N223="nulová",J223,0)</f>
        <v>0</v>
      </c>
      <c r="BJ223" s="17" t="s">
        <v>8</v>
      </c>
      <c r="BK223" s="254">
        <f>ROUND(I223*H223,0)</f>
        <v>0</v>
      </c>
      <c r="BL223" s="17" t="s">
        <v>138</v>
      </c>
      <c r="BM223" s="253" t="s">
        <v>325</v>
      </c>
    </row>
    <row r="224" spans="1:63" s="12" customFormat="1" ht="22.8" customHeight="1">
      <c r="A224" s="12"/>
      <c r="B224" s="227"/>
      <c r="C224" s="228"/>
      <c r="D224" s="229" t="s">
        <v>75</v>
      </c>
      <c r="E224" s="241" t="s">
        <v>162</v>
      </c>
      <c r="F224" s="241" t="s">
        <v>326</v>
      </c>
      <c r="G224" s="228"/>
      <c r="H224" s="228"/>
      <c r="I224" s="231"/>
      <c r="J224" s="242">
        <f>BK224</f>
        <v>0</v>
      </c>
      <c r="K224" s="228"/>
      <c r="L224" s="233"/>
      <c r="M224" s="234"/>
      <c r="N224" s="235"/>
      <c r="O224" s="235"/>
      <c r="P224" s="236">
        <f>SUM(P225:P227)</f>
        <v>0</v>
      </c>
      <c r="Q224" s="235"/>
      <c r="R224" s="236">
        <f>SUM(R225:R227)</f>
        <v>0</v>
      </c>
      <c r="S224" s="235"/>
      <c r="T224" s="237">
        <f>SUM(T225:T227)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8" t="s">
        <v>8</v>
      </c>
      <c r="AT224" s="239" t="s">
        <v>75</v>
      </c>
      <c r="AU224" s="239" t="s">
        <v>8</v>
      </c>
      <c r="AY224" s="238" t="s">
        <v>131</v>
      </c>
      <c r="BK224" s="240">
        <f>SUM(BK225:BK227)</f>
        <v>0</v>
      </c>
    </row>
    <row r="225" spans="1:65" s="2" customFormat="1" ht="16.5" customHeight="1">
      <c r="A225" s="38"/>
      <c r="B225" s="39"/>
      <c r="C225" s="243" t="s">
        <v>327</v>
      </c>
      <c r="D225" s="243" t="s">
        <v>133</v>
      </c>
      <c r="E225" s="244" t="s">
        <v>328</v>
      </c>
      <c r="F225" s="245" t="s">
        <v>329</v>
      </c>
      <c r="G225" s="246" t="s">
        <v>179</v>
      </c>
      <c r="H225" s="247">
        <v>129</v>
      </c>
      <c r="I225" s="248"/>
      <c r="J225" s="247">
        <f>ROUND(I225*H225,0)</f>
        <v>0</v>
      </c>
      <c r="K225" s="245" t="s">
        <v>137</v>
      </c>
      <c r="L225" s="44"/>
      <c r="M225" s="249" t="s">
        <v>1</v>
      </c>
      <c r="N225" s="250" t="s">
        <v>41</v>
      </c>
      <c r="O225" s="91"/>
      <c r="P225" s="251">
        <f>O225*H225</f>
        <v>0</v>
      </c>
      <c r="Q225" s="251">
        <v>0</v>
      </c>
      <c r="R225" s="251">
        <f>Q225*H225</f>
        <v>0</v>
      </c>
      <c r="S225" s="251">
        <v>0</v>
      </c>
      <c r="T225" s="25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3" t="s">
        <v>138</v>
      </c>
      <c r="AT225" s="253" t="s">
        <v>133</v>
      </c>
      <c r="AU225" s="253" t="s">
        <v>84</v>
      </c>
      <c r="AY225" s="17" t="s">
        <v>131</v>
      </c>
      <c r="BE225" s="254">
        <f>IF(N225="základní",J225,0)</f>
        <v>0</v>
      </c>
      <c r="BF225" s="254">
        <f>IF(N225="snížená",J225,0)</f>
        <v>0</v>
      </c>
      <c r="BG225" s="254">
        <f>IF(N225="zákl. přenesená",J225,0)</f>
        <v>0</v>
      </c>
      <c r="BH225" s="254">
        <f>IF(N225="sníž. přenesená",J225,0)</f>
        <v>0</v>
      </c>
      <c r="BI225" s="254">
        <f>IF(N225="nulová",J225,0)</f>
        <v>0</v>
      </c>
      <c r="BJ225" s="17" t="s">
        <v>8</v>
      </c>
      <c r="BK225" s="254">
        <f>ROUND(I225*H225,0)</f>
        <v>0</v>
      </c>
      <c r="BL225" s="17" t="s">
        <v>138</v>
      </c>
      <c r="BM225" s="253" t="s">
        <v>330</v>
      </c>
    </row>
    <row r="226" spans="1:51" s="13" customFormat="1" ht="12">
      <c r="A226" s="13"/>
      <c r="B226" s="255"/>
      <c r="C226" s="256"/>
      <c r="D226" s="257" t="s">
        <v>140</v>
      </c>
      <c r="E226" s="258" t="s">
        <v>1</v>
      </c>
      <c r="F226" s="259" t="s">
        <v>331</v>
      </c>
      <c r="G226" s="256"/>
      <c r="H226" s="258" t="s">
        <v>1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5" t="s">
        <v>140</v>
      </c>
      <c r="AU226" s="265" t="s">
        <v>84</v>
      </c>
      <c r="AV226" s="13" t="s">
        <v>8</v>
      </c>
      <c r="AW226" s="13" t="s">
        <v>32</v>
      </c>
      <c r="AX226" s="13" t="s">
        <v>76</v>
      </c>
      <c r="AY226" s="265" t="s">
        <v>131</v>
      </c>
    </row>
    <row r="227" spans="1:51" s="14" customFormat="1" ht="12">
      <c r="A227" s="14"/>
      <c r="B227" s="266"/>
      <c r="C227" s="267"/>
      <c r="D227" s="257" t="s">
        <v>140</v>
      </c>
      <c r="E227" s="268" t="s">
        <v>1</v>
      </c>
      <c r="F227" s="269" t="s">
        <v>332</v>
      </c>
      <c r="G227" s="267"/>
      <c r="H227" s="270">
        <v>129</v>
      </c>
      <c r="I227" s="271"/>
      <c r="J227" s="267"/>
      <c r="K227" s="267"/>
      <c r="L227" s="272"/>
      <c r="M227" s="273"/>
      <c r="N227" s="274"/>
      <c r="O227" s="274"/>
      <c r="P227" s="274"/>
      <c r="Q227" s="274"/>
      <c r="R227" s="274"/>
      <c r="S227" s="274"/>
      <c r="T227" s="27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6" t="s">
        <v>140</v>
      </c>
      <c r="AU227" s="276" t="s">
        <v>84</v>
      </c>
      <c r="AV227" s="14" t="s">
        <v>84</v>
      </c>
      <c r="AW227" s="14" t="s">
        <v>32</v>
      </c>
      <c r="AX227" s="14" t="s">
        <v>8</v>
      </c>
      <c r="AY227" s="276" t="s">
        <v>131</v>
      </c>
    </row>
    <row r="228" spans="1:63" s="12" customFormat="1" ht="22.8" customHeight="1">
      <c r="A228" s="12"/>
      <c r="B228" s="227"/>
      <c r="C228" s="228"/>
      <c r="D228" s="229" t="s">
        <v>75</v>
      </c>
      <c r="E228" s="241" t="s">
        <v>170</v>
      </c>
      <c r="F228" s="241" t="s">
        <v>333</v>
      </c>
      <c r="G228" s="228"/>
      <c r="H228" s="228"/>
      <c r="I228" s="231"/>
      <c r="J228" s="242">
        <f>BK228</f>
        <v>0</v>
      </c>
      <c r="K228" s="228"/>
      <c r="L228" s="233"/>
      <c r="M228" s="234"/>
      <c r="N228" s="235"/>
      <c r="O228" s="235"/>
      <c r="P228" s="236">
        <f>SUM(P229:P231)</f>
        <v>0</v>
      </c>
      <c r="Q228" s="235"/>
      <c r="R228" s="236">
        <f>SUM(R229:R231)</f>
        <v>0</v>
      </c>
      <c r="S228" s="235"/>
      <c r="T228" s="237">
        <f>SUM(T229:T231)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38" t="s">
        <v>8</v>
      </c>
      <c r="AT228" s="239" t="s">
        <v>75</v>
      </c>
      <c r="AU228" s="239" t="s">
        <v>8</v>
      </c>
      <c r="AY228" s="238" t="s">
        <v>131</v>
      </c>
      <c r="BK228" s="240">
        <f>SUM(BK229:BK231)</f>
        <v>0</v>
      </c>
    </row>
    <row r="229" spans="1:65" s="2" customFormat="1" ht="21.75" customHeight="1">
      <c r="A229" s="38"/>
      <c r="B229" s="39"/>
      <c r="C229" s="243" t="s">
        <v>334</v>
      </c>
      <c r="D229" s="243" t="s">
        <v>133</v>
      </c>
      <c r="E229" s="244" t="s">
        <v>335</v>
      </c>
      <c r="F229" s="245" t="s">
        <v>336</v>
      </c>
      <c r="G229" s="246" t="s">
        <v>159</v>
      </c>
      <c r="H229" s="247">
        <v>17.1</v>
      </c>
      <c r="I229" s="248"/>
      <c r="J229" s="247">
        <f>ROUND(I229*H229,0)</f>
        <v>0</v>
      </c>
      <c r="K229" s="245" t="s">
        <v>137</v>
      </c>
      <c r="L229" s="44"/>
      <c r="M229" s="249" t="s">
        <v>1</v>
      </c>
      <c r="N229" s="250" t="s">
        <v>41</v>
      </c>
      <c r="O229" s="91"/>
      <c r="P229" s="251">
        <f>O229*H229</f>
        <v>0</v>
      </c>
      <c r="Q229" s="251">
        <v>0</v>
      </c>
      <c r="R229" s="251">
        <f>Q229*H229</f>
        <v>0</v>
      </c>
      <c r="S229" s="251">
        <v>0</v>
      </c>
      <c r="T229" s="25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3" t="s">
        <v>138</v>
      </c>
      <c r="AT229" s="253" t="s">
        <v>133</v>
      </c>
      <c r="AU229" s="253" t="s">
        <v>84</v>
      </c>
      <c r="AY229" s="17" t="s">
        <v>131</v>
      </c>
      <c r="BE229" s="254">
        <f>IF(N229="základní",J229,0)</f>
        <v>0</v>
      </c>
      <c r="BF229" s="254">
        <f>IF(N229="snížená",J229,0)</f>
        <v>0</v>
      </c>
      <c r="BG229" s="254">
        <f>IF(N229="zákl. přenesená",J229,0)</f>
        <v>0</v>
      </c>
      <c r="BH229" s="254">
        <f>IF(N229="sníž. přenesená",J229,0)</f>
        <v>0</v>
      </c>
      <c r="BI229" s="254">
        <f>IF(N229="nulová",J229,0)</f>
        <v>0</v>
      </c>
      <c r="BJ229" s="17" t="s">
        <v>8</v>
      </c>
      <c r="BK229" s="254">
        <f>ROUND(I229*H229,0)</f>
        <v>0</v>
      </c>
      <c r="BL229" s="17" t="s">
        <v>138</v>
      </c>
      <c r="BM229" s="253" t="s">
        <v>337</v>
      </c>
    </row>
    <row r="230" spans="1:51" s="13" customFormat="1" ht="12">
      <c r="A230" s="13"/>
      <c r="B230" s="255"/>
      <c r="C230" s="256"/>
      <c r="D230" s="257" t="s">
        <v>140</v>
      </c>
      <c r="E230" s="258" t="s">
        <v>1</v>
      </c>
      <c r="F230" s="259" t="s">
        <v>338</v>
      </c>
      <c r="G230" s="256"/>
      <c r="H230" s="258" t="s">
        <v>1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5" t="s">
        <v>140</v>
      </c>
      <c r="AU230" s="265" t="s">
        <v>84</v>
      </c>
      <c r="AV230" s="13" t="s">
        <v>8</v>
      </c>
      <c r="AW230" s="13" t="s">
        <v>32</v>
      </c>
      <c r="AX230" s="13" t="s">
        <v>76</v>
      </c>
      <c r="AY230" s="265" t="s">
        <v>131</v>
      </c>
    </row>
    <row r="231" spans="1:51" s="14" customFormat="1" ht="12">
      <c r="A231" s="14"/>
      <c r="B231" s="266"/>
      <c r="C231" s="267"/>
      <c r="D231" s="257" t="s">
        <v>140</v>
      </c>
      <c r="E231" s="268" t="s">
        <v>1</v>
      </c>
      <c r="F231" s="269" t="s">
        <v>339</v>
      </c>
      <c r="G231" s="267"/>
      <c r="H231" s="270">
        <v>17.1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6" t="s">
        <v>140</v>
      </c>
      <c r="AU231" s="276" t="s">
        <v>84</v>
      </c>
      <c r="AV231" s="14" t="s">
        <v>84</v>
      </c>
      <c r="AW231" s="14" t="s">
        <v>32</v>
      </c>
      <c r="AX231" s="14" t="s">
        <v>8</v>
      </c>
      <c r="AY231" s="276" t="s">
        <v>131</v>
      </c>
    </row>
    <row r="232" spans="1:63" s="12" customFormat="1" ht="22.8" customHeight="1">
      <c r="A232" s="12"/>
      <c r="B232" s="227"/>
      <c r="C232" s="228"/>
      <c r="D232" s="229" t="s">
        <v>75</v>
      </c>
      <c r="E232" s="241" t="s">
        <v>186</v>
      </c>
      <c r="F232" s="241" t="s">
        <v>340</v>
      </c>
      <c r="G232" s="228"/>
      <c r="H232" s="228"/>
      <c r="I232" s="231"/>
      <c r="J232" s="242">
        <f>BK232</f>
        <v>0</v>
      </c>
      <c r="K232" s="228"/>
      <c r="L232" s="233"/>
      <c r="M232" s="234"/>
      <c r="N232" s="235"/>
      <c r="O232" s="235"/>
      <c r="P232" s="236">
        <f>SUM(P233:P263)</f>
        <v>0</v>
      </c>
      <c r="Q232" s="235"/>
      <c r="R232" s="236">
        <f>SUM(R233:R263)</f>
        <v>0.40435899999999997</v>
      </c>
      <c r="S232" s="235"/>
      <c r="T232" s="237">
        <f>SUM(T233:T263)</f>
        <v>157.5054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8" t="s">
        <v>8</v>
      </c>
      <c r="AT232" s="239" t="s">
        <v>75</v>
      </c>
      <c r="AU232" s="239" t="s">
        <v>8</v>
      </c>
      <c r="AY232" s="238" t="s">
        <v>131</v>
      </c>
      <c r="BK232" s="240">
        <f>SUM(BK233:BK263)</f>
        <v>0</v>
      </c>
    </row>
    <row r="233" spans="1:65" s="2" customFormat="1" ht="21.75" customHeight="1">
      <c r="A233" s="38"/>
      <c r="B233" s="39"/>
      <c r="C233" s="243" t="s">
        <v>341</v>
      </c>
      <c r="D233" s="243" t="s">
        <v>133</v>
      </c>
      <c r="E233" s="244" t="s">
        <v>342</v>
      </c>
      <c r="F233" s="245" t="s">
        <v>343</v>
      </c>
      <c r="G233" s="246" t="s">
        <v>179</v>
      </c>
      <c r="H233" s="247">
        <v>183.7</v>
      </c>
      <c r="I233" s="248"/>
      <c r="J233" s="247">
        <f>ROUND(I233*H233,0)</f>
        <v>0</v>
      </c>
      <c r="K233" s="245" t="s">
        <v>137</v>
      </c>
      <c r="L233" s="44"/>
      <c r="M233" s="249" t="s">
        <v>1</v>
      </c>
      <c r="N233" s="250" t="s">
        <v>41</v>
      </c>
      <c r="O233" s="91"/>
      <c r="P233" s="251">
        <f>O233*H233</f>
        <v>0</v>
      </c>
      <c r="Q233" s="251">
        <v>0.00047</v>
      </c>
      <c r="R233" s="251">
        <f>Q233*H233</f>
        <v>0.08633899999999999</v>
      </c>
      <c r="S233" s="251">
        <v>0</v>
      </c>
      <c r="T233" s="25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3" t="s">
        <v>138</v>
      </c>
      <c r="AT233" s="253" t="s">
        <v>133</v>
      </c>
      <c r="AU233" s="253" t="s">
        <v>84</v>
      </c>
      <c r="AY233" s="17" t="s">
        <v>131</v>
      </c>
      <c r="BE233" s="254">
        <f>IF(N233="základní",J233,0)</f>
        <v>0</v>
      </c>
      <c r="BF233" s="254">
        <f>IF(N233="snížená",J233,0)</f>
        <v>0</v>
      </c>
      <c r="BG233" s="254">
        <f>IF(N233="zákl. přenesená",J233,0)</f>
        <v>0</v>
      </c>
      <c r="BH233" s="254">
        <f>IF(N233="sníž. přenesená",J233,0)</f>
        <v>0</v>
      </c>
      <c r="BI233" s="254">
        <f>IF(N233="nulová",J233,0)</f>
        <v>0</v>
      </c>
      <c r="BJ233" s="17" t="s">
        <v>8</v>
      </c>
      <c r="BK233" s="254">
        <f>ROUND(I233*H233,0)</f>
        <v>0</v>
      </c>
      <c r="BL233" s="17" t="s">
        <v>138</v>
      </c>
      <c r="BM233" s="253" t="s">
        <v>344</v>
      </c>
    </row>
    <row r="234" spans="1:51" s="14" customFormat="1" ht="12">
      <c r="A234" s="14"/>
      <c r="B234" s="266"/>
      <c r="C234" s="267"/>
      <c r="D234" s="257" t="s">
        <v>140</v>
      </c>
      <c r="E234" s="268" t="s">
        <v>1</v>
      </c>
      <c r="F234" s="269" t="s">
        <v>345</v>
      </c>
      <c r="G234" s="267"/>
      <c r="H234" s="270">
        <v>17.2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6" t="s">
        <v>140</v>
      </c>
      <c r="AU234" s="276" t="s">
        <v>84</v>
      </c>
      <c r="AV234" s="14" t="s">
        <v>84</v>
      </c>
      <c r="AW234" s="14" t="s">
        <v>32</v>
      </c>
      <c r="AX234" s="14" t="s">
        <v>76</v>
      </c>
      <c r="AY234" s="276" t="s">
        <v>131</v>
      </c>
    </row>
    <row r="235" spans="1:51" s="14" customFormat="1" ht="12">
      <c r="A235" s="14"/>
      <c r="B235" s="266"/>
      <c r="C235" s="267"/>
      <c r="D235" s="257" t="s">
        <v>140</v>
      </c>
      <c r="E235" s="268" t="s">
        <v>1</v>
      </c>
      <c r="F235" s="269" t="s">
        <v>346</v>
      </c>
      <c r="G235" s="267"/>
      <c r="H235" s="270">
        <v>166.5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6" t="s">
        <v>140</v>
      </c>
      <c r="AU235" s="276" t="s">
        <v>84</v>
      </c>
      <c r="AV235" s="14" t="s">
        <v>84</v>
      </c>
      <c r="AW235" s="14" t="s">
        <v>32</v>
      </c>
      <c r="AX235" s="14" t="s">
        <v>76</v>
      </c>
      <c r="AY235" s="276" t="s">
        <v>131</v>
      </c>
    </row>
    <row r="236" spans="1:51" s="15" customFormat="1" ht="12">
      <c r="A236" s="15"/>
      <c r="B236" s="277"/>
      <c r="C236" s="278"/>
      <c r="D236" s="257" t="s">
        <v>140</v>
      </c>
      <c r="E236" s="279" t="s">
        <v>1</v>
      </c>
      <c r="F236" s="280" t="s">
        <v>145</v>
      </c>
      <c r="G236" s="278"/>
      <c r="H236" s="281">
        <v>183.7</v>
      </c>
      <c r="I236" s="282"/>
      <c r="J236" s="278"/>
      <c r="K236" s="278"/>
      <c r="L236" s="283"/>
      <c r="M236" s="284"/>
      <c r="N236" s="285"/>
      <c r="O236" s="285"/>
      <c r="P236" s="285"/>
      <c r="Q236" s="285"/>
      <c r="R236" s="285"/>
      <c r="S236" s="285"/>
      <c r="T236" s="28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87" t="s">
        <v>140</v>
      </c>
      <c r="AU236" s="287" t="s">
        <v>84</v>
      </c>
      <c r="AV236" s="15" t="s">
        <v>138</v>
      </c>
      <c r="AW236" s="15" t="s">
        <v>32</v>
      </c>
      <c r="AX236" s="15" t="s">
        <v>8</v>
      </c>
      <c r="AY236" s="287" t="s">
        <v>131</v>
      </c>
    </row>
    <row r="237" spans="1:65" s="2" customFormat="1" ht="21.75" customHeight="1">
      <c r="A237" s="38"/>
      <c r="B237" s="39"/>
      <c r="C237" s="243" t="s">
        <v>347</v>
      </c>
      <c r="D237" s="243" t="s">
        <v>133</v>
      </c>
      <c r="E237" s="244" t="s">
        <v>348</v>
      </c>
      <c r="F237" s="245" t="s">
        <v>349</v>
      </c>
      <c r="G237" s="246" t="s">
        <v>159</v>
      </c>
      <c r="H237" s="247">
        <v>30.5</v>
      </c>
      <c r="I237" s="248"/>
      <c r="J237" s="247">
        <f>ROUND(I237*H237,0)</f>
        <v>0</v>
      </c>
      <c r="K237" s="245" t="s">
        <v>137</v>
      </c>
      <c r="L237" s="44"/>
      <c r="M237" s="249" t="s">
        <v>1</v>
      </c>
      <c r="N237" s="250" t="s">
        <v>41</v>
      </c>
      <c r="O237" s="91"/>
      <c r="P237" s="251">
        <f>O237*H237</f>
        <v>0</v>
      </c>
      <c r="Q237" s="251">
        <v>0.00018</v>
      </c>
      <c r="R237" s="251">
        <f>Q237*H237</f>
        <v>0.00549</v>
      </c>
      <c r="S237" s="251">
        <v>0</v>
      </c>
      <c r="T237" s="25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3" t="s">
        <v>138</v>
      </c>
      <c r="AT237" s="253" t="s">
        <v>133</v>
      </c>
      <c r="AU237" s="253" t="s">
        <v>84</v>
      </c>
      <c r="AY237" s="17" t="s">
        <v>131</v>
      </c>
      <c r="BE237" s="254">
        <f>IF(N237="základní",J237,0)</f>
        <v>0</v>
      </c>
      <c r="BF237" s="254">
        <f>IF(N237="snížená",J237,0)</f>
        <v>0</v>
      </c>
      <c r="BG237" s="254">
        <f>IF(N237="zákl. přenesená",J237,0)</f>
        <v>0</v>
      </c>
      <c r="BH237" s="254">
        <f>IF(N237="sníž. přenesená",J237,0)</f>
        <v>0</v>
      </c>
      <c r="BI237" s="254">
        <f>IF(N237="nulová",J237,0)</f>
        <v>0</v>
      </c>
      <c r="BJ237" s="17" t="s">
        <v>8</v>
      </c>
      <c r="BK237" s="254">
        <f>ROUND(I237*H237,0)</f>
        <v>0</v>
      </c>
      <c r="BL237" s="17" t="s">
        <v>138</v>
      </c>
      <c r="BM237" s="253" t="s">
        <v>350</v>
      </c>
    </row>
    <row r="238" spans="1:51" s="13" customFormat="1" ht="12">
      <c r="A238" s="13"/>
      <c r="B238" s="255"/>
      <c r="C238" s="256"/>
      <c r="D238" s="257" t="s">
        <v>140</v>
      </c>
      <c r="E238" s="258" t="s">
        <v>1</v>
      </c>
      <c r="F238" s="259" t="s">
        <v>338</v>
      </c>
      <c r="G238" s="256"/>
      <c r="H238" s="258" t="s">
        <v>1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5" t="s">
        <v>140</v>
      </c>
      <c r="AU238" s="265" t="s">
        <v>84</v>
      </c>
      <c r="AV238" s="13" t="s">
        <v>8</v>
      </c>
      <c r="AW238" s="13" t="s">
        <v>32</v>
      </c>
      <c r="AX238" s="13" t="s">
        <v>76</v>
      </c>
      <c r="AY238" s="265" t="s">
        <v>131</v>
      </c>
    </row>
    <row r="239" spans="1:51" s="14" customFormat="1" ht="12">
      <c r="A239" s="14"/>
      <c r="B239" s="266"/>
      <c r="C239" s="267"/>
      <c r="D239" s="257" t="s">
        <v>140</v>
      </c>
      <c r="E239" s="268" t="s">
        <v>1</v>
      </c>
      <c r="F239" s="269" t="s">
        <v>339</v>
      </c>
      <c r="G239" s="267"/>
      <c r="H239" s="270">
        <v>17.1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6" t="s">
        <v>140</v>
      </c>
      <c r="AU239" s="276" t="s">
        <v>84</v>
      </c>
      <c r="AV239" s="14" t="s">
        <v>84</v>
      </c>
      <c r="AW239" s="14" t="s">
        <v>32</v>
      </c>
      <c r="AX239" s="14" t="s">
        <v>76</v>
      </c>
      <c r="AY239" s="276" t="s">
        <v>131</v>
      </c>
    </row>
    <row r="240" spans="1:51" s="13" customFormat="1" ht="12">
      <c r="A240" s="13"/>
      <c r="B240" s="255"/>
      <c r="C240" s="256"/>
      <c r="D240" s="257" t="s">
        <v>140</v>
      </c>
      <c r="E240" s="258" t="s">
        <v>1</v>
      </c>
      <c r="F240" s="259" t="s">
        <v>351</v>
      </c>
      <c r="G240" s="256"/>
      <c r="H240" s="258" t="s">
        <v>1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5" t="s">
        <v>140</v>
      </c>
      <c r="AU240" s="265" t="s">
        <v>84</v>
      </c>
      <c r="AV240" s="13" t="s">
        <v>8</v>
      </c>
      <c r="AW240" s="13" t="s">
        <v>32</v>
      </c>
      <c r="AX240" s="13" t="s">
        <v>76</v>
      </c>
      <c r="AY240" s="265" t="s">
        <v>131</v>
      </c>
    </row>
    <row r="241" spans="1:51" s="14" customFormat="1" ht="12">
      <c r="A241" s="14"/>
      <c r="B241" s="266"/>
      <c r="C241" s="267"/>
      <c r="D241" s="257" t="s">
        <v>140</v>
      </c>
      <c r="E241" s="268" t="s">
        <v>1</v>
      </c>
      <c r="F241" s="269" t="s">
        <v>352</v>
      </c>
      <c r="G241" s="267"/>
      <c r="H241" s="270">
        <v>13.4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6" t="s">
        <v>140</v>
      </c>
      <c r="AU241" s="276" t="s">
        <v>84</v>
      </c>
      <c r="AV241" s="14" t="s">
        <v>84</v>
      </c>
      <c r="AW241" s="14" t="s">
        <v>32</v>
      </c>
      <c r="AX241" s="14" t="s">
        <v>76</v>
      </c>
      <c r="AY241" s="276" t="s">
        <v>131</v>
      </c>
    </row>
    <row r="242" spans="1:51" s="15" customFormat="1" ht="12">
      <c r="A242" s="15"/>
      <c r="B242" s="277"/>
      <c r="C242" s="278"/>
      <c r="D242" s="257" t="s">
        <v>140</v>
      </c>
      <c r="E242" s="279" t="s">
        <v>1</v>
      </c>
      <c r="F242" s="280" t="s">
        <v>145</v>
      </c>
      <c r="G242" s="278"/>
      <c r="H242" s="281">
        <v>30.5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87" t="s">
        <v>140</v>
      </c>
      <c r="AU242" s="287" t="s">
        <v>84</v>
      </c>
      <c r="AV242" s="15" t="s">
        <v>138</v>
      </c>
      <c r="AW242" s="15" t="s">
        <v>32</v>
      </c>
      <c r="AX242" s="15" t="s">
        <v>8</v>
      </c>
      <c r="AY242" s="287" t="s">
        <v>131</v>
      </c>
    </row>
    <row r="243" spans="1:65" s="2" customFormat="1" ht="21.75" customHeight="1">
      <c r="A243" s="38"/>
      <c r="B243" s="39"/>
      <c r="C243" s="243" t="s">
        <v>353</v>
      </c>
      <c r="D243" s="243" t="s">
        <v>133</v>
      </c>
      <c r="E243" s="244" t="s">
        <v>354</v>
      </c>
      <c r="F243" s="245" t="s">
        <v>355</v>
      </c>
      <c r="G243" s="246" t="s">
        <v>179</v>
      </c>
      <c r="H243" s="247">
        <v>18</v>
      </c>
      <c r="I243" s="248"/>
      <c r="J243" s="247">
        <f>ROUND(I243*H243,0)</f>
        <v>0</v>
      </c>
      <c r="K243" s="245" t="s">
        <v>137</v>
      </c>
      <c r="L243" s="44"/>
      <c r="M243" s="249" t="s">
        <v>1</v>
      </c>
      <c r="N243" s="250" t="s">
        <v>41</v>
      </c>
      <c r="O243" s="91"/>
      <c r="P243" s="251">
        <f>O243*H243</f>
        <v>0</v>
      </c>
      <c r="Q243" s="251">
        <v>0</v>
      </c>
      <c r="R243" s="251">
        <f>Q243*H243</f>
        <v>0</v>
      </c>
      <c r="S243" s="251">
        <v>0.0003</v>
      </c>
      <c r="T243" s="252">
        <f>S243*H243</f>
        <v>0.005399999999999999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3" t="s">
        <v>138</v>
      </c>
      <c r="AT243" s="253" t="s">
        <v>133</v>
      </c>
      <c r="AU243" s="253" t="s">
        <v>84</v>
      </c>
      <c r="AY243" s="17" t="s">
        <v>131</v>
      </c>
      <c r="BE243" s="254">
        <f>IF(N243="základní",J243,0)</f>
        <v>0</v>
      </c>
      <c r="BF243" s="254">
        <f>IF(N243="snížená",J243,0)</f>
        <v>0</v>
      </c>
      <c r="BG243" s="254">
        <f>IF(N243="zákl. přenesená",J243,0)</f>
        <v>0</v>
      </c>
      <c r="BH243" s="254">
        <f>IF(N243="sníž. přenesená",J243,0)</f>
        <v>0</v>
      </c>
      <c r="BI243" s="254">
        <f>IF(N243="nulová",J243,0)</f>
        <v>0</v>
      </c>
      <c r="BJ243" s="17" t="s">
        <v>8</v>
      </c>
      <c r="BK243" s="254">
        <f>ROUND(I243*H243,0)</f>
        <v>0</v>
      </c>
      <c r="BL243" s="17" t="s">
        <v>138</v>
      </c>
      <c r="BM243" s="253" t="s">
        <v>356</v>
      </c>
    </row>
    <row r="244" spans="1:51" s="13" customFormat="1" ht="12">
      <c r="A244" s="13"/>
      <c r="B244" s="255"/>
      <c r="C244" s="256"/>
      <c r="D244" s="257" t="s">
        <v>140</v>
      </c>
      <c r="E244" s="258" t="s">
        <v>1</v>
      </c>
      <c r="F244" s="259" t="s">
        <v>357</v>
      </c>
      <c r="G244" s="256"/>
      <c r="H244" s="258" t="s">
        <v>1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5" t="s">
        <v>140</v>
      </c>
      <c r="AU244" s="265" t="s">
        <v>84</v>
      </c>
      <c r="AV244" s="13" t="s">
        <v>8</v>
      </c>
      <c r="AW244" s="13" t="s">
        <v>32</v>
      </c>
      <c r="AX244" s="13" t="s">
        <v>76</v>
      </c>
      <c r="AY244" s="265" t="s">
        <v>131</v>
      </c>
    </row>
    <row r="245" spans="1:51" s="14" customFormat="1" ht="12">
      <c r="A245" s="14"/>
      <c r="B245" s="266"/>
      <c r="C245" s="267"/>
      <c r="D245" s="257" t="s">
        <v>140</v>
      </c>
      <c r="E245" s="268" t="s">
        <v>1</v>
      </c>
      <c r="F245" s="269" t="s">
        <v>358</v>
      </c>
      <c r="G245" s="267"/>
      <c r="H245" s="270">
        <v>18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6" t="s">
        <v>140</v>
      </c>
      <c r="AU245" s="276" t="s">
        <v>84</v>
      </c>
      <c r="AV245" s="14" t="s">
        <v>84</v>
      </c>
      <c r="AW245" s="14" t="s">
        <v>32</v>
      </c>
      <c r="AX245" s="14" t="s">
        <v>8</v>
      </c>
      <c r="AY245" s="276" t="s">
        <v>131</v>
      </c>
    </row>
    <row r="246" spans="1:65" s="2" customFormat="1" ht="21.75" customHeight="1">
      <c r="A246" s="38"/>
      <c r="B246" s="39"/>
      <c r="C246" s="243" t="s">
        <v>359</v>
      </c>
      <c r="D246" s="243" t="s">
        <v>133</v>
      </c>
      <c r="E246" s="244" t="s">
        <v>360</v>
      </c>
      <c r="F246" s="245" t="s">
        <v>361</v>
      </c>
      <c r="G246" s="246" t="s">
        <v>136</v>
      </c>
      <c r="H246" s="247">
        <v>63</v>
      </c>
      <c r="I246" s="248"/>
      <c r="J246" s="247">
        <f>ROUND(I246*H246,0)</f>
        <v>0</v>
      </c>
      <c r="K246" s="245" t="s">
        <v>137</v>
      </c>
      <c r="L246" s="44"/>
      <c r="M246" s="249" t="s">
        <v>1</v>
      </c>
      <c r="N246" s="250" t="s">
        <v>41</v>
      </c>
      <c r="O246" s="91"/>
      <c r="P246" s="251">
        <f>O246*H246</f>
        <v>0</v>
      </c>
      <c r="Q246" s="251">
        <v>0</v>
      </c>
      <c r="R246" s="251">
        <f>Q246*H246</f>
        <v>0</v>
      </c>
      <c r="S246" s="251">
        <v>2.5</v>
      </c>
      <c r="T246" s="252">
        <f>S246*H246</f>
        <v>157.5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3" t="s">
        <v>138</v>
      </c>
      <c r="AT246" s="253" t="s">
        <v>133</v>
      </c>
      <c r="AU246" s="253" t="s">
        <v>84</v>
      </c>
      <c r="AY246" s="17" t="s">
        <v>131</v>
      </c>
      <c r="BE246" s="254">
        <f>IF(N246="základní",J246,0)</f>
        <v>0</v>
      </c>
      <c r="BF246" s="254">
        <f>IF(N246="snížená",J246,0)</f>
        <v>0</v>
      </c>
      <c r="BG246" s="254">
        <f>IF(N246="zákl. přenesená",J246,0)</f>
        <v>0</v>
      </c>
      <c r="BH246" s="254">
        <f>IF(N246="sníž. přenesená",J246,0)</f>
        <v>0</v>
      </c>
      <c r="BI246" s="254">
        <f>IF(N246="nulová",J246,0)</f>
        <v>0</v>
      </c>
      <c r="BJ246" s="17" t="s">
        <v>8</v>
      </c>
      <c r="BK246" s="254">
        <f>ROUND(I246*H246,0)</f>
        <v>0</v>
      </c>
      <c r="BL246" s="17" t="s">
        <v>138</v>
      </c>
      <c r="BM246" s="253" t="s">
        <v>362</v>
      </c>
    </row>
    <row r="247" spans="1:51" s="13" customFormat="1" ht="12">
      <c r="A247" s="13"/>
      <c r="B247" s="255"/>
      <c r="C247" s="256"/>
      <c r="D247" s="257" t="s">
        <v>140</v>
      </c>
      <c r="E247" s="258" t="s">
        <v>1</v>
      </c>
      <c r="F247" s="259" t="s">
        <v>363</v>
      </c>
      <c r="G247" s="256"/>
      <c r="H247" s="258" t="s">
        <v>1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5" t="s">
        <v>140</v>
      </c>
      <c r="AU247" s="265" t="s">
        <v>84</v>
      </c>
      <c r="AV247" s="13" t="s">
        <v>8</v>
      </c>
      <c r="AW247" s="13" t="s">
        <v>32</v>
      </c>
      <c r="AX247" s="13" t="s">
        <v>76</v>
      </c>
      <c r="AY247" s="265" t="s">
        <v>131</v>
      </c>
    </row>
    <row r="248" spans="1:51" s="14" customFormat="1" ht="12">
      <c r="A248" s="14"/>
      <c r="B248" s="266"/>
      <c r="C248" s="267"/>
      <c r="D248" s="257" t="s">
        <v>140</v>
      </c>
      <c r="E248" s="268" t="s">
        <v>1</v>
      </c>
      <c r="F248" s="269" t="s">
        <v>364</v>
      </c>
      <c r="G248" s="267"/>
      <c r="H248" s="270">
        <v>63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6" t="s">
        <v>140</v>
      </c>
      <c r="AU248" s="276" t="s">
        <v>84</v>
      </c>
      <c r="AV248" s="14" t="s">
        <v>84</v>
      </c>
      <c r="AW248" s="14" t="s">
        <v>32</v>
      </c>
      <c r="AX248" s="14" t="s">
        <v>8</v>
      </c>
      <c r="AY248" s="276" t="s">
        <v>131</v>
      </c>
    </row>
    <row r="249" spans="1:65" s="2" customFormat="1" ht="21.75" customHeight="1">
      <c r="A249" s="38"/>
      <c r="B249" s="39"/>
      <c r="C249" s="243" t="s">
        <v>365</v>
      </c>
      <c r="D249" s="243" t="s">
        <v>133</v>
      </c>
      <c r="E249" s="244" t="s">
        <v>366</v>
      </c>
      <c r="F249" s="245" t="s">
        <v>367</v>
      </c>
      <c r="G249" s="246" t="s">
        <v>179</v>
      </c>
      <c r="H249" s="247">
        <v>3.5</v>
      </c>
      <c r="I249" s="248"/>
      <c r="J249" s="247">
        <f>ROUND(I249*H249,0)</f>
        <v>0</v>
      </c>
      <c r="K249" s="245" t="s">
        <v>137</v>
      </c>
      <c r="L249" s="44"/>
      <c r="M249" s="249" t="s">
        <v>1</v>
      </c>
      <c r="N249" s="250" t="s">
        <v>41</v>
      </c>
      <c r="O249" s="91"/>
      <c r="P249" s="251">
        <f>O249*H249</f>
        <v>0</v>
      </c>
      <c r="Q249" s="251">
        <v>0.03908</v>
      </c>
      <c r="R249" s="251">
        <f>Q249*H249</f>
        <v>0.13677999999999998</v>
      </c>
      <c r="S249" s="251">
        <v>0</v>
      </c>
      <c r="T249" s="25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3" t="s">
        <v>138</v>
      </c>
      <c r="AT249" s="253" t="s">
        <v>133</v>
      </c>
      <c r="AU249" s="253" t="s">
        <v>84</v>
      </c>
      <c r="AY249" s="17" t="s">
        <v>131</v>
      </c>
      <c r="BE249" s="254">
        <f>IF(N249="základní",J249,0)</f>
        <v>0</v>
      </c>
      <c r="BF249" s="254">
        <f>IF(N249="snížená",J249,0)</f>
        <v>0</v>
      </c>
      <c r="BG249" s="254">
        <f>IF(N249="zákl. přenesená",J249,0)</f>
        <v>0</v>
      </c>
      <c r="BH249" s="254">
        <f>IF(N249="sníž. přenesená",J249,0)</f>
        <v>0</v>
      </c>
      <c r="BI249" s="254">
        <f>IF(N249="nulová",J249,0)</f>
        <v>0</v>
      </c>
      <c r="BJ249" s="17" t="s">
        <v>8</v>
      </c>
      <c r="BK249" s="254">
        <f>ROUND(I249*H249,0)</f>
        <v>0</v>
      </c>
      <c r="BL249" s="17" t="s">
        <v>138</v>
      </c>
      <c r="BM249" s="253" t="s">
        <v>368</v>
      </c>
    </row>
    <row r="250" spans="1:51" s="13" customFormat="1" ht="12">
      <c r="A250" s="13"/>
      <c r="B250" s="255"/>
      <c r="C250" s="256"/>
      <c r="D250" s="257" t="s">
        <v>140</v>
      </c>
      <c r="E250" s="258" t="s">
        <v>1</v>
      </c>
      <c r="F250" s="259" t="s">
        <v>369</v>
      </c>
      <c r="G250" s="256"/>
      <c r="H250" s="258" t="s">
        <v>1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5" t="s">
        <v>140</v>
      </c>
      <c r="AU250" s="265" t="s">
        <v>84</v>
      </c>
      <c r="AV250" s="13" t="s">
        <v>8</v>
      </c>
      <c r="AW250" s="13" t="s">
        <v>32</v>
      </c>
      <c r="AX250" s="13" t="s">
        <v>76</v>
      </c>
      <c r="AY250" s="265" t="s">
        <v>131</v>
      </c>
    </row>
    <row r="251" spans="1:51" s="14" customFormat="1" ht="12">
      <c r="A251" s="14"/>
      <c r="B251" s="266"/>
      <c r="C251" s="267"/>
      <c r="D251" s="257" t="s">
        <v>140</v>
      </c>
      <c r="E251" s="268" t="s">
        <v>1</v>
      </c>
      <c r="F251" s="269" t="s">
        <v>370</v>
      </c>
      <c r="G251" s="267"/>
      <c r="H251" s="270">
        <v>3.5</v>
      </c>
      <c r="I251" s="271"/>
      <c r="J251" s="267"/>
      <c r="K251" s="267"/>
      <c r="L251" s="272"/>
      <c r="M251" s="273"/>
      <c r="N251" s="274"/>
      <c r="O251" s="274"/>
      <c r="P251" s="274"/>
      <c r="Q251" s="274"/>
      <c r="R251" s="274"/>
      <c r="S251" s="274"/>
      <c r="T251" s="27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6" t="s">
        <v>140</v>
      </c>
      <c r="AU251" s="276" t="s">
        <v>84</v>
      </c>
      <c r="AV251" s="14" t="s">
        <v>84</v>
      </c>
      <c r="AW251" s="14" t="s">
        <v>32</v>
      </c>
      <c r="AX251" s="14" t="s">
        <v>8</v>
      </c>
      <c r="AY251" s="276" t="s">
        <v>131</v>
      </c>
    </row>
    <row r="252" spans="1:65" s="2" customFormat="1" ht="21.75" customHeight="1">
      <c r="A252" s="38"/>
      <c r="B252" s="39"/>
      <c r="C252" s="243" t="s">
        <v>371</v>
      </c>
      <c r="D252" s="243" t="s">
        <v>133</v>
      </c>
      <c r="E252" s="244" t="s">
        <v>372</v>
      </c>
      <c r="F252" s="245" t="s">
        <v>373</v>
      </c>
      <c r="G252" s="246" t="s">
        <v>179</v>
      </c>
      <c r="H252" s="247">
        <v>3.5</v>
      </c>
      <c r="I252" s="248"/>
      <c r="J252" s="247">
        <f>ROUND(I252*H252,0)</f>
        <v>0</v>
      </c>
      <c r="K252" s="245" t="s">
        <v>137</v>
      </c>
      <c r="L252" s="44"/>
      <c r="M252" s="249" t="s">
        <v>1</v>
      </c>
      <c r="N252" s="250" t="s">
        <v>41</v>
      </c>
      <c r="O252" s="91"/>
      <c r="P252" s="251">
        <f>O252*H252</f>
        <v>0</v>
      </c>
      <c r="Q252" s="251">
        <v>0</v>
      </c>
      <c r="R252" s="251">
        <f>Q252*H252</f>
        <v>0</v>
      </c>
      <c r="S252" s="251">
        <v>0</v>
      </c>
      <c r="T252" s="25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3" t="s">
        <v>138</v>
      </c>
      <c r="AT252" s="253" t="s">
        <v>133</v>
      </c>
      <c r="AU252" s="253" t="s">
        <v>84</v>
      </c>
      <c r="AY252" s="17" t="s">
        <v>131</v>
      </c>
      <c r="BE252" s="254">
        <f>IF(N252="základní",J252,0)</f>
        <v>0</v>
      </c>
      <c r="BF252" s="254">
        <f>IF(N252="snížená",J252,0)</f>
        <v>0</v>
      </c>
      <c r="BG252" s="254">
        <f>IF(N252="zákl. přenesená",J252,0)</f>
        <v>0</v>
      </c>
      <c r="BH252" s="254">
        <f>IF(N252="sníž. přenesená",J252,0)</f>
        <v>0</v>
      </c>
      <c r="BI252" s="254">
        <f>IF(N252="nulová",J252,0)</f>
        <v>0</v>
      </c>
      <c r="BJ252" s="17" t="s">
        <v>8</v>
      </c>
      <c r="BK252" s="254">
        <f>ROUND(I252*H252,0)</f>
        <v>0</v>
      </c>
      <c r="BL252" s="17" t="s">
        <v>138</v>
      </c>
      <c r="BM252" s="253" t="s">
        <v>374</v>
      </c>
    </row>
    <row r="253" spans="1:65" s="2" customFormat="1" ht="21.75" customHeight="1">
      <c r="A253" s="38"/>
      <c r="B253" s="39"/>
      <c r="C253" s="243" t="s">
        <v>375</v>
      </c>
      <c r="D253" s="243" t="s">
        <v>133</v>
      </c>
      <c r="E253" s="244" t="s">
        <v>376</v>
      </c>
      <c r="F253" s="245" t="s">
        <v>377</v>
      </c>
      <c r="G253" s="246" t="s">
        <v>179</v>
      </c>
      <c r="H253" s="247">
        <v>3.5</v>
      </c>
      <c r="I253" s="248"/>
      <c r="J253" s="247">
        <f>ROUND(I253*H253,0)</f>
        <v>0</v>
      </c>
      <c r="K253" s="245" t="s">
        <v>137</v>
      </c>
      <c r="L253" s="44"/>
      <c r="M253" s="249" t="s">
        <v>1</v>
      </c>
      <c r="N253" s="250" t="s">
        <v>41</v>
      </c>
      <c r="O253" s="91"/>
      <c r="P253" s="251">
        <f>O253*H253</f>
        <v>0</v>
      </c>
      <c r="Q253" s="251">
        <v>0</v>
      </c>
      <c r="R253" s="251">
        <f>Q253*H253</f>
        <v>0</v>
      </c>
      <c r="S253" s="251">
        <v>0</v>
      </c>
      <c r="T253" s="25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3" t="s">
        <v>138</v>
      </c>
      <c r="AT253" s="253" t="s">
        <v>133</v>
      </c>
      <c r="AU253" s="253" t="s">
        <v>84</v>
      </c>
      <c r="AY253" s="17" t="s">
        <v>131</v>
      </c>
      <c r="BE253" s="254">
        <f>IF(N253="základní",J253,0)</f>
        <v>0</v>
      </c>
      <c r="BF253" s="254">
        <f>IF(N253="snížená",J253,0)</f>
        <v>0</v>
      </c>
      <c r="BG253" s="254">
        <f>IF(N253="zákl. přenesená",J253,0)</f>
        <v>0</v>
      </c>
      <c r="BH253" s="254">
        <f>IF(N253="sníž. přenesená",J253,0)</f>
        <v>0</v>
      </c>
      <c r="BI253" s="254">
        <f>IF(N253="nulová",J253,0)</f>
        <v>0</v>
      </c>
      <c r="BJ253" s="17" t="s">
        <v>8</v>
      </c>
      <c r="BK253" s="254">
        <f>ROUND(I253*H253,0)</f>
        <v>0</v>
      </c>
      <c r="BL253" s="17" t="s">
        <v>138</v>
      </c>
      <c r="BM253" s="253" t="s">
        <v>378</v>
      </c>
    </row>
    <row r="254" spans="1:65" s="2" customFormat="1" ht="21.75" customHeight="1">
      <c r="A254" s="38"/>
      <c r="B254" s="39"/>
      <c r="C254" s="243" t="s">
        <v>379</v>
      </c>
      <c r="D254" s="243" t="s">
        <v>133</v>
      </c>
      <c r="E254" s="244" t="s">
        <v>380</v>
      </c>
      <c r="F254" s="245" t="s">
        <v>381</v>
      </c>
      <c r="G254" s="246" t="s">
        <v>179</v>
      </c>
      <c r="H254" s="247">
        <v>3.5</v>
      </c>
      <c r="I254" s="248"/>
      <c r="J254" s="247">
        <f>ROUND(I254*H254,0)</f>
        <v>0</v>
      </c>
      <c r="K254" s="245" t="s">
        <v>137</v>
      </c>
      <c r="L254" s="44"/>
      <c r="M254" s="249" t="s">
        <v>1</v>
      </c>
      <c r="N254" s="250" t="s">
        <v>41</v>
      </c>
      <c r="O254" s="91"/>
      <c r="P254" s="251">
        <f>O254*H254</f>
        <v>0</v>
      </c>
      <c r="Q254" s="251">
        <v>0</v>
      </c>
      <c r="R254" s="251">
        <f>Q254*H254</f>
        <v>0</v>
      </c>
      <c r="S254" s="251">
        <v>0</v>
      </c>
      <c r="T254" s="25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3" t="s">
        <v>138</v>
      </c>
      <c r="AT254" s="253" t="s">
        <v>133</v>
      </c>
      <c r="AU254" s="253" t="s">
        <v>84</v>
      </c>
      <c r="AY254" s="17" t="s">
        <v>131</v>
      </c>
      <c r="BE254" s="254">
        <f>IF(N254="základní",J254,0)</f>
        <v>0</v>
      </c>
      <c r="BF254" s="254">
        <f>IF(N254="snížená",J254,0)</f>
        <v>0</v>
      </c>
      <c r="BG254" s="254">
        <f>IF(N254="zákl. přenesená",J254,0)</f>
        <v>0</v>
      </c>
      <c r="BH254" s="254">
        <f>IF(N254="sníž. přenesená",J254,0)</f>
        <v>0</v>
      </c>
      <c r="BI254" s="254">
        <f>IF(N254="nulová",J254,0)</f>
        <v>0</v>
      </c>
      <c r="BJ254" s="17" t="s">
        <v>8</v>
      </c>
      <c r="BK254" s="254">
        <f>ROUND(I254*H254,0)</f>
        <v>0</v>
      </c>
      <c r="BL254" s="17" t="s">
        <v>138</v>
      </c>
      <c r="BM254" s="253" t="s">
        <v>382</v>
      </c>
    </row>
    <row r="255" spans="1:65" s="2" customFormat="1" ht="16.5" customHeight="1">
      <c r="A255" s="38"/>
      <c r="B255" s="39"/>
      <c r="C255" s="243" t="s">
        <v>383</v>
      </c>
      <c r="D255" s="243" t="s">
        <v>133</v>
      </c>
      <c r="E255" s="244" t="s">
        <v>384</v>
      </c>
      <c r="F255" s="245" t="s">
        <v>385</v>
      </c>
      <c r="G255" s="246" t="s">
        <v>179</v>
      </c>
      <c r="H255" s="247">
        <v>3.5</v>
      </c>
      <c r="I255" s="248"/>
      <c r="J255" s="247">
        <f>ROUND(I255*H255,0)</f>
        <v>0</v>
      </c>
      <c r="K255" s="245" t="s">
        <v>137</v>
      </c>
      <c r="L255" s="44"/>
      <c r="M255" s="249" t="s">
        <v>1</v>
      </c>
      <c r="N255" s="250" t="s">
        <v>41</v>
      </c>
      <c r="O255" s="91"/>
      <c r="P255" s="251">
        <f>O255*H255</f>
        <v>0</v>
      </c>
      <c r="Q255" s="251">
        <v>0</v>
      </c>
      <c r="R255" s="251">
        <f>Q255*H255</f>
        <v>0</v>
      </c>
      <c r="S255" s="251">
        <v>0</v>
      </c>
      <c r="T255" s="25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3" t="s">
        <v>138</v>
      </c>
      <c r="AT255" s="253" t="s">
        <v>133</v>
      </c>
      <c r="AU255" s="253" t="s">
        <v>84</v>
      </c>
      <c r="AY255" s="17" t="s">
        <v>131</v>
      </c>
      <c r="BE255" s="254">
        <f>IF(N255="základní",J255,0)</f>
        <v>0</v>
      </c>
      <c r="BF255" s="254">
        <f>IF(N255="snížená",J255,0)</f>
        <v>0</v>
      </c>
      <c r="BG255" s="254">
        <f>IF(N255="zákl. přenesená",J255,0)</f>
        <v>0</v>
      </c>
      <c r="BH255" s="254">
        <f>IF(N255="sníž. přenesená",J255,0)</f>
        <v>0</v>
      </c>
      <c r="BI255" s="254">
        <f>IF(N255="nulová",J255,0)</f>
        <v>0</v>
      </c>
      <c r="BJ255" s="17" t="s">
        <v>8</v>
      </c>
      <c r="BK255" s="254">
        <f>ROUND(I255*H255,0)</f>
        <v>0</v>
      </c>
      <c r="BL255" s="17" t="s">
        <v>138</v>
      </c>
      <c r="BM255" s="253" t="s">
        <v>386</v>
      </c>
    </row>
    <row r="256" spans="1:65" s="2" customFormat="1" ht="16.5" customHeight="1">
      <c r="A256" s="38"/>
      <c r="B256" s="39"/>
      <c r="C256" s="243" t="s">
        <v>387</v>
      </c>
      <c r="D256" s="243" t="s">
        <v>133</v>
      </c>
      <c r="E256" s="244" t="s">
        <v>388</v>
      </c>
      <c r="F256" s="245" t="s">
        <v>389</v>
      </c>
      <c r="G256" s="246" t="s">
        <v>179</v>
      </c>
      <c r="H256" s="247">
        <v>3.5</v>
      </c>
      <c r="I256" s="248"/>
      <c r="J256" s="247">
        <f>ROUND(I256*H256,0)</f>
        <v>0</v>
      </c>
      <c r="K256" s="245" t="s">
        <v>137</v>
      </c>
      <c r="L256" s="44"/>
      <c r="M256" s="249" t="s">
        <v>1</v>
      </c>
      <c r="N256" s="250" t="s">
        <v>41</v>
      </c>
      <c r="O256" s="91"/>
      <c r="P256" s="251">
        <f>O256*H256</f>
        <v>0</v>
      </c>
      <c r="Q256" s="251">
        <v>0</v>
      </c>
      <c r="R256" s="251">
        <f>Q256*H256</f>
        <v>0</v>
      </c>
      <c r="S256" s="251">
        <v>0</v>
      </c>
      <c r="T256" s="25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3" t="s">
        <v>138</v>
      </c>
      <c r="AT256" s="253" t="s">
        <v>133</v>
      </c>
      <c r="AU256" s="253" t="s">
        <v>84</v>
      </c>
      <c r="AY256" s="17" t="s">
        <v>131</v>
      </c>
      <c r="BE256" s="254">
        <f>IF(N256="základní",J256,0)</f>
        <v>0</v>
      </c>
      <c r="BF256" s="254">
        <f>IF(N256="snížená",J256,0)</f>
        <v>0</v>
      </c>
      <c r="BG256" s="254">
        <f>IF(N256="zákl. přenesená",J256,0)</f>
        <v>0</v>
      </c>
      <c r="BH256" s="254">
        <f>IF(N256="sníž. přenesená",J256,0)</f>
        <v>0</v>
      </c>
      <c r="BI256" s="254">
        <f>IF(N256="nulová",J256,0)</f>
        <v>0</v>
      </c>
      <c r="BJ256" s="17" t="s">
        <v>8</v>
      </c>
      <c r="BK256" s="254">
        <f>ROUND(I256*H256,0)</f>
        <v>0</v>
      </c>
      <c r="BL256" s="17" t="s">
        <v>138</v>
      </c>
      <c r="BM256" s="253" t="s">
        <v>390</v>
      </c>
    </row>
    <row r="257" spans="1:65" s="2" customFormat="1" ht="16.5" customHeight="1">
      <c r="A257" s="38"/>
      <c r="B257" s="39"/>
      <c r="C257" s="243" t="s">
        <v>391</v>
      </c>
      <c r="D257" s="243" t="s">
        <v>133</v>
      </c>
      <c r="E257" s="244" t="s">
        <v>392</v>
      </c>
      <c r="F257" s="245" t="s">
        <v>393</v>
      </c>
      <c r="G257" s="246" t="s">
        <v>179</v>
      </c>
      <c r="H257" s="247">
        <v>351.5</v>
      </c>
      <c r="I257" s="248"/>
      <c r="J257" s="247">
        <f>ROUND(I257*H257,0)</f>
        <v>0</v>
      </c>
      <c r="K257" s="245" t="s">
        <v>137</v>
      </c>
      <c r="L257" s="44"/>
      <c r="M257" s="249" t="s">
        <v>1</v>
      </c>
      <c r="N257" s="250" t="s">
        <v>41</v>
      </c>
      <c r="O257" s="91"/>
      <c r="P257" s="251">
        <f>O257*H257</f>
        <v>0</v>
      </c>
      <c r="Q257" s="251">
        <v>0.0005</v>
      </c>
      <c r="R257" s="251">
        <f>Q257*H257</f>
        <v>0.17575000000000002</v>
      </c>
      <c r="S257" s="251">
        <v>0</v>
      </c>
      <c r="T257" s="25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3" t="s">
        <v>138</v>
      </c>
      <c r="AT257" s="253" t="s">
        <v>133</v>
      </c>
      <c r="AU257" s="253" t="s">
        <v>84</v>
      </c>
      <c r="AY257" s="17" t="s">
        <v>131</v>
      </c>
      <c r="BE257" s="254">
        <f>IF(N257="základní",J257,0)</f>
        <v>0</v>
      </c>
      <c r="BF257" s="254">
        <f>IF(N257="snížená",J257,0)</f>
        <v>0</v>
      </c>
      <c r="BG257" s="254">
        <f>IF(N257="zákl. přenesená",J257,0)</f>
        <v>0</v>
      </c>
      <c r="BH257" s="254">
        <f>IF(N257="sníž. přenesená",J257,0)</f>
        <v>0</v>
      </c>
      <c r="BI257" s="254">
        <f>IF(N257="nulová",J257,0)</f>
        <v>0</v>
      </c>
      <c r="BJ257" s="17" t="s">
        <v>8</v>
      </c>
      <c r="BK257" s="254">
        <f>ROUND(I257*H257,0)</f>
        <v>0</v>
      </c>
      <c r="BL257" s="17" t="s">
        <v>138</v>
      </c>
      <c r="BM257" s="253" t="s">
        <v>394</v>
      </c>
    </row>
    <row r="258" spans="1:51" s="14" customFormat="1" ht="12">
      <c r="A258" s="14"/>
      <c r="B258" s="266"/>
      <c r="C258" s="267"/>
      <c r="D258" s="257" t="s">
        <v>140</v>
      </c>
      <c r="E258" s="268" t="s">
        <v>1</v>
      </c>
      <c r="F258" s="269" t="s">
        <v>395</v>
      </c>
      <c r="G258" s="267"/>
      <c r="H258" s="270">
        <v>56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6" t="s">
        <v>140</v>
      </c>
      <c r="AU258" s="276" t="s">
        <v>84</v>
      </c>
      <c r="AV258" s="14" t="s">
        <v>84</v>
      </c>
      <c r="AW258" s="14" t="s">
        <v>32</v>
      </c>
      <c r="AX258" s="14" t="s">
        <v>76</v>
      </c>
      <c r="AY258" s="276" t="s">
        <v>131</v>
      </c>
    </row>
    <row r="259" spans="1:51" s="13" customFormat="1" ht="12">
      <c r="A259" s="13"/>
      <c r="B259" s="255"/>
      <c r="C259" s="256"/>
      <c r="D259" s="257" t="s">
        <v>140</v>
      </c>
      <c r="E259" s="258" t="s">
        <v>1</v>
      </c>
      <c r="F259" s="259" t="s">
        <v>396</v>
      </c>
      <c r="G259" s="256"/>
      <c r="H259" s="258" t="s">
        <v>1</v>
      </c>
      <c r="I259" s="260"/>
      <c r="J259" s="256"/>
      <c r="K259" s="256"/>
      <c r="L259" s="261"/>
      <c r="M259" s="262"/>
      <c r="N259" s="263"/>
      <c r="O259" s="263"/>
      <c r="P259" s="263"/>
      <c r="Q259" s="263"/>
      <c r="R259" s="263"/>
      <c r="S259" s="263"/>
      <c r="T259" s="26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5" t="s">
        <v>140</v>
      </c>
      <c r="AU259" s="265" t="s">
        <v>84</v>
      </c>
      <c r="AV259" s="13" t="s">
        <v>8</v>
      </c>
      <c r="AW259" s="13" t="s">
        <v>32</v>
      </c>
      <c r="AX259" s="13" t="s">
        <v>76</v>
      </c>
      <c r="AY259" s="265" t="s">
        <v>131</v>
      </c>
    </row>
    <row r="260" spans="1:51" s="14" customFormat="1" ht="12">
      <c r="A260" s="14"/>
      <c r="B260" s="266"/>
      <c r="C260" s="267"/>
      <c r="D260" s="257" t="s">
        <v>140</v>
      </c>
      <c r="E260" s="268" t="s">
        <v>1</v>
      </c>
      <c r="F260" s="269" t="s">
        <v>397</v>
      </c>
      <c r="G260" s="267"/>
      <c r="H260" s="270">
        <v>90.3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6" t="s">
        <v>140</v>
      </c>
      <c r="AU260" s="276" t="s">
        <v>84</v>
      </c>
      <c r="AV260" s="14" t="s">
        <v>84</v>
      </c>
      <c r="AW260" s="14" t="s">
        <v>32</v>
      </c>
      <c r="AX260" s="14" t="s">
        <v>76</v>
      </c>
      <c r="AY260" s="276" t="s">
        <v>131</v>
      </c>
    </row>
    <row r="261" spans="1:51" s="14" customFormat="1" ht="12">
      <c r="A261" s="14"/>
      <c r="B261" s="266"/>
      <c r="C261" s="267"/>
      <c r="D261" s="257" t="s">
        <v>140</v>
      </c>
      <c r="E261" s="268" t="s">
        <v>1</v>
      </c>
      <c r="F261" s="269" t="s">
        <v>346</v>
      </c>
      <c r="G261" s="267"/>
      <c r="H261" s="270">
        <v>166.5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6" t="s">
        <v>140</v>
      </c>
      <c r="AU261" s="276" t="s">
        <v>84</v>
      </c>
      <c r="AV261" s="14" t="s">
        <v>84</v>
      </c>
      <c r="AW261" s="14" t="s">
        <v>32</v>
      </c>
      <c r="AX261" s="14" t="s">
        <v>76</v>
      </c>
      <c r="AY261" s="276" t="s">
        <v>131</v>
      </c>
    </row>
    <row r="262" spans="1:51" s="14" customFormat="1" ht="12">
      <c r="A262" s="14"/>
      <c r="B262" s="266"/>
      <c r="C262" s="267"/>
      <c r="D262" s="257" t="s">
        <v>140</v>
      </c>
      <c r="E262" s="268" t="s">
        <v>1</v>
      </c>
      <c r="F262" s="269" t="s">
        <v>398</v>
      </c>
      <c r="G262" s="267"/>
      <c r="H262" s="270">
        <v>38.7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6" t="s">
        <v>140</v>
      </c>
      <c r="AU262" s="276" t="s">
        <v>84</v>
      </c>
      <c r="AV262" s="14" t="s">
        <v>84</v>
      </c>
      <c r="AW262" s="14" t="s">
        <v>32</v>
      </c>
      <c r="AX262" s="14" t="s">
        <v>76</v>
      </c>
      <c r="AY262" s="276" t="s">
        <v>131</v>
      </c>
    </row>
    <row r="263" spans="1:51" s="15" customFormat="1" ht="12">
      <c r="A263" s="15"/>
      <c r="B263" s="277"/>
      <c r="C263" s="278"/>
      <c r="D263" s="257" t="s">
        <v>140</v>
      </c>
      <c r="E263" s="279" t="s">
        <v>1</v>
      </c>
      <c r="F263" s="280" t="s">
        <v>145</v>
      </c>
      <c r="G263" s="278"/>
      <c r="H263" s="281">
        <v>351.5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87" t="s">
        <v>140</v>
      </c>
      <c r="AU263" s="287" t="s">
        <v>84</v>
      </c>
      <c r="AV263" s="15" t="s">
        <v>138</v>
      </c>
      <c r="AW263" s="15" t="s">
        <v>32</v>
      </c>
      <c r="AX263" s="15" t="s">
        <v>8</v>
      </c>
      <c r="AY263" s="287" t="s">
        <v>131</v>
      </c>
    </row>
    <row r="264" spans="1:63" s="12" customFormat="1" ht="22.8" customHeight="1">
      <c r="A264" s="12"/>
      <c r="B264" s="227"/>
      <c r="C264" s="228"/>
      <c r="D264" s="229" t="s">
        <v>75</v>
      </c>
      <c r="E264" s="241" t="s">
        <v>399</v>
      </c>
      <c r="F264" s="241" t="s">
        <v>400</v>
      </c>
      <c r="G264" s="228"/>
      <c r="H264" s="228"/>
      <c r="I264" s="231"/>
      <c r="J264" s="242">
        <f>BK264</f>
        <v>0</v>
      </c>
      <c r="K264" s="228"/>
      <c r="L264" s="233"/>
      <c r="M264" s="234"/>
      <c r="N264" s="235"/>
      <c r="O264" s="235"/>
      <c r="P264" s="236">
        <f>SUM(P265:P268)</f>
        <v>0</v>
      </c>
      <c r="Q264" s="235"/>
      <c r="R264" s="236">
        <f>SUM(R265:R268)</f>
        <v>0</v>
      </c>
      <c r="S264" s="235"/>
      <c r="T264" s="237">
        <f>SUM(T265:T268)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38" t="s">
        <v>8</v>
      </c>
      <c r="AT264" s="239" t="s">
        <v>75</v>
      </c>
      <c r="AU264" s="239" t="s">
        <v>8</v>
      </c>
      <c r="AY264" s="238" t="s">
        <v>131</v>
      </c>
      <c r="BK264" s="240">
        <f>SUM(BK265:BK268)</f>
        <v>0</v>
      </c>
    </row>
    <row r="265" spans="1:65" s="2" customFormat="1" ht="21.75" customHeight="1">
      <c r="A265" s="38"/>
      <c r="B265" s="39"/>
      <c r="C265" s="243" t="s">
        <v>401</v>
      </c>
      <c r="D265" s="243" t="s">
        <v>133</v>
      </c>
      <c r="E265" s="244" t="s">
        <v>402</v>
      </c>
      <c r="F265" s="245" t="s">
        <v>403</v>
      </c>
      <c r="G265" s="246" t="s">
        <v>166</v>
      </c>
      <c r="H265" s="247">
        <v>157.51</v>
      </c>
      <c r="I265" s="248"/>
      <c r="J265" s="247">
        <f>ROUND(I265*H265,0)</f>
        <v>0</v>
      </c>
      <c r="K265" s="245" t="s">
        <v>137</v>
      </c>
      <c r="L265" s="44"/>
      <c r="M265" s="249" t="s">
        <v>1</v>
      </c>
      <c r="N265" s="250" t="s">
        <v>41</v>
      </c>
      <c r="O265" s="91"/>
      <c r="P265" s="251">
        <f>O265*H265</f>
        <v>0</v>
      </c>
      <c r="Q265" s="251">
        <v>0</v>
      </c>
      <c r="R265" s="251">
        <f>Q265*H265</f>
        <v>0</v>
      </c>
      <c r="S265" s="251">
        <v>0</v>
      </c>
      <c r="T265" s="25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3" t="s">
        <v>138</v>
      </c>
      <c r="AT265" s="253" t="s">
        <v>133</v>
      </c>
      <c r="AU265" s="253" t="s">
        <v>84</v>
      </c>
      <c r="AY265" s="17" t="s">
        <v>131</v>
      </c>
      <c r="BE265" s="254">
        <f>IF(N265="základní",J265,0)</f>
        <v>0</v>
      </c>
      <c r="BF265" s="254">
        <f>IF(N265="snížená",J265,0)</f>
        <v>0</v>
      </c>
      <c r="BG265" s="254">
        <f>IF(N265="zákl. přenesená",J265,0)</f>
        <v>0</v>
      </c>
      <c r="BH265" s="254">
        <f>IF(N265="sníž. přenesená",J265,0)</f>
        <v>0</v>
      </c>
      <c r="BI265" s="254">
        <f>IF(N265="nulová",J265,0)</f>
        <v>0</v>
      </c>
      <c r="BJ265" s="17" t="s">
        <v>8</v>
      </c>
      <c r="BK265" s="254">
        <f>ROUND(I265*H265,0)</f>
        <v>0</v>
      </c>
      <c r="BL265" s="17" t="s">
        <v>138</v>
      </c>
      <c r="BM265" s="253" t="s">
        <v>404</v>
      </c>
    </row>
    <row r="266" spans="1:65" s="2" customFormat="1" ht="21.75" customHeight="1">
      <c r="A266" s="38"/>
      <c r="B266" s="39"/>
      <c r="C266" s="243" t="s">
        <v>405</v>
      </c>
      <c r="D266" s="243" t="s">
        <v>133</v>
      </c>
      <c r="E266" s="244" t="s">
        <v>406</v>
      </c>
      <c r="F266" s="245" t="s">
        <v>407</v>
      </c>
      <c r="G266" s="246" t="s">
        <v>166</v>
      </c>
      <c r="H266" s="247">
        <v>1575.1</v>
      </c>
      <c r="I266" s="248"/>
      <c r="J266" s="247">
        <f>ROUND(I266*H266,0)</f>
        <v>0</v>
      </c>
      <c r="K266" s="245" t="s">
        <v>137</v>
      </c>
      <c r="L266" s="44"/>
      <c r="M266" s="249" t="s">
        <v>1</v>
      </c>
      <c r="N266" s="250" t="s">
        <v>41</v>
      </c>
      <c r="O266" s="91"/>
      <c r="P266" s="251">
        <f>O266*H266</f>
        <v>0</v>
      </c>
      <c r="Q266" s="251">
        <v>0</v>
      </c>
      <c r="R266" s="251">
        <f>Q266*H266</f>
        <v>0</v>
      </c>
      <c r="S266" s="251">
        <v>0</v>
      </c>
      <c r="T266" s="25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3" t="s">
        <v>138</v>
      </c>
      <c r="AT266" s="253" t="s">
        <v>133</v>
      </c>
      <c r="AU266" s="253" t="s">
        <v>84</v>
      </c>
      <c r="AY266" s="17" t="s">
        <v>131</v>
      </c>
      <c r="BE266" s="254">
        <f>IF(N266="základní",J266,0)</f>
        <v>0</v>
      </c>
      <c r="BF266" s="254">
        <f>IF(N266="snížená",J266,0)</f>
        <v>0</v>
      </c>
      <c r="BG266" s="254">
        <f>IF(N266="zákl. přenesená",J266,0)</f>
        <v>0</v>
      </c>
      <c r="BH266" s="254">
        <f>IF(N266="sníž. přenesená",J266,0)</f>
        <v>0</v>
      </c>
      <c r="BI266" s="254">
        <f>IF(N266="nulová",J266,0)</f>
        <v>0</v>
      </c>
      <c r="BJ266" s="17" t="s">
        <v>8</v>
      </c>
      <c r="BK266" s="254">
        <f>ROUND(I266*H266,0)</f>
        <v>0</v>
      </c>
      <c r="BL266" s="17" t="s">
        <v>138</v>
      </c>
      <c r="BM266" s="253" t="s">
        <v>408</v>
      </c>
    </row>
    <row r="267" spans="1:51" s="14" customFormat="1" ht="12">
      <c r="A267" s="14"/>
      <c r="B267" s="266"/>
      <c r="C267" s="267"/>
      <c r="D267" s="257" t="s">
        <v>140</v>
      </c>
      <c r="E267" s="267"/>
      <c r="F267" s="269" t="s">
        <v>409</v>
      </c>
      <c r="G267" s="267"/>
      <c r="H267" s="270">
        <v>1575.1</v>
      </c>
      <c r="I267" s="271"/>
      <c r="J267" s="267"/>
      <c r="K267" s="267"/>
      <c r="L267" s="272"/>
      <c r="M267" s="273"/>
      <c r="N267" s="274"/>
      <c r="O267" s="274"/>
      <c r="P267" s="274"/>
      <c r="Q267" s="274"/>
      <c r="R267" s="274"/>
      <c r="S267" s="274"/>
      <c r="T267" s="27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6" t="s">
        <v>140</v>
      </c>
      <c r="AU267" s="276" t="s">
        <v>84</v>
      </c>
      <c r="AV267" s="14" t="s">
        <v>84</v>
      </c>
      <c r="AW267" s="14" t="s">
        <v>4</v>
      </c>
      <c r="AX267" s="14" t="s">
        <v>8</v>
      </c>
      <c r="AY267" s="276" t="s">
        <v>131</v>
      </c>
    </row>
    <row r="268" spans="1:65" s="2" customFormat="1" ht="44.25" customHeight="1">
      <c r="A268" s="38"/>
      <c r="B268" s="39"/>
      <c r="C268" s="243" t="s">
        <v>410</v>
      </c>
      <c r="D268" s="243" t="s">
        <v>133</v>
      </c>
      <c r="E268" s="244" t="s">
        <v>411</v>
      </c>
      <c r="F268" s="245" t="s">
        <v>412</v>
      </c>
      <c r="G268" s="246" t="s">
        <v>166</v>
      </c>
      <c r="H268" s="247">
        <v>157.51</v>
      </c>
      <c r="I268" s="248"/>
      <c r="J268" s="247">
        <f>ROUND(I268*H268,0)</f>
        <v>0</v>
      </c>
      <c r="K268" s="245" t="s">
        <v>137</v>
      </c>
      <c r="L268" s="44"/>
      <c r="M268" s="249" t="s">
        <v>1</v>
      </c>
      <c r="N268" s="250" t="s">
        <v>41</v>
      </c>
      <c r="O268" s="91"/>
      <c r="P268" s="251">
        <f>O268*H268</f>
        <v>0</v>
      </c>
      <c r="Q268" s="251">
        <v>0</v>
      </c>
      <c r="R268" s="251">
        <f>Q268*H268</f>
        <v>0</v>
      </c>
      <c r="S268" s="251">
        <v>0</v>
      </c>
      <c r="T268" s="25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3" t="s">
        <v>138</v>
      </c>
      <c r="AT268" s="253" t="s">
        <v>133</v>
      </c>
      <c r="AU268" s="253" t="s">
        <v>84</v>
      </c>
      <c r="AY268" s="17" t="s">
        <v>131</v>
      </c>
      <c r="BE268" s="254">
        <f>IF(N268="základní",J268,0)</f>
        <v>0</v>
      </c>
      <c r="BF268" s="254">
        <f>IF(N268="snížená",J268,0)</f>
        <v>0</v>
      </c>
      <c r="BG268" s="254">
        <f>IF(N268="zákl. přenesená",J268,0)</f>
        <v>0</v>
      </c>
      <c r="BH268" s="254">
        <f>IF(N268="sníž. přenesená",J268,0)</f>
        <v>0</v>
      </c>
      <c r="BI268" s="254">
        <f>IF(N268="nulová",J268,0)</f>
        <v>0</v>
      </c>
      <c r="BJ268" s="17" t="s">
        <v>8</v>
      </c>
      <c r="BK268" s="254">
        <f>ROUND(I268*H268,0)</f>
        <v>0</v>
      </c>
      <c r="BL268" s="17" t="s">
        <v>138</v>
      </c>
      <c r="BM268" s="253" t="s">
        <v>413</v>
      </c>
    </row>
    <row r="269" spans="1:63" s="12" customFormat="1" ht="22.8" customHeight="1">
      <c r="A269" s="12"/>
      <c r="B269" s="227"/>
      <c r="C269" s="228"/>
      <c r="D269" s="229" t="s">
        <v>75</v>
      </c>
      <c r="E269" s="241" t="s">
        <v>414</v>
      </c>
      <c r="F269" s="241" t="s">
        <v>415</v>
      </c>
      <c r="G269" s="228"/>
      <c r="H269" s="228"/>
      <c r="I269" s="231"/>
      <c r="J269" s="242">
        <f>BK269</f>
        <v>0</v>
      </c>
      <c r="K269" s="228"/>
      <c r="L269" s="233"/>
      <c r="M269" s="234"/>
      <c r="N269" s="235"/>
      <c r="O269" s="235"/>
      <c r="P269" s="236">
        <f>P270</f>
        <v>0</v>
      </c>
      <c r="Q269" s="235"/>
      <c r="R269" s="236">
        <f>R270</f>
        <v>0</v>
      </c>
      <c r="S269" s="235"/>
      <c r="T269" s="237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8" t="s">
        <v>8</v>
      </c>
      <c r="AT269" s="239" t="s">
        <v>75</v>
      </c>
      <c r="AU269" s="239" t="s">
        <v>8</v>
      </c>
      <c r="AY269" s="238" t="s">
        <v>131</v>
      </c>
      <c r="BK269" s="240">
        <f>BK270</f>
        <v>0</v>
      </c>
    </row>
    <row r="270" spans="1:65" s="2" customFormat="1" ht="21.75" customHeight="1">
      <c r="A270" s="38"/>
      <c r="B270" s="39"/>
      <c r="C270" s="243" t="s">
        <v>416</v>
      </c>
      <c r="D270" s="243" t="s">
        <v>133</v>
      </c>
      <c r="E270" s="244" t="s">
        <v>417</v>
      </c>
      <c r="F270" s="245" t="s">
        <v>418</v>
      </c>
      <c r="G270" s="246" t="s">
        <v>166</v>
      </c>
      <c r="H270" s="247">
        <v>766.91</v>
      </c>
      <c r="I270" s="248"/>
      <c r="J270" s="247">
        <f>ROUND(I270*H270,0)</f>
        <v>0</v>
      </c>
      <c r="K270" s="245" t="s">
        <v>137</v>
      </c>
      <c r="L270" s="44"/>
      <c r="M270" s="249" t="s">
        <v>1</v>
      </c>
      <c r="N270" s="250" t="s">
        <v>41</v>
      </c>
      <c r="O270" s="91"/>
      <c r="P270" s="251">
        <f>O270*H270</f>
        <v>0</v>
      </c>
      <c r="Q270" s="251">
        <v>0</v>
      </c>
      <c r="R270" s="251">
        <f>Q270*H270</f>
        <v>0</v>
      </c>
      <c r="S270" s="251">
        <v>0</v>
      </c>
      <c r="T270" s="25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3" t="s">
        <v>138</v>
      </c>
      <c r="AT270" s="253" t="s">
        <v>133</v>
      </c>
      <c r="AU270" s="253" t="s">
        <v>84</v>
      </c>
      <c r="AY270" s="17" t="s">
        <v>131</v>
      </c>
      <c r="BE270" s="254">
        <f>IF(N270="základní",J270,0)</f>
        <v>0</v>
      </c>
      <c r="BF270" s="254">
        <f>IF(N270="snížená",J270,0)</f>
        <v>0</v>
      </c>
      <c r="BG270" s="254">
        <f>IF(N270="zákl. přenesená",J270,0)</f>
        <v>0</v>
      </c>
      <c r="BH270" s="254">
        <f>IF(N270="sníž. přenesená",J270,0)</f>
        <v>0</v>
      </c>
      <c r="BI270" s="254">
        <f>IF(N270="nulová",J270,0)</f>
        <v>0</v>
      </c>
      <c r="BJ270" s="17" t="s">
        <v>8</v>
      </c>
      <c r="BK270" s="254">
        <f>ROUND(I270*H270,0)</f>
        <v>0</v>
      </c>
      <c r="BL270" s="17" t="s">
        <v>138</v>
      </c>
      <c r="BM270" s="253" t="s">
        <v>419</v>
      </c>
    </row>
    <row r="271" spans="1:63" s="12" customFormat="1" ht="25.9" customHeight="1">
      <c r="A271" s="12"/>
      <c r="B271" s="227"/>
      <c r="C271" s="228"/>
      <c r="D271" s="229" t="s">
        <v>75</v>
      </c>
      <c r="E271" s="230" t="s">
        <v>420</v>
      </c>
      <c r="F271" s="230" t="s">
        <v>421</v>
      </c>
      <c r="G271" s="228"/>
      <c r="H271" s="228"/>
      <c r="I271" s="231"/>
      <c r="J271" s="232">
        <f>BK271</f>
        <v>0</v>
      </c>
      <c r="K271" s="228"/>
      <c r="L271" s="233"/>
      <c r="M271" s="234"/>
      <c r="N271" s="235"/>
      <c r="O271" s="235"/>
      <c r="P271" s="236">
        <f>P272+P285+P291</f>
        <v>0</v>
      </c>
      <c r="Q271" s="235"/>
      <c r="R271" s="236">
        <f>R272+R285+R291</f>
        <v>0.5153205000000001</v>
      </c>
      <c r="S271" s="235"/>
      <c r="T271" s="237">
        <f>T272+T285+T291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38" t="s">
        <v>84</v>
      </c>
      <c r="AT271" s="239" t="s">
        <v>75</v>
      </c>
      <c r="AU271" s="239" t="s">
        <v>76</v>
      </c>
      <c r="AY271" s="238" t="s">
        <v>131</v>
      </c>
      <c r="BK271" s="240">
        <f>BK272+BK285+BK291</f>
        <v>0</v>
      </c>
    </row>
    <row r="272" spans="1:63" s="12" customFormat="1" ht="22.8" customHeight="1">
      <c r="A272" s="12"/>
      <c r="B272" s="227"/>
      <c r="C272" s="228"/>
      <c r="D272" s="229" t="s">
        <v>75</v>
      </c>
      <c r="E272" s="241" t="s">
        <v>422</v>
      </c>
      <c r="F272" s="241" t="s">
        <v>423</v>
      </c>
      <c r="G272" s="228"/>
      <c r="H272" s="228"/>
      <c r="I272" s="231"/>
      <c r="J272" s="242">
        <f>BK272</f>
        <v>0</v>
      </c>
      <c r="K272" s="228"/>
      <c r="L272" s="233"/>
      <c r="M272" s="234"/>
      <c r="N272" s="235"/>
      <c r="O272" s="235"/>
      <c r="P272" s="236">
        <f>SUM(P273:P284)</f>
        <v>0</v>
      </c>
      <c r="Q272" s="235"/>
      <c r="R272" s="236">
        <f>SUM(R273:R284)</f>
        <v>0.16899999999999998</v>
      </c>
      <c r="S272" s="235"/>
      <c r="T272" s="237">
        <f>SUM(T273:T284)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38" t="s">
        <v>84</v>
      </c>
      <c r="AT272" s="239" t="s">
        <v>75</v>
      </c>
      <c r="AU272" s="239" t="s">
        <v>8</v>
      </c>
      <c r="AY272" s="238" t="s">
        <v>131</v>
      </c>
      <c r="BK272" s="240">
        <f>SUM(BK273:BK284)</f>
        <v>0</v>
      </c>
    </row>
    <row r="273" spans="1:65" s="2" customFormat="1" ht="21.75" customHeight="1">
      <c r="A273" s="38"/>
      <c r="B273" s="39"/>
      <c r="C273" s="243" t="s">
        <v>424</v>
      </c>
      <c r="D273" s="243" t="s">
        <v>133</v>
      </c>
      <c r="E273" s="244" t="s">
        <v>425</v>
      </c>
      <c r="F273" s="245" t="s">
        <v>426</v>
      </c>
      <c r="G273" s="246" t="s">
        <v>179</v>
      </c>
      <c r="H273" s="247">
        <v>6</v>
      </c>
      <c r="I273" s="248"/>
      <c r="J273" s="247">
        <f>ROUND(I273*H273,0)</f>
        <v>0</v>
      </c>
      <c r="K273" s="245" t="s">
        <v>137</v>
      </c>
      <c r="L273" s="44"/>
      <c r="M273" s="249" t="s">
        <v>1</v>
      </c>
      <c r="N273" s="250" t="s">
        <v>41</v>
      </c>
      <c r="O273" s="91"/>
      <c r="P273" s="251">
        <f>O273*H273</f>
        <v>0</v>
      </c>
      <c r="Q273" s="251">
        <v>0.0004</v>
      </c>
      <c r="R273" s="251">
        <f>Q273*H273</f>
        <v>0.0024000000000000002</v>
      </c>
      <c r="S273" s="251">
        <v>0</v>
      </c>
      <c r="T273" s="25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53" t="s">
        <v>224</v>
      </c>
      <c r="AT273" s="253" t="s">
        <v>133</v>
      </c>
      <c r="AU273" s="253" t="s">
        <v>84</v>
      </c>
      <c r="AY273" s="17" t="s">
        <v>131</v>
      </c>
      <c r="BE273" s="254">
        <f>IF(N273="základní",J273,0)</f>
        <v>0</v>
      </c>
      <c r="BF273" s="254">
        <f>IF(N273="snížená",J273,0)</f>
        <v>0</v>
      </c>
      <c r="BG273" s="254">
        <f>IF(N273="zákl. přenesená",J273,0)</f>
        <v>0</v>
      </c>
      <c r="BH273" s="254">
        <f>IF(N273="sníž. přenesená",J273,0)</f>
        <v>0</v>
      </c>
      <c r="BI273" s="254">
        <f>IF(N273="nulová",J273,0)</f>
        <v>0</v>
      </c>
      <c r="BJ273" s="17" t="s">
        <v>8</v>
      </c>
      <c r="BK273" s="254">
        <f>ROUND(I273*H273,0)</f>
        <v>0</v>
      </c>
      <c r="BL273" s="17" t="s">
        <v>224</v>
      </c>
      <c r="BM273" s="253" t="s">
        <v>427</v>
      </c>
    </row>
    <row r="274" spans="1:51" s="13" customFormat="1" ht="12">
      <c r="A274" s="13"/>
      <c r="B274" s="255"/>
      <c r="C274" s="256"/>
      <c r="D274" s="257" t="s">
        <v>140</v>
      </c>
      <c r="E274" s="258" t="s">
        <v>1</v>
      </c>
      <c r="F274" s="259" t="s">
        <v>428</v>
      </c>
      <c r="G274" s="256"/>
      <c r="H274" s="258" t="s">
        <v>1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5" t="s">
        <v>140</v>
      </c>
      <c r="AU274" s="265" t="s">
        <v>84</v>
      </c>
      <c r="AV274" s="13" t="s">
        <v>8</v>
      </c>
      <c r="AW274" s="13" t="s">
        <v>32</v>
      </c>
      <c r="AX274" s="13" t="s">
        <v>76</v>
      </c>
      <c r="AY274" s="265" t="s">
        <v>131</v>
      </c>
    </row>
    <row r="275" spans="1:51" s="14" customFormat="1" ht="12">
      <c r="A275" s="14"/>
      <c r="B275" s="266"/>
      <c r="C275" s="267"/>
      <c r="D275" s="257" t="s">
        <v>140</v>
      </c>
      <c r="E275" s="268" t="s">
        <v>1</v>
      </c>
      <c r="F275" s="269" t="s">
        <v>429</v>
      </c>
      <c r="G275" s="267"/>
      <c r="H275" s="270">
        <v>6</v>
      </c>
      <c r="I275" s="271"/>
      <c r="J275" s="267"/>
      <c r="K275" s="267"/>
      <c r="L275" s="272"/>
      <c r="M275" s="273"/>
      <c r="N275" s="274"/>
      <c r="O275" s="274"/>
      <c r="P275" s="274"/>
      <c r="Q275" s="274"/>
      <c r="R275" s="274"/>
      <c r="S275" s="274"/>
      <c r="T275" s="27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6" t="s">
        <v>140</v>
      </c>
      <c r="AU275" s="276" t="s">
        <v>84</v>
      </c>
      <c r="AV275" s="14" t="s">
        <v>84</v>
      </c>
      <c r="AW275" s="14" t="s">
        <v>32</v>
      </c>
      <c r="AX275" s="14" t="s">
        <v>8</v>
      </c>
      <c r="AY275" s="276" t="s">
        <v>131</v>
      </c>
    </row>
    <row r="276" spans="1:65" s="2" customFormat="1" ht="21.75" customHeight="1">
      <c r="A276" s="38"/>
      <c r="B276" s="39"/>
      <c r="C276" s="243" t="s">
        <v>430</v>
      </c>
      <c r="D276" s="243" t="s">
        <v>133</v>
      </c>
      <c r="E276" s="244" t="s">
        <v>431</v>
      </c>
      <c r="F276" s="245" t="s">
        <v>432</v>
      </c>
      <c r="G276" s="246" t="s">
        <v>179</v>
      </c>
      <c r="H276" s="247">
        <v>166.5</v>
      </c>
      <c r="I276" s="248"/>
      <c r="J276" s="247">
        <f>ROUND(I276*H276,0)</f>
        <v>0</v>
      </c>
      <c r="K276" s="245" t="s">
        <v>137</v>
      </c>
      <c r="L276" s="44"/>
      <c r="M276" s="249" t="s">
        <v>1</v>
      </c>
      <c r="N276" s="250" t="s">
        <v>41</v>
      </c>
      <c r="O276" s="91"/>
      <c r="P276" s="251">
        <f>O276*H276</f>
        <v>0</v>
      </c>
      <c r="Q276" s="251">
        <v>0</v>
      </c>
      <c r="R276" s="251">
        <f>Q276*H276</f>
        <v>0</v>
      </c>
      <c r="S276" s="251">
        <v>0</v>
      </c>
      <c r="T276" s="25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3" t="s">
        <v>224</v>
      </c>
      <c r="AT276" s="253" t="s">
        <v>133</v>
      </c>
      <c r="AU276" s="253" t="s">
        <v>84</v>
      </c>
      <c r="AY276" s="17" t="s">
        <v>131</v>
      </c>
      <c r="BE276" s="254">
        <f>IF(N276="základní",J276,0)</f>
        <v>0</v>
      </c>
      <c r="BF276" s="254">
        <f>IF(N276="snížená",J276,0)</f>
        <v>0</v>
      </c>
      <c r="BG276" s="254">
        <f>IF(N276="zákl. přenesená",J276,0)</f>
        <v>0</v>
      </c>
      <c r="BH276" s="254">
        <f>IF(N276="sníž. přenesená",J276,0)</f>
        <v>0</v>
      </c>
      <c r="BI276" s="254">
        <f>IF(N276="nulová",J276,0)</f>
        <v>0</v>
      </c>
      <c r="BJ276" s="17" t="s">
        <v>8</v>
      </c>
      <c r="BK276" s="254">
        <f>ROUND(I276*H276,0)</f>
        <v>0</v>
      </c>
      <c r="BL276" s="17" t="s">
        <v>224</v>
      </c>
      <c r="BM276" s="253" t="s">
        <v>433</v>
      </c>
    </row>
    <row r="277" spans="1:51" s="14" customFormat="1" ht="12">
      <c r="A277" s="14"/>
      <c r="B277" s="266"/>
      <c r="C277" s="267"/>
      <c r="D277" s="257" t="s">
        <v>140</v>
      </c>
      <c r="E277" s="268" t="s">
        <v>1</v>
      </c>
      <c r="F277" s="269" t="s">
        <v>346</v>
      </c>
      <c r="G277" s="267"/>
      <c r="H277" s="270">
        <v>166.5</v>
      </c>
      <c r="I277" s="271"/>
      <c r="J277" s="267"/>
      <c r="K277" s="267"/>
      <c r="L277" s="272"/>
      <c r="M277" s="273"/>
      <c r="N277" s="274"/>
      <c r="O277" s="274"/>
      <c r="P277" s="274"/>
      <c r="Q277" s="274"/>
      <c r="R277" s="274"/>
      <c r="S277" s="274"/>
      <c r="T277" s="27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6" t="s">
        <v>140</v>
      </c>
      <c r="AU277" s="276" t="s">
        <v>84</v>
      </c>
      <c r="AV277" s="14" t="s">
        <v>84</v>
      </c>
      <c r="AW277" s="14" t="s">
        <v>32</v>
      </c>
      <c r="AX277" s="14" t="s">
        <v>8</v>
      </c>
      <c r="AY277" s="276" t="s">
        <v>131</v>
      </c>
    </row>
    <row r="278" spans="1:65" s="2" customFormat="1" ht="16.5" customHeight="1">
      <c r="A278" s="38"/>
      <c r="B278" s="39"/>
      <c r="C278" s="288" t="s">
        <v>434</v>
      </c>
      <c r="D278" s="288" t="s">
        <v>163</v>
      </c>
      <c r="E278" s="289" t="s">
        <v>435</v>
      </c>
      <c r="F278" s="290" t="s">
        <v>436</v>
      </c>
      <c r="G278" s="291" t="s">
        <v>437</v>
      </c>
      <c r="H278" s="292">
        <v>66.6</v>
      </c>
      <c r="I278" s="293"/>
      <c r="J278" s="292">
        <f>ROUND(I278*H278,0)</f>
        <v>0</v>
      </c>
      <c r="K278" s="290" t="s">
        <v>137</v>
      </c>
      <c r="L278" s="294"/>
      <c r="M278" s="295" t="s">
        <v>1</v>
      </c>
      <c r="N278" s="296" t="s">
        <v>41</v>
      </c>
      <c r="O278" s="91"/>
      <c r="P278" s="251">
        <f>O278*H278</f>
        <v>0</v>
      </c>
      <c r="Q278" s="251">
        <v>0.001</v>
      </c>
      <c r="R278" s="251">
        <f>Q278*H278</f>
        <v>0.06659999999999999</v>
      </c>
      <c r="S278" s="251">
        <v>0</v>
      </c>
      <c r="T278" s="252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53" t="s">
        <v>307</v>
      </c>
      <c r="AT278" s="253" t="s">
        <v>163</v>
      </c>
      <c r="AU278" s="253" t="s">
        <v>84</v>
      </c>
      <c r="AY278" s="17" t="s">
        <v>131</v>
      </c>
      <c r="BE278" s="254">
        <f>IF(N278="základní",J278,0)</f>
        <v>0</v>
      </c>
      <c r="BF278" s="254">
        <f>IF(N278="snížená",J278,0)</f>
        <v>0</v>
      </c>
      <c r="BG278" s="254">
        <f>IF(N278="zákl. přenesená",J278,0)</f>
        <v>0</v>
      </c>
      <c r="BH278" s="254">
        <f>IF(N278="sníž. přenesená",J278,0)</f>
        <v>0</v>
      </c>
      <c r="BI278" s="254">
        <f>IF(N278="nulová",J278,0)</f>
        <v>0</v>
      </c>
      <c r="BJ278" s="17" t="s">
        <v>8</v>
      </c>
      <c r="BK278" s="254">
        <f>ROUND(I278*H278,0)</f>
        <v>0</v>
      </c>
      <c r="BL278" s="17" t="s">
        <v>224</v>
      </c>
      <c r="BM278" s="253" t="s">
        <v>438</v>
      </c>
    </row>
    <row r="279" spans="1:51" s="14" customFormat="1" ht="12">
      <c r="A279" s="14"/>
      <c r="B279" s="266"/>
      <c r="C279" s="267"/>
      <c r="D279" s="257" t="s">
        <v>140</v>
      </c>
      <c r="E279" s="268" t="s">
        <v>1</v>
      </c>
      <c r="F279" s="269" t="s">
        <v>439</v>
      </c>
      <c r="G279" s="267"/>
      <c r="H279" s="270">
        <v>66.6</v>
      </c>
      <c r="I279" s="271"/>
      <c r="J279" s="267"/>
      <c r="K279" s="267"/>
      <c r="L279" s="272"/>
      <c r="M279" s="273"/>
      <c r="N279" s="274"/>
      <c r="O279" s="274"/>
      <c r="P279" s="274"/>
      <c r="Q279" s="274"/>
      <c r="R279" s="274"/>
      <c r="S279" s="274"/>
      <c r="T279" s="27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6" t="s">
        <v>140</v>
      </c>
      <c r="AU279" s="276" t="s">
        <v>84</v>
      </c>
      <c r="AV279" s="14" t="s">
        <v>84</v>
      </c>
      <c r="AW279" s="14" t="s">
        <v>32</v>
      </c>
      <c r="AX279" s="14" t="s">
        <v>8</v>
      </c>
      <c r="AY279" s="276" t="s">
        <v>131</v>
      </c>
    </row>
    <row r="280" spans="1:65" s="2" customFormat="1" ht="21.75" customHeight="1">
      <c r="A280" s="38"/>
      <c r="B280" s="39"/>
      <c r="C280" s="243" t="s">
        <v>440</v>
      </c>
      <c r="D280" s="243" t="s">
        <v>133</v>
      </c>
      <c r="E280" s="244" t="s">
        <v>441</v>
      </c>
      <c r="F280" s="245" t="s">
        <v>442</v>
      </c>
      <c r="G280" s="246" t="s">
        <v>179</v>
      </c>
      <c r="H280" s="247">
        <v>333</v>
      </c>
      <c r="I280" s="248"/>
      <c r="J280" s="247">
        <f>ROUND(I280*H280,0)</f>
        <v>0</v>
      </c>
      <c r="K280" s="245" t="s">
        <v>137</v>
      </c>
      <c r="L280" s="44"/>
      <c r="M280" s="249" t="s">
        <v>1</v>
      </c>
      <c r="N280" s="250" t="s">
        <v>41</v>
      </c>
      <c r="O280" s="91"/>
      <c r="P280" s="251">
        <f>O280*H280</f>
        <v>0</v>
      </c>
      <c r="Q280" s="251">
        <v>0</v>
      </c>
      <c r="R280" s="251">
        <f>Q280*H280</f>
        <v>0</v>
      </c>
      <c r="S280" s="251">
        <v>0</v>
      </c>
      <c r="T280" s="25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3" t="s">
        <v>224</v>
      </c>
      <c r="AT280" s="253" t="s">
        <v>133</v>
      </c>
      <c r="AU280" s="253" t="s">
        <v>84</v>
      </c>
      <c r="AY280" s="17" t="s">
        <v>131</v>
      </c>
      <c r="BE280" s="254">
        <f>IF(N280="základní",J280,0)</f>
        <v>0</v>
      </c>
      <c r="BF280" s="254">
        <f>IF(N280="snížená",J280,0)</f>
        <v>0</v>
      </c>
      <c r="BG280" s="254">
        <f>IF(N280="zákl. přenesená",J280,0)</f>
        <v>0</v>
      </c>
      <c r="BH280" s="254">
        <f>IF(N280="sníž. přenesená",J280,0)</f>
        <v>0</v>
      </c>
      <c r="BI280" s="254">
        <f>IF(N280="nulová",J280,0)</f>
        <v>0</v>
      </c>
      <c r="BJ280" s="17" t="s">
        <v>8</v>
      </c>
      <c r="BK280" s="254">
        <f>ROUND(I280*H280,0)</f>
        <v>0</v>
      </c>
      <c r="BL280" s="17" t="s">
        <v>224</v>
      </c>
      <c r="BM280" s="253" t="s">
        <v>443</v>
      </c>
    </row>
    <row r="281" spans="1:51" s="14" customFormat="1" ht="12">
      <c r="A281" s="14"/>
      <c r="B281" s="266"/>
      <c r="C281" s="267"/>
      <c r="D281" s="257" t="s">
        <v>140</v>
      </c>
      <c r="E281" s="268" t="s">
        <v>1</v>
      </c>
      <c r="F281" s="269" t="s">
        <v>444</v>
      </c>
      <c r="G281" s="267"/>
      <c r="H281" s="270">
        <v>333</v>
      </c>
      <c r="I281" s="271"/>
      <c r="J281" s="267"/>
      <c r="K281" s="267"/>
      <c r="L281" s="272"/>
      <c r="M281" s="273"/>
      <c r="N281" s="274"/>
      <c r="O281" s="274"/>
      <c r="P281" s="274"/>
      <c r="Q281" s="274"/>
      <c r="R281" s="274"/>
      <c r="S281" s="274"/>
      <c r="T281" s="27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6" t="s">
        <v>140</v>
      </c>
      <c r="AU281" s="276" t="s">
        <v>84</v>
      </c>
      <c r="AV281" s="14" t="s">
        <v>84</v>
      </c>
      <c r="AW281" s="14" t="s">
        <v>32</v>
      </c>
      <c r="AX281" s="14" t="s">
        <v>8</v>
      </c>
      <c r="AY281" s="276" t="s">
        <v>131</v>
      </c>
    </row>
    <row r="282" spans="1:65" s="2" customFormat="1" ht="16.5" customHeight="1">
      <c r="A282" s="38"/>
      <c r="B282" s="39"/>
      <c r="C282" s="288" t="s">
        <v>445</v>
      </c>
      <c r="D282" s="288" t="s">
        <v>163</v>
      </c>
      <c r="E282" s="289" t="s">
        <v>446</v>
      </c>
      <c r="F282" s="290" t="s">
        <v>447</v>
      </c>
      <c r="G282" s="291" t="s">
        <v>166</v>
      </c>
      <c r="H282" s="292">
        <v>0.1</v>
      </c>
      <c r="I282" s="293"/>
      <c r="J282" s="292">
        <f>ROUND(I282*H282,0)</f>
        <v>0</v>
      </c>
      <c r="K282" s="290" t="s">
        <v>137</v>
      </c>
      <c r="L282" s="294"/>
      <c r="M282" s="295" t="s">
        <v>1</v>
      </c>
      <c r="N282" s="296" t="s">
        <v>41</v>
      </c>
      <c r="O282" s="91"/>
      <c r="P282" s="251">
        <f>O282*H282</f>
        <v>0</v>
      </c>
      <c r="Q282" s="251">
        <v>1</v>
      </c>
      <c r="R282" s="251">
        <f>Q282*H282</f>
        <v>0.1</v>
      </c>
      <c r="S282" s="251">
        <v>0</v>
      </c>
      <c r="T282" s="25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3" t="s">
        <v>307</v>
      </c>
      <c r="AT282" s="253" t="s">
        <v>163</v>
      </c>
      <c r="AU282" s="253" t="s">
        <v>84</v>
      </c>
      <c r="AY282" s="17" t="s">
        <v>131</v>
      </c>
      <c r="BE282" s="254">
        <f>IF(N282="základní",J282,0)</f>
        <v>0</v>
      </c>
      <c r="BF282" s="254">
        <f>IF(N282="snížená",J282,0)</f>
        <v>0</v>
      </c>
      <c r="BG282" s="254">
        <f>IF(N282="zákl. přenesená",J282,0)</f>
        <v>0</v>
      </c>
      <c r="BH282" s="254">
        <f>IF(N282="sníž. přenesená",J282,0)</f>
        <v>0</v>
      </c>
      <c r="BI282" s="254">
        <f>IF(N282="nulová",J282,0)</f>
        <v>0</v>
      </c>
      <c r="BJ282" s="17" t="s">
        <v>8</v>
      </c>
      <c r="BK282" s="254">
        <f>ROUND(I282*H282,0)</f>
        <v>0</v>
      </c>
      <c r="BL282" s="17" t="s">
        <v>224</v>
      </c>
      <c r="BM282" s="253" t="s">
        <v>448</v>
      </c>
    </row>
    <row r="283" spans="1:51" s="14" customFormat="1" ht="12">
      <c r="A283" s="14"/>
      <c r="B283" s="266"/>
      <c r="C283" s="267"/>
      <c r="D283" s="257" t="s">
        <v>140</v>
      </c>
      <c r="E283" s="268" t="s">
        <v>1</v>
      </c>
      <c r="F283" s="269" t="s">
        <v>449</v>
      </c>
      <c r="G283" s="267"/>
      <c r="H283" s="270">
        <v>0.1</v>
      </c>
      <c r="I283" s="271"/>
      <c r="J283" s="267"/>
      <c r="K283" s="267"/>
      <c r="L283" s="272"/>
      <c r="M283" s="273"/>
      <c r="N283" s="274"/>
      <c r="O283" s="274"/>
      <c r="P283" s="274"/>
      <c r="Q283" s="274"/>
      <c r="R283" s="274"/>
      <c r="S283" s="274"/>
      <c r="T283" s="27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6" t="s">
        <v>140</v>
      </c>
      <c r="AU283" s="276" t="s">
        <v>84</v>
      </c>
      <c r="AV283" s="14" t="s">
        <v>84</v>
      </c>
      <c r="AW283" s="14" t="s">
        <v>32</v>
      </c>
      <c r="AX283" s="14" t="s">
        <v>8</v>
      </c>
      <c r="AY283" s="276" t="s">
        <v>131</v>
      </c>
    </row>
    <row r="284" spans="1:65" s="2" customFormat="1" ht="21.75" customHeight="1">
      <c r="A284" s="38"/>
      <c r="B284" s="39"/>
      <c r="C284" s="243" t="s">
        <v>450</v>
      </c>
      <c r="D284" s="243" t="s">
        <v>133</v>
      </c>
      <c r="E284" s="244" t="s">
        <v>451</v>
      </c>
      <c r="F284" s="245" t="s">
        <v>452</v>
      </c>
      <c r="G284" s="246" t="s">
        <v>166</v>
      </c>
      <c r="H284" s="247">
        <v>0.17</v>
      </c>
      <c r="I284" s="248"/>
      <c r="J284" s="247">
        <f>ROUND(I284*H284,0)</f>
        <v>0</v>
      </c>
      <c r="K284" s="245" t="s">
        <v>137</v>
      </c>
      <c r="L284" s="44"/>
      <c r="M284" s="249" t="s">
        <v>1</v>
      </c>
      <c r="N284" s="250" t="s">
        <v>41</v>
      </c>
      <c r="O284" s="91"/>
      <c r="P284" s="251">
        <f>O284*H284</f>
        <v>0</v>
      </c>
      <c r="Q284" s="251">
        <v>0</v>
      </c>
      <c r="R284" s="251">
        <f>Q284*H284</f>
        <v>0</v>
      </c>
      <c r="S284" s="251">
        <v>0</v>
      </c>
      <c r="T284" s="25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3" t="s">
        <v>224</v>
      </c>
      <c r="AT284" s="253" t="s">
        <v>133</v>
      </c>
      <c r="AU284" s="253" t="s">
        <v>84</v>
      </c>
      <c r="AY284" s="17" t="s">
        <v>131</v>
      </c>
      <c r="BE284" s="254">
        <f>IF(N284="základní",J284,0)</f>
        <v>0</v>
      </c>
      <c r="BF284" s="254">
        <f>IF(N284="snížená",J284,0)</f>
        <v>0</v>
      </c>
      <c r="BG284" s="254">
        <f>IF(N284="zákl. přenesená",J284,0)</f>
        <v>0</v>
      </c>
      <c r="BH284" s="254">
        <f>IF(N284="sníž. přenesená",J284,0)</f>
        <v>0</v>
      </c>
      <c r="BI284" s="254">
        <f>IF(N284="nulová",J284,0)</f>
        <v>0</v>
      </c>
      <c r="BJ284" s="17" t="s">
        <v>8</v>
      </c>
      <c r="BK284" s="254">
        <f>ROUND(I284*H284,0)</f>
        <v>0</v>
      </c>
      <c r="BL284" s="17" t="s">
        <v>224</v>
      </c>
      <c r="BM284" s="253" t="s">
        <v>453</v>
      </c>
    </row>
    <row r="285" spans="1:63" s="12" customFormat="1" ht="22.8" customHeight="1">
      <c r="A285" s="12"/>
      <c r="B285" s="227"/>
      <c r="C285" s="228"/>
      <c r="D285" s="229" t="s">
        <v>75</v>
      </c>
      <c r="E285" s="241" t="s">
        <v>454</v>
      </c>
      <c r="F285" s="241" t="s">
        <v>455</v>
      </c>
      <c r="G285" s="228"/>
      <c r="H285" s="228"/>
      <c r="I285" s="231"/>
      <c r="J285" s="242">
        <f>BK285</f>
        <v>0</v>
      </c>
      <c r="K285" s="228"/>
      <c r="L285" s="233"/>
      <c r="M285" s="234"/>
      <c r="N285" s="235"/>
      <c r="O285" s="235"/>
      <c r="P285" s="236">
        <f>SUM(P286:P290)</f>
        <v>0</v>
      </c>
      <c r="Q285" s="235"/>
      <c r="R285" s="236">
        <f>SUM(R286:R290)</f>
        <v>0.0105</v>
      </c>
      <c r="S285" s="235"/>
      <c r="T285" s="237">
        <f>SUM(T286:T290)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8" t="s">
        <v>84</v>
      </c>
      <c r="AT285" s="239" t="s">
        <v>75</v>
      </c>
      <c r="AU285" s="239" t="s">
        <v>8</v>
      </c>
      <c r="AY285" s="238" t="s">
        <v>131</v>
      </c>
      <c r="BK285" s="240">
        <f>SUM(BK286:BK290)</f>
        <v>0</v>
      </c>
    </row>
    <row r="286" spans="1:65" s="2" customFormat="1" ht="21.75" customHeight="1">
      <c r="A286" s="38"/>
      <c r="B286" s="39"/>
      <c r="C286" s="243" t="s">
        <v>456</v>
      </c>
      <c r="D286" s="243" t="s">
        <v>133</v>
      </c>
      <c r="E286" s="244" t="s">
        <v>457</v>
      </c>
      <c r="F286" s="245" t="s">
        <v>458</v>
      </c>
      <c r="G286" s="246" t="s">
        <v>179</v>
      </c>
      <c r="H286" s="247">
        <v>6</v>
      </c>
      <c r="I286" s="248"/>
      <c r="J286" s="247">
        <f>ROUND(I286*H286,0)</f>
        <v>0</v>
      </c>
      <c r="K286" s="245" t="s">
        <v>137</v>
      </c>
      <c r="L286" s="44"/>
      <c r="M286" s="249" t="s">
        <v>1</v>
      </c>
      <c r="N286" s="250" t="s">
        <v>41</v>
      </c>
      <c r="O286" s="91"/>
      <c r="P286" s="251">
        <f>O286*H286</f>
        <v>0</v>
      </c>
      <c r="Q286" s="251">
        <v>0</v>
      </c>
      <c r="R286" s="251">
        <f>Q286*H286</f>
        <v>0</v>
      </c>
      <c r="S286" s="251">
        <v>0</v>
      </c>
      <c r="T286" s="252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53" t="s">
        <v>224</v>
      </c>
      <c r="AT286" s="253" t="s">
        <v>133</v>
      </c>
      <c r="AU286" s="253" t="s">
        <v>84</v>
      </c>
      <c r="AY286" s="17" t="s">
        <v>131</v>
      </c>
      <c r="BE286" s="254">
        <f>IF(N286="základní",J286,0)</f>
        <v>0</v>
      </c>
      <c r="BF286" s="254">
        <f>IF(N286="snížená",J286,0)</f>
        <v>0</v>
      </c>
      <c r="BG286" s="254">
        <f>IF(N286="zákl. přenesená",J286,0)</f>
        <v>0</v>
      </c>
      <c r="BH286" s="254">
        <f>IF(N286="sníž. přenesená",J286,0)</f>
        <v>0</v>
      </c>
      <c r="BI286" s="254">
        <f>IF(N286="nulová",J286,0)</f>
        <v>0</v>
      </c>
      <c r="BJ286" s="17" t="s">
        <v>8</v>
      </c>
      <c r="BK286" s="254">
        <f>ROUND(I286*H286,0)</f>
        <v>0</v>
      </c>
      <c r="BL286" s="17" t="s">
        <v>224</v>
      </c>
      <c r="BM286" s="253" t="s">
        <v>459</v>
      </c>
    </row>
    <row r="287" spans="1:51" s="13" customFormat="1" ht="12">
      <c r="A287" s="13"/>
      <c r="B287" s="255"/>
      <c r="C287" s="256"/>
      <c r="D287" s="257" t="s">
        <v>140</v>
      </c>
      <c r="E287" s="258" t="s">
        <v>1</v>
      </c>
      <c r="F287" s="259" t="s">
        <v>428</v>
      </c>
      <c r="G287" s="256"/>
      <c r="H287" s="258" t="s">
        <v>1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5" t="s">
        <v>140</v>
      </c>
      <c r="AU287" s="265" t="s">
        <v>84</v>
      </c>
      <c r="AV287" s="13" t="s">
        <v>8</v>
      </c>
      <c r="AW287" s="13" t="s">
        <v>32</v>
      </c>
      <c r="AX287" s="13" t="s">
        <v>76</v>
      </c>
      <c r="AY287" s="265" t="s">
        <v>131</v>
      </c>
    </row>
    <row r="288" spans="1:51" s="14" customFormat="1" ht="12">
      <c r="A288" s="14"/>
      <c r="B288" s="266"/>
      <c r="C288" s="267"/>
      <c r="D288" s="257" t="s">
        <v>140</v>
      </c>
      <c r="E288" s="268" t="s">
        <v>1</v>
      </c>
      <c r="F288" s="269" t="s">
        <v>429</v>
      </c>
      <c r="G288" s="267"/>
      <c r="H288" s="270">
        <v>6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6" t="s">
        <v>140</v>
      </c>
      <c r="AU288" s="276" t="s">
        <v>84</v>
      </c>
      <c r="AV288" s="14" t="s">
        <v>84</v>
      </c>
      <c r="AW288" s="14" t="s">
        <v>32</v>
      </c>
      <c r="AX288" s="14" t="s">
        <v>8</v>
      </c>
      <c r="AY288" s="276" t="s">
        <v>131</v>
      </c>
    </row>
    <row r="289" spans="1:65" s="2" customFormat="1" ht="44.25" customHeight="1">
      <c r="A289" s="38"/>
      <c r="B289" s="39"/>
      <c r="C289" s="288" t="s">
        <v>460</v>
      </c>
      <c r="D289" s="288" t="s">
        <v>163</v>
      </c>
      <c r="E289" s="289" t="s">
        <v>461</v>
      </c>
      <c r="F289" s="290" t="s">
        <v>462</v>
      </c>
      <c r="G289" s="291" t="s">
        <v>179</v>
      </c>
      <c r="H289" s="292">
        <v>7</v>
      </c>
      <c r="I289" s="293"/>
      <c r="J289" s="292">
        <f>ROUND(I289*H289,0)</f>
        <v>0</v>
      </c>
      <c r="K289" s="290" t="s">
        <v>1</v>
      </c>
      <c r="L289" s="294"/>
      <c r="M289" s="295" t="s">
        <v>1</v>
      </c>
      <c r="N289" s="296" t="s">
        <v>41</v>
      </c>
      <c r="O289" s="91"/>
      <c r="P289" s="251">
        <f>O289*H289</f>
        <v>0</v>
      </c>
      <c r="Q289" s="251">
        <v>0.0015</v>
      </c>
      <c r="R289" s="251">
        <f>Q289*H289</f>
        <v>0.0105</v>
      </c>
      <c r="S289" s="251">
        <v>0</v>
      </c>
      <c r="T289" s="25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53" t="s">
        <v>307</v>
      </c>
      <c r="AT289" s="253" t="s">
        <v>163</v>
      </c>
      <c r="AU289" s="253" t="s">
        <v>84</v>
      </c>
      <c r="AY289" s="17" t="s">
        <v>131</v>
      </c>
      <c r="BE289" s="254">
        <f>IF(N289="základní",J289,0)</f>
        <v>0</v>
      </c>
      <c r="BF289" s="254">
        <f>IF(N289="snížená",J289,0)</f>
        <v>0</v>
      </c>
      <c r="BG289" s="254">
        <f>IF(N289="zákl. přenesená",J289,0)</f>
        <v>0</v>
      </c>
      <c r="BH289" s="254">
        <f>IF(N289="sníž. přenesená",J289,0)</f>
        <v>0</v>
      </c>
      <c r="BI289" s="254">
        <f>IF(N289="nulová",J289,0)</f>
        <v>0</v>
      </c>
      <c r="BJ289" s="17" t="s">
        <v>8</v>
      </c>
      <c r="BK289" s="254">
        <f>ROUND(I289*H289,0)</f>
        <v>0</v>
      </c>
      <c r="BL289" s="17" t="s">
        <v>224</v>
      </c>
      <c r="BM289" s="253" t="s">
        <v>463</v>
      </c>
    </row>
    <row r="290" spans="1:65" s="2" customFormat="1" ht="21.75" customHeight="1">
      <c r="A290" s="38"/>
      <c r="B290" s="39"/>
      <c r="C290" s="243" t="s">
        <v>464</v>
      </c>
      <c r="D290" s="243" t="s">
        <v>133</v>
      </c>
      <c r="E290" s="244" t="s">
        <v>465</v>
      </c>
      <c r="F290" s="245" t="s">
        <v>466</v>
      </c>
      <c r="G290" s="246" t="s">
        <v>166</v>
      </c>
      <c r="H290" s="247">
        <v>0.01</v>
      </c>
      <c r="I290" s="248"/>
      <c r="J290" s="247">
        <f>ROUND(I290*H290,0)</f>
        <v>0</v>
      </c>
      <c r="K290" s="245" t="s">
        <v>137</v>
      </c>
      <c r="L290" s="44"/>
      <c r="M290" s="249" t="s">
        <v>1</v>
      </c>
      <c r="N290" s="250" t="s">
        <v>41</v>
      </c>
      <c r="O290" s="91"/>
      <c r="P290" s="251">
        <f>O290*H290</f>
        <v>0</v>
      </c>
      <c r="Q290" s="251">
        <v>0</v>
      </c>
      <c r="R290" s="251">
        <f>Q290*H290</f>
        <v>0</v>
      </c>
      <c r="S290" s="251">
        <v>0</v>
      </c>
      <c r="T290" s="25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53" t="s">
        <v>224</v>
      </c>
      <c r="AT290" s="253" t="s">
        <v>133</v>
      </c>
      <c r="AU290" s="253" t="s">
        <v>84</v>
      </c>
      <c r="AY290" s="17" t="s">
        <v>131</v>
      </c>
      <c r="BE290" s="254">
        <f>IF(N290="základní",J290,0)</f>
        <v>0</v>
      </c>
      <c r="BF290" s="254">
        <f>IF(N290="snížená",J290,0)</f>
        <v>0</v>
      </c>
      <c r="BG290" s="254">
        <f>IF(N290="zákl. přenesená",J290,0)</f>
        <v>0</v>
      </c>
      <c r="BH290" s="254">
        <f>IF(N290="sníž. přenesená",J290,0)</f>
        <v>0</v>
      </c>
      <c r="BI290" s="254">
        <f>IF(N290="nulová",J290,0)</f>
        <v>0</v>
      </c>
      <c r="BJ290" s="17" t="s">
        <v>8</v>
      </c>
      <c r="BK290" s="254">
        <f>ROUND(I290*H290,0)</f>
        <v>0</v>
      </c>
      <c r="BL290" s="17" t="s">
        <v>224</v>
      </c>
      <c r="BM290" s="253" t="s">
        <v>467</v>
      </c>
    </row>
    <row r="291" spans="1:63" s="12" customFormat="1" ht="22.8" customHeight="1">
      <c r="A291" s="12"/>
      <c r="B291" s="227"/>
      <c r="C291" s="228"/>
      <c r="D291" s="229" t="s">
        <v>75</v>
      </c>
      <c r="E291" s="241" t="s">
        <v>468</v>
      </c>
      <c r="F291" s="241" t="s">
        <v>469</v>
      </c>
      <c r="G291" s="228"/>
      <c r="H291" s="228"/>
      <c r="I291" s="231"/>
      <c r="J291" s="242">
        <f>BK291</f>
        <v>0</v>
      </c>
      <c r="K291" s="228"/>
      <c r="L291" s="233"/>
      <c r="M291" s="234"/>
      <c r="N291" s="235"/>
      <c r="O291" s="235"/>
      <c r="P291" s="236">
        <f>SUM(P292:P296)</f>
        <v>0</v>
      </c>
      <c r="Q291" s="235"/>
      <c r="R291" s="236">
        <f>SUM(R292:R296)</f>
        <v>0.3358205</v>
      </c>
      <c r="S291" s="235"/>
      <c r="T291" s="237">
        <f>SUM(T292:T296)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38" t="s">
        <v>84</v>
      </c>
      <c r="AT291" s="239" t="s">
        <v>75</v>
      </c>
      <c r="AU291" s="239" t="s">
        <v>8</v>
      </c>
      <c r="AY291" s="238" t="s">
        <v>131</v>
      </c>
      <c r="BK291" s="240">
        <f>SUM(BK292:BK296)</f>
        <v>0</v>
      </c>
    </row>
    <row r="292" spans="1:65" s="2" customFormat="1" ht="21.75" customHeight="1">
      <c r="A292" s="38"/>
      <c r="B292" s="39"/>
      <c r="C292" s="243" t="s">
        <v>470</v>
      </c>
      <c r="D292" s="243" t="s">
        <v>133</v>
      </c>
      <c r="E292" s="244" t="s">
        <v>471</v>
      </c>
      <c r="F292" s="245" t="s">
        <v>472</v>
      </c>
      <c r="G292" s="246" t="s">
        <v>231</v>
      </c>
      <c r="H292" s="247">
        <v>316.41</v>
      </c>
      <c r="I292" s="248"/>
      <c r="J292" s="247">
        <f>ROUND(I292*H292,0)</f>
        <v>0</v>
      </c>
      <c r="K292" s="245" t="s">
        <v>137</v>
      </c>
      <c r="L292" s="44"/>
      <c r="M292" s="249" t="s">
        <v>1</v>
      </c>
      <c r="N292" s="250" t="s">
        <v>41</v>
      </c>
      <c r="O292" s="91"/>
      <c r="P292" s="251">
        <f>O292*H292</f>
        <v>0</v>
      </c>
      <c r="Q292" s="251">
        <v>5E-05</v>
      </c>
      <c r="R292" s="251">
        <f>Q292*H292</f>
        <v>0.0158205</v>
      </c>
      <c r="S292" s="251">
        <v>0</v>
      </c>
      <c r="T292" s="25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53" t="s">
        <v>224</v>
      </c>
      <c r="AT292" s="253" t="s">
        <v>133</v>
      </c>
      <c r="AU292" s="253" t="s">
        <v>84</v>
      </c>
      <c r="AY292" s="17" t="s">
        <v>131</v>
      </c>
      <c r="BE292" s="254">
        <f>IF(N292="základní",J292,0)</f>
        <v>0</v>
      </c>
      <c r="BF292" s="254">
        <f>IF(N292="snížená",J292,0)</f>
        <v>0</v>
      </c>
      <c r="BG292" s="254">
        <f>IF(N292="zákl. přenesená",J292,0)</f>
        <v>0</v>
      </c>
      <c r="BH292" s="254">
        <f>IF(N292="sníž. přenesená",J292,0)</f>
        <v>0</v>
      </c>
      <c r="BI292" s="254">
        <f>IF(N292="nulová",J292,0)</f>
        <v>0</v>
      </c>
      <c r="BJ292" s="17" t="s">
        <v>8</v>
      </c>
      <c r="BK292" s="254">
        <f>ROUND(I292*H292,0)</f>
        <v>0</v>
      </c>
      <c r="BL292" s="17" t="s">
        <v>224</v>
      </c>
      <c r="BM292" s="253" t="s">
        <v>473</v>
      </c>
    </row>
    <row r="293" spans="1:51" s="13" customFormat="1" ht="12">
      <c r="A293" s="13"/>
      <c r="B293" s="255"/>
      <c r="C293" s="256"/>
      <c r="D293" s="257" t="s">
        <v>140</v>
      </c>
      <c r="E293" s="258" t="s">
        <v>1</v>
      </c>
      <c r="F293" s="259" t="s">
        <v>474</v>
      </c>
      <c r="G293" s="256"/>
      <c r="H293" s="258" t="s">
        <v>1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5" t="s">
        <v>140</v>
      </c>
      <c r="AU293" s="265" t="s">
        <v>84</v>
      </c>
      <c r="AV293" s="13" t="s">
        <v>8</v>
      </c>
      <c r="AW293" s="13" t="s">
        <v>32</v>
      </c>
      <c r="AX293" s="13" t="s">
        <v>76</v>
      </c>
      <c r="AY293" s="265" t="s">
        <v>131</v>
      </c>
    </row>
    <row r="294" spans="1:51" s="14" customFormat="1" ht="12">
      <c r="A294" s="14"/>
      <c r="B294" s="266"/>
      <c r="C294" s="267"/>
      <c r="D294" s="257" t="s">
        <v>140</v>
      </c>
      <c r="E294" s="268" t="s">
        <v>1</v>
      </c>
      <c r="F294" s="269" t="s">
        <v>475</v>
      </c>
      <c r="G294" s="267"/>
      <c r="H294" s="270">
        <v>316.41</v>
      </c>
      <c r="I294" s="271"/>
      <c r="J294" s="267"/>
      <c r="K294" s="267"/>
      <c r="L294" s="272"/>
      <c r="M294" s="273"/>
      <c r="N294" s="274"/>
      <c r="O294" s="274"/>
      <c r="P294" s="274"/>
      <c r="Q294" s="274"/>
      <c r="R294" s="274"/>
      <c r="S294" s="274"/>
      <c r="T294" s="27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6" t="s">
        <v>140</v>
      </c>
      <c r="AU294" s="276" t="s">
        <v>84</v>
      </c>
      <c r="AV294" s="14" t="s">
        <v>84</v>
      </c>
      <c r="AW294" s="14" t="s">
        <v>32</v>
      </c>
      <c r="AX294" s="14" t="s">
        <v>8</v>
      </c>
      <c r="AY294" s="276" t="s">
        <v>131</v>
      </c>
    </row>
    <row r="295" spans="1:65" s="2" customFormat="1" ht="16.5" customHeight="1">
      <c r="A295" s="38"/>
      <c r="B295" s="39"/>
      <c r="C295" s="288" t="s">
        <v>476</v>
      </c>
      <c r="D295" s="288" t="s">
        <v>163</v>
      </c>
      <c r="E295" s="289" t="s">
        <v>477</v>
      </c>
      <c r="F295" s="290" t="s">
        <v>478</v>
      </c>
      <c r="G295" s="291" t="s">
        <v>166</v>
      </c>
      <c r="H295" s="292">
        <v>0.32</v>
      </c>
      <c r="I295" s="293"/>
      <c r="J295" s="292">
        <f>ROUND(I295*H295,0)</f>
        <v>0</v>
      </c>
      <c r="K295" s="290" t="s">
        <v>137</v>
      </c>
      <c r="L295" s="294"/>
      <c r="M295" s="295" t="s">
        <v>1</v>
      </c>
      <c r="N295" s="296" t="s">
        <v>41</v>
      </c>
      <c r="O295" s="91"/>
      <c r="P295" s="251">
        <f>O295*H295</f>
        <v>0</v>
      </c>
      <c r="Q295" s="251">
        <v>1</v>
      </c>
      <c r="R295" s="251">
        <f>Q295*H295</f>
        <v>0.32</v>
      </c>
      <c r="S295" s="251">
        <v>0</v>
      </c>
      <c r="T295" s="252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3" t="s">
        <v>307</v>
      </c>
      <c r="AT295" s="253" t="s">
        <v>163</v>
      </c>
      <c r="AU295" s="253" t="s">
        <v>84</v>
      </c>
      <c r="AY295" s="17" t="s">
        <v>131</v>
      </c>
      <c r="BE295" s="254">
        <f>IF(N295="základní",J295,0)</f>
        <v>0</v>
      </c>
      <c r="BF295" s="254">
        <f>IF(N295="snížená",J295,0)</f>
        <v>0</v>
      </c>
      <c r="BG295" s="254">
        <f>IF(N295="zákl. přenesená",J295,0)</f>
        <v>0</v>
      </c>
      <c r="BH295" s="254">
        <f>IF(N295="sníž. přenesená",J295,0)</f>
        <v>0</v>
      </c>
      <c r="BI295" s="254">
        <f>IF(N295="nulová",J295,0)</f>
        <v>0</v>
      </c>
      <c r="BJ295" s="17" t="s">
        <v>8</v>
      </c>
      <c r="BK295" s="254">
        <f>ROUND(I295*H295,0)</f>
        <v>0</v>
      </c>
      <c r="BL295" s="17" t="s">
        <v>224</v>
      </c>
      <c r="BM295" s="253" t="s">
        <v>479</v>
      </c>
    </row>
    <row r="296" spans="1:65" s="2" customFormat="1" ht="21.75" customHeight="1">
      <c r="A296" s="38"/>
      <c r="B296" s="39"/>
      <c r="C296" s="243" t="s">
        <v>480</v>
      </c>
      <c r="D296" s="243" t="s">
        <v>133</v>
      </c>
      <c r="E296" s="244" t="s">
        <v>481</v>
      </c>
      <c r="F296" s="245" t="s">
        <v>482</v>
      </c>
      <c r="G296" s="246" t="s">
        <v>166</v>
      </c>
      <c r="H296" s="247">
        <v>0.34</v>
      </c>
      <c r="I296" s="248"/>
      <c r="J296" s="247">
        <f>ROUND(I296*H296,0)</f>
        <v>0</v>
      </c>
      <c r="K296" s="245" t="s">
        <v>137</v>
      </c>
      <c r="L296" s="44"/>
      <c r="M296" s="297" t="s">
        <v>1</v>
      </c>
      <c r="N296" s="298" t="s">
        <v>41</v>
      </c>
      <c r="O296" s="299"/>
      <c r="P296" s="300">
        <f>O296*H296</f>
        <v>0</v>
      </c>
      <c r="Q296" s="300">
        <v>0</v>
      </c>
      <c r="R296" s="300">
        <f>Q296*H296</f>
        <v>0</v>
      </c>
      <c r="S296" s="300">
        <v>0</v>
      </c>
      <c r="T296" s="30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3" t="s">
        <v>224</v>
      </c>
      <c r="AT296" s="253" t="s">
        <v>133</v>
      </c>
      <c r="AU296" s="253" t="s">
        <v>84</v>
      </c>
      <c r="AY296" s="17" t="s">
        <v>131</v>
      </c>
      <c r="BE296" s="254">
        <f>IF(N296="základní",J296,0)</f>
        <v>0</v>
      </c>
      <c r="BF296" s="254">
        <f>IF(N296="snížená",J296,0)</f>
        <v>0</v>
      </c>
      <c r="BG296" s="254">
        <f>IF(N296="zákl. přenesená",J296,0)</f>
        <v>0</v>
      </c>
      <c r="BH296" s="254">
        <f>IF(N296="sníž. přenesená",J296,0)</f>
        <v>0</v>
      </c>
      <c r="BI296" s="254">
        <f>IF(N296="nulová",J296,0)</f>
        <v>0</v>
      </c>
      <c r="BJ296" s="17" t="s">
        <v>8</v>
      </c>
      <c r="BK296" s="254">
        <f>ROUND(I296*H296,0)</f>
        <v>0</v>
      </c>
      <c r="BL296" s="17" t="s">
        <v>224</v>
      </c>
      <c r="BM296" s="253" t="s">
        <v>483</v>
      </c>
    </row>
    <row r="297" spans="1:31" s="2" customFormat="1" ht="6.95" customHeight="1">
      <c r="A297" s="38"/>
      <c r="B297" s="66"/>
      <c r="C297" s="67"/>
      <c r="D297" s="67"/>
      <c r="E297" s="67"/>
      <c r="F297" s="67"/>
      <c r="G297" s="67"/>
      <c r="H297" s="67"/>
      <c r="I297" s="192"/>
      <c r="J297" s="67"/>
      <c r="K297" s="67"/>
      <c r="L297" s="44"/>
      <c r="M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</row>
  </sheetData>
  <sheetProtection password="CC35" sheet="1" objects="1" scenarios="1" formatColumns="0" formatRows="0" autoFilter="0"/>
  <autoFilter ref="C132:K2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84</v>
      </c>
    </row>
    <row r="4" spans="2:46" s="1" customFormat="1" ht="24.95" customHeight="1" hidden="1">
      <c r="B4" s="20"/>
      <c r="D4" s="150" t="s">
        <v>93</v>
      </c>
      <c r="I4" s="146"/>
      <c r="L4" s="20"/>
      <c r="M4" s="151" t="s">
        <v>11</v>
      </c>
      <c r="AT4" s="17" t="s">
        <v>4</v>
      </c>
    </row>
    <row r="5" spans="2:12" s="1" customFormat="1" ht="6.95" customHeight="1" hidden="1">
      <c r="B5" s="20"/>
      <c r="I5" s="146"/>
      <c r="L5" s="20"/>
    </row>
    <row r="6" spans="2:12" s="1" customFormat="1" ht="12" customHeight="1" hidden="1">
      <c r="B6" s="20"/>
      <c r="D6" s="152" t="s">
        <v>16</v>
      </c>
      <c r="I6" s="146"/>
      <c r="L6" s="20"/>
    </row>
    <row r="7" spans="2:12" s="1" customFormat="1" ht="16.5" customHeight="1" hidden="1">
      <c r="B7" s="20"/>
      <c r="E7" s="153" t="str">
        <f>'Rekapitulace stavby'!K6</f>
        <v>DVŮR KRÁLOVÉ N.L. - VERDEK, PĚŠÍ KOMUNIKACE - II. ETAPA</v>
      </c>
      <c r="F7" s="152"/>
      <c r="G7" s="152"/>
      <c r="H7" s="152"/>
      <c r="I7" s="146"/>
      <c r="L7" s="20"/>
    </row>
    <row r="8" spans="2:12" s="1" customFormat="1" ht="12" customHeight="1" hidden="1">
      <c r="B8" s="20"/>
      <c r="D8" s="152" t="s">
        <v>94</v>
      </c>
      <c r="I8" s="146"/>
      <c r="L8" s="20"/>
    </row>
    <row r="9" spans="1:31" s="2" customFormat="1" ht="16.5" customHeight="1" hidden="1">
      <c r="A9" s="38"/>
      <c r="B9" s="44"/>
      <c r="C9" s="38"/>
      <c r="D9" s="38"/>
      <c r="E9" s="153" t="s">
        <v>95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52" t="s">
        <v>96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55" t="s">
        <v>484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19. 3. 2020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41" t="s">
        <v>34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ROUND(J132,2)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69" t="s">
        <v>40</v>
      </c>
      <c r="E35" s="152" t="s">
        <v>41</v>
      </c>
      <c r="F35" s="170">
        <f>ROUND((SUM(BE132:BE277)),2)</f>
        <v>0</v>
      </c>
      <c r="G35" s="38"/>
      <c r="H35" s="38"/>
      <c r="I35" s="171">
        <v>0.21</v>
      </c>
      <c r="J35" s="170">
        <f>ROUND(((SUM(BE132:BE277))*I35),2)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42</v>
      </c>
      <c r="F36" s="170">
        <f>ROUND((SUM(BF132:BF277)),2)</f>
        <v>0</v>
      </c>
      <c r="G36" s="38"/>
      <c r="H36" s="38"/>
      <c r="I36" s="171">
        <v>0.15</v>
      </c>
      <c r="J36" s="170">
        <f>ROUND(((SUM(BF132:BF277))*I36),2)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ROUND((SUM(BG132:BG277)),2)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ROUND((SUM(BH132:BH277)),2)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ROUND((SUM(BI132:BI277)),2)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 hidden="1">
      <c r="B43" s="20"/>
      <c r="I43" s="146"/>
      <c r="L43" s="20"/>
    </row>
    <row r="44" spans="2:12" s="1" customFormat="1" ht="14.4" customHeight="1" hidden="1">
      <c r="B44" s="20"/>
      <c r="I44" s="146"/>
      <c r="L44" s="20"/>
    </row>
    <row r="45" spans="2:12" s="1" customFormat="1" ht="14.4" customHeight="1" hidden="1">
      <c r="B45" s="20"/>
      <c r="I45" s="146"/>
      <c r="L45" s="20"/>
    </row>
    <row r="46" spans="2:12" s="1" customFormat="1" ht="14.4" customHeight="1" hidden="1">
      <c r="B46" s="20"/>
      <c r="I46" s="146"/>
      <c r="L46" s="20"/>
    </row>
    <row r="47" spans="2:12" s="1" customFormat="1" ht="14.4" customHeight="1" hidden="1">
      <c r="B47" s="20"/>
      <c r="I47" s="146"/>
      <c r="L47" s="20"/>
    </row>
    <row r="48" spans="2:12" s="1" customFormat="1" ht="14.4" customHeight="1" hidden="1">
      <c r="B48" s="20"/>
      <c r="I48" s="146"/>
      <c r="L48" s="20"/>
    </row>
    <row r="49" spans="2:12" s="1" customFormat="1" ht="14.4" customHeight="1" hidden="1">
      <c r="B49" s="20"/>
      <c r="I49" s="146"/>
      <c r="L49" s="20"/>
    </row>
    <row r="50" spans="2:12" s="2" customFormat="1" ht="14.4" customHeight="1" hidden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DVŮR KRÁLOVÉ N.L. - VERDEK, PĚŠÍ KOMUNIKACE - II.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94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95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96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201.12 - OPĚRNÁ ZEĎ Z2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6" t="s">
        <v>22</v>
      </c>
      <c r="J91" s="79" t="str">
        <f>IF(J14="","",J14)</f>
        <v>19. 3. 2020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>Ing. Hynek Stiehl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Roman Charvát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99</v>
      </c>
      <c r="D96" s="198"/>
      <c r="E96" s="198"/>
      <c r="F96" s="198"/>
      <c r="G96" s="198"/>
      <c r="H96" s="198"/>
      <c r="I96" s="199"/>
      <c r="J96" s="200" t="s">
        <v>100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101</v>
      </c>
      <c r="D98" s="40"/>
      <c r="E98" s="40"/>
      <c r="F98" s="40"/>
      <c r="G98" s="40"/>
      <c r="H98" s="40"/>
      <c r="I98" s="154"/>
      <c r="J98" s="110">
        <f>J132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102</v>
      </c>
    </row>
    <row r="99" spans="1:31" s="9" customFormat="1" ht="24.95" customHeight="1">
      <c r="A99" s="9"/>
      <c r="B99" s="202"/>
      <c r="C99" s="203"/>
      <c r="D99" s="204" t="s">
        <v>103</v>
      </c>
      <c r="E99" s="205"/>
      <c r="F99" s="205"/>
      <c r="G99" s="205"/>
      <c r="H99" s="205"/>
      <c r="I99" s="206"/>
      <c r="J99" s="207">
        <f>J133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104</v>
      </c>
      <c r="E100" s="211"/>
      <c r="F100" s="211"/>
      <c r="G100" s="211"/>
      <c r="H100" s="211"/>
      <c r="I100" s="212"/>
      <c r="J100" s="213">
        <f>J134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105</v>
      </c>
      <c r="E101" s="211"/>
      <c r="F101" s="211"/>
      <c r="G101" s="211"/>
      <c r="H101" s="211"/>
      <c r="I101" s="212"/>
      <c r="J101" s="213">
        <f>J179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106</v>
      </c>
      <c r="E102" s="211"/>
      <c r="F102" s="211"/>
      <c r="G102" s="211"/>
      <c r="H102" s="211"/>
      <c r="I102" s="212"/>
      <c r="J102" s="213">
        <f>J186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485</v>
      </c>
      <c r="E103" s="211"/>
      <c r="F103" s="211"/>
      <c r="G103" s="211"/>
      <c r="H103" s="211"/>
      <c r="I103" s="212"/>
      <c r="J103" s="213">
        <f>J218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107</v>
      </c>
      <c r="E104" s="211"/>
      <c r="F104" s="211"/>
      <c r="G104" s="211"/>
      <c r="H104" s="211"/>
      <c r="I104" s="212"/>
      <c r="J104" s="213">
        <f>J228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108</v>
      </c>
      <c r="E105" s="211"/>
      <c r="F105" s="211"/>
      <c r="G105" s="211"/>
      <c r="H105" s="211"/>
      <c r="I105" s="212"/>
      <c r="J105" s="213">
        <f>J236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9"/>
      <c r="C106" s="133"/>
      <c r="D106" s="210" t="s">
        <v>109</v>
      </c>
      <c r="E106" s="211"/>
      <c r="F106" s="211"/>
      <c r="G106" s="211"/>
      <c r="H106" s="211"/>
      <c r="I106" s="212"/>
      <c r="J106" s="213">
        <f>J240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9"/>
      <c r="C107" s="133"/>
      <c r="D107" s="210" t="s">
        <v>110</v>
      </c>
      <c r="E107" s="211"/>
      <c r="F107" s="211"/>
      <c r="G107" s="211"/>
      <c r="H107" s="211"/>
      <c r="I107" s="212"/>
      <c r="J107" s="213">
        <f>J260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9"/>
      <c r="C108" s="133"/>
      <c r="D108" s="210" t="s">
        <v>111</v>
      </c>
      <c r="E108" s="211"/>
      <c r="F108" s="211"/>
      <c r="G108" s="211"/>
      <c r="H108" s="211"/>
      <c r="I108" s="212"/>
      <c r="J108" s="213">
        <f>J265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202"/>
      <c r="C109" s="203"/>
      <c r="D109" s="204" t="s">
        <v>112</v>
      </c>
      <c r="E109" s="205"/>
      <c r="F109" s="205"/>
      <c r="G109" s="205"/>
      <c r="H109" s="205"/>
      <c r="I109" s="206"/>
      <c r="J109" s="207">
        <f>J267</f>
        <v>0</v>
      </c>
      <c r="K109" s="203"/>
      <c r="L109" s="20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209"/>
      <c r="C110" s="133"/>
      <c r="D110" s="210" t="s">
        <v>113</v>
      </c>
      <c r="E110" s="211"/>
      <c r="F110" s="211"/>
      <c r="G110" s="211"/>
      <c r="H110" s="211"/>
      <c r="I110" s="212"/>
      <c r="J110" s="213">
        <f>J268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192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195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116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96" t="str">
        <f>E7</f>
        <v>DVŮR KRÁLOVÉ N.L. - VERDEK, PĚŠÍ KOMUNIKACE - II. ETAPA</v>
      </c>
      <c r="F120" s="32"/>
      <c r="G120" s="32"/>
      <c r="H120" s="32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2" t="s">
        <v>94</v>
      </c>
      <c r="D121" s="22"/>
      <c r="E121" s="22"/>
      <c r="F121" s="22"/>
      <c r="G121" s="22"/>
      <c r="H121" s="22"/>
      <c r="I121" s="146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196" t="s">
        <v>95</v>
      </c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96</v>
      </c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E11</f>
        <v>201.12 - OPĚRNÁ ZEĎ Z2</v>
      </c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F14</f>
        <v xml:space="preserve"> </v>
      </c>
      <c r="G126" s="40"/>
      <c r="H126" s="40"/>
      <c r="I126" s="156" t="s">
        <v>22</v>
      </c>
      <c r="J126" s="79" t="str">
        <f>IF(J14="","",J14)</f>
        <v>19. 3. 2020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E17</f>
        <v xml:space="preserve"> </v>
      </c>
      <c r="G128" s="40"/>
      <c r="H128" s="40"/>
      <c r="I128" s="156" t="s">
        <v>30</v>
      </c>
      <c r="J128" s="36" t="str">
        <f>E23</f>
        <v>Ing. Hynek Stiehl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IF(E20="","",E20)</f>
        <v>Vyplň údaj</v>
      </c>
      <c r="G129" s="40"/>
      <c r="H129" s="40"/>
      <c r="I129" s="156" t="s">
        <v>33</v>
      </c>
      <c r="J129" s="36" t="str">
        <f>E26</f>
        <v>Ing. Roman Charvát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15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15"/>
      <c r="B131" s="216"/>
      <c r="C131" s="217" t="s">
        <v>117</v>
      </c>
      <c r="D131" s="218" t="s">
        <v>61</v>
      </c>
      <c r="E131" s="218" t="s">
        <v>57</v>
      </c>
      <c r="F131" s="218" t="s">
        <v>58</v>
      </c>
      <c r="G131" s="218" t="s">
        <v>118</v>
      </c>
      <c r="H131" s="218" t="s">
        <v>119</v>
      </c>
      <c r="I131" s="219" t="s">
        <v>120</v>
      </c>
      <c r="J131" s="218" t="s">
        <v>100</v>
      </c>
      <c r="K131" s="220" t="s">
        <v>121</v>
      </c>
      <c r="L131" s="221"/>
      <c r="M131" s="100" t="s">
        <v>1</v>
      </c>
      <c r="N131" s="101" t="s">
        <v>40</v>
      </c>
      <c r="O131" s="101" t="s">
        <v>122</v>
      </c>
      <c r="P131" s="101" t="s">
        <v>123</v>
      </c>
      <c r="Q131" s="101" t="s">
        <v>124</v>
      </c>
      <c r="R131" s="101" t="s">
        <v>125</v>
      </c>
      <c r="S131" s="101" t="s">
        <v>126</v>
      </c>
      <c r="T131" s="102" t="s">
        <v>127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pans="1:63" s="2" customFormat="1" ht="22.8" customHeight="1">
      <c r="A132" s="38"/>
      <c r="B132" s="39"/>
      <c r="C132" s="107" t="s">
        <v>128</v>
      </c>
      <c r="D132" s="40"/>
      <c r="E132" s="40"/>
      <c r="F132" s="40"/>
      <c r="G132" s="40"/>
      <c r="H132" s="40"/>
      <c r="I132" s="154"/>
      <c r="J132" s="222">
        <f>BK132</f>
        <v>0</v>
      </c>
      <c r="K132" s="40"/>
      <c r="L132" s="44"/>
      <c r="M132" s="103"/>
      <c r="N132" s="223"/>
      <c r="O132" s="104"/>
      <c r="P132" s="224">
        <f>P133+P267</f>
        <v>0</v>
      </c>
      <c r="Q132" s="104"/>
      <c r="R132" s="224">
        <f>R133+R267</f>
        <v>737.0404586</v>
      </c>
      <c r="S132" s="104"/>
      <c r="T132" s="225">
        <f>T133+T267</f>
        <v>3.015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102</v>
      </c>
      <c r="BK132" s="226">
        <f>BK133+BK267</f>
        <v>0</v>
      </c>
    </row>
    <row r="133" spans="1:63" s="12" customFormat="1" ht="25.9" customHeight="1">
      <c r="A133" s="12"/>
      <c r="B133" s="227"/>
      <c r="C133" s="228"/>
      <c r="D133" s="229" t="s">
        <v>75</v>
      </c>
      <c r="E133" s="230" t="s">
        <v>129</v>
      </c>
      <c r="F133" s="230" t="s">
        <v>130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P134+P179+P186+P218+P228+P236+P240+P260+P265</f>
        <v>0</v>
      </c>
      <c r="Q133" s="235"/>
      <c r="R133" s="236">
        <f>R134+R179+R186+R218+R228+R236+R240+R260+R265</f>
        <v>736.8897786</v>
      </c>
      <c r="S133" s="235"/>
      <c r="T133" s="237">
        <f>T134+T179+T186+T218+T228+T236+T240+T260+T265</f>
        <v>3.015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</v>
      </c>
      <c r="AT133" s="239" t="s">
        <v>75</v>
      </c>
      <c r="AU133" s="239" t="s">
        <v>76</v>
      </c>
      <c r="AY133" s="238" t="s">
        <v>131</v>
      </c>
      <c r="BK133" s="240">
        <f>BK134+BK179+BK186+BK218+BK228+BK236+BK240+BK260+BK265</f>
        <v>0</v>
      </c>
    </row>
    <row r="134" spans="1:63" s="12" customFormat="1" ht="22.8" customHeight="1">
      <c r="A134" s="12"/>
      <c r="B134" s="227"/>
      <c r="C134" s="228"/>
      <c r="D134" s="229" t="s">
        <v>75</v>
      </c>
      <c r="E134" s="241" t="s">
        <v>8</v>
      </c>
      <c r="F134" s="241" t="s">
        <v>132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SUM(P135:P178)</f>
        <v>0</v>
      </c>
      <c r="Q134" s="235"/>
      <c r="R134" s="236">
        <f>SUM(R135:R178)</f>
        <v>676.47674</v>
      </c>
      <c r="S134" s="235"/>
      <c r="T134" s="237">
        <f>SUM(T135:T178)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</v>
      </c>
      <c r="AT134" s="239" t="s">
        <v>75</v>
      </c>
      <c r="AU134" s="239" t="s">
        <v>8</v>
      </c>
      <c r="AY134" s="238" t="s">
        <v>131</v>
      </c>
      <c r="BK134" s="240">
        <f>SUM(BK135:BK178)</f>
        <v>0</v>
      </c>
    </row>
    <row r="135" spans="1:65" s="2" customFormat="1" ht="21.75" customHeight="1">
      <c r="A135" s="38"/>
      <c r="B135" s="39"/>
      <c r="C135" s="243" t="s">
        <v>8</v>
      </c>
      <c r="D135" s="243" t="s">
        <v>133</v>
      </c>
      <c r="E135" s="244" t="s">
        <v>146</v>
      </c>
      <c r="F135" s="245" t="s">
        <v>147</v>
      </c>
      <c r="G135" s="246" t="s">
        <v>136</v>
      </c>
      <c r="H135" s="247">
        <v>102.6</v>
      </c>
      <c r="I135" s="248"/>
      <c r="J135" s="247">
        <f>ROUND(I135*H135,0)</f>
        <v>0</v>
      </c>
      <c r="K135" s="245" t="s">
        <v>137</v>
      </c>
      <c r="L135" s="44"/>
      <c r="M135" s="249" t="s">
        <v>1</v>
      </c>
      <c r="N135" s="250" t="s">
        <v>41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138</v>
      </c>
      <c r="AT135" s="253" t="s">
        <v>133</v>
      </c>
      <c r="AU135" s="253" t="s">
        <v>84</v>
      </c>
      <c r="AY135" s="17" t="s">
        <v>131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</v>
      </c>
      <c r="BK135" s="254">
        <f>ROUND(I135*H135,0)</f>
        <v>0</v>
      </c>
      <c r="BL135" s="17" t="s">
        <v>138</v>
      </c>
      <c r="BM135" s="253" t="s">
        <v>486</v>
      </c>
    </row>
    <row r="136" spans="1:51" s="13" customFormat="1" ht="12">
      <c r="A136" s="13"/>
      <c r="B136" s="255"/>
      <c r="C136" s="256"/>
      <c r="D136" s="257" t="s">
        <v>140</v>
      </c>
      <c r="E136" s="258" t="s">
        <v>1</v>
      </c>
      <c r="F136" s="259" t="s">
        <v>149</v>
      </c>
      <c r="G136" s="256"/>
      <c r="H136" s="258" t="s">
        <v>1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5" t="s">
        <v>140</v>
      </c>
      <c r="AU136" s="265" t="s">
        <v>84</v>
      </c>
      <c r="AV136" s="13" t="s">
        <v>8</v>
      </c>
      <c r="AW136" s="13" t="s">
        <v>32</v>
      </c>
      <c r="AX136" s="13" t="s">
        <v>76</v>
      </c>
      <c r="AY136" s="265" t="s">
        <v>131</v>
      </c>
    </row>
    <row r="137" spans="1:51" s="14" customFormat="1" ht="12">
      <c r="A137" s="14"/>
      <c r="B137" s="266"/>
      <c r="C137" s="267"/>
      <c r="D137" s="257" t="s">
        <v>140</v>
      </c>
      <c r="E137" s="268" t="s">
        <v>1</v>
      </c>
      <c r="F137" s="269" t="s">
        <v>487</v>
      </c>
      <c r="G137" s="267"/>
      <c r="H137" s="270">
        <v>102.6</v>
      </c>
      <c r="I137" s="271"/>
      <c r="J137" s="267"/>
      <c r="K137" s="267"/>
      <c r="L137" s="272"/>
      <c r="M137" s="273"/>
      <c r="N137" s="274"/>
      <c r="O137" s="274"/>
      <c r="P137" s="274"/>
      <c r="Q137" s="274"/>
      <c r="R137" s="274"/>
      <c r="S137" s="274"/>
      <c r="T137" s="27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6" t="s">
        <v>140</v>
      </c>
      <c r="AU137" s="276" t="s">
        <v>84</v>
      </c>
      <c r="AV137" s="14" t="s">
        <v>84</v>
      </c>
      <c r="AW137" s="14" t="s">
        <v>32</v>
      </c>
      <c r="AX137" s="14" t="s">
        <v>8</v>
      </c>
      <c r="AY137" s="276" t="s">
        <v>131</v>
      </c>
    </row>
    <row r="138" spans="1:65" s="2" customFormat="1" ht="21.75" customHeight="1">
      <c r="A138" s="38"/>
      <c r="B138" s="39"/>
      <c r="C138" s="243" t="s">
        <v>84</v>
      </c>
      <c r="D138" s="243" t="s">
        <v>133</v>
      </c>
      <c r="E138" s="244" t="s">
        <v>152</v>
      </c>
      <c r="F138" s="245" t="s">
        <v>153</v>
      </c>
      <c r="G138" s="246" t="s">
        <v>136</v>
      </c>
      <c r="H138" s="247">
        <v>539.6</v>
      </c>
      <c r="I138" s="248"/>
      <c r="J138" s="247">
        <f>ROUND(I138*H138,0)</f>
        <v>0</v>
      </c>
      <c r="K138" s="245" t="s">
        <v>137</v>
      </c>
      <c r="L138" s="44"/>
      <c r="M138" s="249" t="s">
        <v>1</v>
      </c>
      <c r="N138" s="250" t="s">
        <v>41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138</v>
      </c>
      <c r="AT138" s="253" t="s">
        <v>133</v>
      </c>
      <c r="AU138" s="253" t="s">
        <v>84</v>
      </c>
      <c r="AY138" s="17" t="s">
        <v>131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</v>
      </c>
      <c r="BK138" s="254">
        <f>ROUND(I138*H138,0)</f>
        <v>0</v>
      </c>
      <c r="BL138" s="17" t="s">
        <v>138</v>
      </c>
      <c r="BM138" s="253" t="s">
        <v>488</v>
      </c>
    </row>
    <row r="139" spans="1:51" s="14" customFormat="1" ht="12">
      <c r="A139" s="14"/>
      <c r="B139" s="266"/>
      <c r="C139" s="267"/>
      <c r="D139" s="257" t="s">
        <v>140</v>
      </c>
      <c r="E139" s="268" t="s">
        <v>1</v>
      </c>
      <c r="F139" s="269" t="s">
        <v>489</v>
      </c>
      <c r="G139" s="267"/>
      <c r="H139" s="270">
        <v>144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6" t="s">
        <v>140</v>
      </c>
      <c r="AU139" s="276" t="s">
        <v>84</v>
      </c>
      <c r="AV139" s="14" t="s">
        <v>84</v>
      </c>
      <c r="AW139" s="14" t="s">
        <v>32</v>
      </c>
      <c r="AX139" s="14" t="s">
        <v>76</v>
      </c>
      <c r="AY139" s="276" t="s">
        <v>131</v>
      </c>
    </row>
    <row r="140" spans="1:51" s="14" customFormat="1" ht="12">
      <c r="A140" s="14"/>
      <c r="B140" s="266"/>
      <c r="C140" s="267"/>
      <c r="D140" s="257" t="s">
        <v>140</v>
      </c>
      <c r="E140" s="268" t="s">
        <v>1</v>
      </c>
      <c r="F140" s="269" t="s">
        <v>490</v>
      </c>
      <c r="G140" s="267"/>
      <c r="H140" s="270">
        <v>395.6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6" t="s">
        <v>140</v>
      </c>
      <c r="AU140" s="276" t="s">
        <v>84</v>
      </c>
      <c r="AV140" s="14" t="s">
        <v>84</v>
      </c>
      <c r="AW140" s="14" t="s">
        <v>32</v>
      </c>
      <c r="AX140" s="14" t="s">
        <v>76</v>
      </c>
      <c r="AY140" s="276" t="s">
        <v>131</v>
      </c>
    </row>
    <row r="141" spans="1:51" s="15" customFormat="1" ht="12">
      <c r="A141" s="15"/>
      <c r="B141" s="277"/>
      <c r="C141" s="278"/>
      <c r="D141" s="257" t="s">
        <v>140</v>
      </c>
      <c r="E141" s="279" t="s">
        <v>1</v>
      </c>
      <c r="F141" s="280" t="s">
        <v>145</v>
      </c>
      <c r="G141" s="278"/>
      <c r="H141" s="281">
        <v>539.6</v>
      </c>
      <c r="I141" s="282"/>
      <c r="J141" s="278"/>
      <c r="K141" s="278"/>
      <c r="L141" s="283"/>
      <c r="M141" s="284"/>
      <c r="N141" s="285"/>
      <c r="O141" s="285"/>
      <c r="P141" s="285"/>
      <c r="Q141" s="285"/>
      <c r="R141" s="285"/>
      <c r="S141" s="285"/>
      <c r="T141" s="28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7" t="s">
        <v>140</v>
      </c>
      <c r="AU141" s="287" t="s">
        <v>84</v>
      </c>
      <c r="AV141" s="15" t="s">
        <v>138</v>
      </c>
      <c r="AW141" s="15" t="s">
        <v>32</v>
      </c>
      <c r="AX141" s="15" t="s">
        <v>8</v>
      </c>
      <c r="AY141" s="287" t="s">
        <v>131</v>
      </c>
    </row>
    <row r="142" spans="1:65" s="2" customFormat="1" ht="16.5" customHeight="1">
      <c r="A142" s="38"/>
      <c r="B142" s="39"/>
      <c r="C142" s="243" t="s">
        <v>151</v>
      </c>
      <c r="D142" s="243" t="s">
        <v>133</v>
      </c>
      <c r="E142" s="244" t="s">
        <v>157</v>
      </c>
      <c r="F142" s="245" t="s">
        <v>158</v>
      </c>
      <c r="G142" s="246" t="s">
        <v>159</v>
      </c>
      <c r="H142" s="247">
        <v>150</v>
      </c>
      <c r="I142" s="248"/>
      <c r="J142" s="247">
        <f>ROUND(I142*H142,0)</f>
        <v>0</v>
      </c>
      <c r="K142" s="245" t="s">
        <v>137</v>
      </c>
      <c r="L142" s="44"/>
      <c r="M142" s="249" t="s">
        <v>1</v>
      </c>
      <c r="N142" s="250" t="s">
        <v>41</v>
      </c>
      <c r="O142" s="91"/>
      <c r="P142" s="251">
        <f>O142*H142</f>
        <v>0</v>
      </c>
      <c r="Q142" s="251">
        <v>0.00133</v>
      </c>
      <c r="R142" s="251">
        <f>Q142*H142</f>
        <v>0.1995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138</v>
      </c>
      <c r="AT142" s="253" t="s">
        <v>133</v>
      </c>
      <c r="AU142" s="253" t="s">
        <v>84</v>
      </c>
      <c r="AY142" s="17" t="s">
        <v>131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</v>
      </c>
      <c r="BK142" s="254">
        <f>ROUND(I142*H142,0)</f>
        <v>0</v>
      </c>
      <c r="BL142" s="17" t="s">
        <v>138</v>
      </c>
      <c r="BM142" s="253" t="s">
        <v>491</v>
      </c>
    </row>
    <row r="143" spans="1:51" s="14" customFormat="1" ht="12">
      <c r="A143" s="14"/>
      <c r="B143" s="266"/>
      <c r="C143" s="267"/>
      <c r="D143" s="257" t="s">
        <v>140</v>
      </c>
      <c r="E143" s="268" t="s">
        <v>1</v>
      </c>
      <c r="F143" s="269" t="s">
        <v>492</v>
      </c>
      <c r="G143" s="267"/>
      <c r="H143" s="270">
        <v>150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6" t="s">
        <v>140</v>
      </c>
      <c r="AU143" s="276" t="s">
        <v>84</v>
      </c>
      <c r="AV143" s="14" t="s">
        <v>84</v>
      </c>
      <c r="AW143" s="14" t="s">
        <v>32</v>
      </c>
      <c r="AX143" s="14" t="s">
        <v>8</v>
      </c>
      <c r="AY143" s="276" t="s">
        <v>131</v>
      </c>
    </row>
    <row r="144" spans="1:65" s="2" customFormat="1" ht="16.5" customHeight="1">
      <c r="A144" s="38"/>
      <c r="B144" s="39"/>
      <c r="C144" s="288" t="s">
        <v>138</v>
      </c>
      <c r="D144" s="288" t="s">
        <v>163</v>
      </c>
      <c r="E144" s="289" t="s">
        <v>164</v>
      </c>
      <c r="F144" s="290" t="s">
        <v>165</v>
      </c>
      <c r="G144" s="291" t="s">
        <v>166</v>
      </c>
      <c r="H144" s="292">
        <v>6.33</v>
      </c>
      <c r="I144" s="293"/>
      <c r="J144" s="292">
        <f>ROUND(I144*H144,0)</f>
        <v>0</v>
      </c>
      <c r="K144" s="290" t="s">
        <v>137</v>
      </c>
      <c r="L144" s="294"/>
      <c r="M144" s="295" t="s">
        <v>1</v>
      </c>
      <c r="N144" s="296" t="s">
        <v>41</v>
      </c>
      <c r="O144" s="91"/>
      <c r="P144" s="251">
        <f>O144*H144</f>
        <v>0</v>
      </c>
      <c r="Q144" s="251">
        <v>1</v>
      </c>
      <c r="R144" s="251">
        <f>Q144*H144</f>
        <v>6.33</v>
      </c>
      <c r="S144" s="251">
        <v>0</v>
      </c>
      <c r="T144" s="25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3" t="s">
        <v>167</v>
      </c>
      <c r="AT144" s="253" t="s">
        <v>163</v>
      </c>
      <c r="AU144" s="253" t="s">
        <v>84</v>
      </c>
      <c r="AY144" s="17" t="s">
        <v>131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7" t="s">
        <v>8</v>
      </c>
      <c r="BK144" s="254">
        <f>ROUND(I144*H144,0)</f>
        <v>0</v>
      </c>
      <c r="BL144" s="17" t="s">
        <v>138</v>
      </c>
      <c r="BM144" s="253" t="s">
        <v>493</v>
      </c>
    </row>
    <row r="145" spans="1:51" s="14" customFormat="1" ht="12">
      <c r="A145" s="14"/>
      <c r="B145" s="266"/>
      <c r="C145" s="267"/>
      <c r="D145" s="257" t="s">
        <v>140</v>
      </c>
      <c r="E145" s="268" t="s">
        <v>1</v>
      </c>
      <c r="F145" s="269" t="s">
        <v>494</v>
      </c>
      <c r="G145" s="267"/>
      <c r="H145" s="270">
        <v>6.33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6" t="s">
        <v>140</v>
      </c>
      <c r="AU145" s="276" t="s">
        <v>84</v>
      </c>
      <c r="AV145" s="14" t="s">
        <v>84</v>
      </c>
      <c r="AW145" s="14" t="s">
        <v>32</v>
      </c>
      <c r="AX145" s="14" t="s">
        <v>8</v>
      </c>
      <c r="AY145" s="276" t="s">
        <v>131</v>
      </c>
    </row>
    <row r="146" spans="1:65" s="2" customFormat="1" ht="16.5" customHeight="1">
      <c r="A146" s="38"/>
      <c r="B146" s="39"/>
      <c r="C146" s="243" t="s">
        <v>162</v>
      </c>
      <c r="D146" s="243" t="s">
        <v>133</v>
      </c>
      <c r="E146" s="244" t="s">
        <v>171</v>
      </c>
      <c r="F146" s="245" t="s">
        <v>172</v>
      </c>
      <c r="G146" s="246" t="s">
        <v>173</v>
      </c>
      <c r="H146" s="247">
        <v>20</v>
      </c>
      <c r="I146" s="248"/>
      <c r="J146" s="247">
        <f>ROUND(I146*H146,0)</f>
        <v>0</v>
      </c>
      <c r="K146" s="245" t="s">
        <v>137</v>
      </c>
      <c r="L146" s="44"/>
      <c r="M146" s="249" t="s">
        <v>1</v>
      </c>
      <c r="N146" s="250" t="s">
        <v>41</v>
      </c>
      <c r="O146" s="91"/>
      <c r="P146" s="251">
        <f>O146*H146</f>
        <v>0</v>
      </c>
      <c r="Q146" s="251">
        <v>3.70982</v>
      </c>
      <c r="R146" s="251">
        <f>Q146*H146</f>
        <v>74.1964</v>
      </c>
      <c r="S146" s="251">
        <v>0</v>
      </c>
      <c r="T146" s="25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3" t="s">
        <v>138</v>
      </c>
      <c r="AT146" s="253" t="s">
        <v>133</v>
      </c>
      <c r="AU146" s="253" t="s">
        <v>84</v>
      </c>
      <c r="AY146" s="17" t="s">
        <v>131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7" t="s">
        <v>8</v>
      </c>
      <c r="BK146" s="254">
        <f>ROUND(I146*H146,0)</f>
        <v>0</v>
      </c>
      <c r="BL146" s="17" t="s">
        <v>138</v>
      </c>
      <c r="BM146" s="253" t="s">
        <v>495</v>
      </c>
    </row>
    <row r="147" spans="1:51" s="14" customFormat="1" ht="12">
      <c r="A147" s="14"/>
      <c r="B147" s="266"/>
      <c r="C147" s="267"/>
      <c r="D147" s="257" t="s">
        <v>140</v>
      </c>
      <c r="E147" s="268" t="s">
        <v>1</v>
      </c>
      <c r="F147" s="269" t="s">
        <v>496</v>
      </c>
      <c r="G147" s="267"/>
      <c r="H147" s="270">
        <v>20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6" t="s">
        <v>140</v>
      </c>
      <c r="AU147" s="276" t="s">
        <v>84</v>
      </c>
      <c r="AV147" s="14" t="s">
        <v>84</v>
      </c>
      <c r="AW147" s="14" t="s">
        <v>32</v>
      </c>
      <c r="AX147" s="14" t="s">
        <v>8</v>
      </c>
      <c r="AY147" s="276" t="s">
        <v>131</v>
      </c>
    </row>
    <row r="148" spans="1:65" s="2" customFormat="1" ht="21.75" customHeight="1">
      <c r="A148" s="38"/>
      <c r="B148" s="39"/>
      <c r="C148" s="243" t="s">
        <v>170</v>
      </c>
      <c r="D148" s="243" t="s">
        <v>133</v>
      </c>
      <c r="E148" s="244" t="s">
        <v>177</v>
      </c>
      <c r="F148" s="245" t="s">
        <v>178</v>
      </c>
      <c r="G148" s="246" t="s">
        <v>179</v>
      </c>
      <c r="H148" s="247">
        <v>171</v>
      </c>
      <c r="I148" s="248"/>
      <c r="J148" s="247">
        <f>ROUND(I148*H148,0)</f>
        <v>0</v>
      </c>
      <c r="K148" s="245" t="s">
        <v>137</v>
      </c>
      <c r="L148" s="44"/>
      <c r="M148" s="249" t="s">
        <v>1</v>
      </c>
      <c r="N148" s="250" t="s">
        <v>41</v>
      </c>
      <c r="O148" s="91"/>
      <c r="P148" s="251">
        <f>O148*H148</f>
        <v>0</v>
      </c>
      <c r="Q148" s="251">
        <v>0.02944</v>
      </c>
      <c r="R148" s="251">
        <f>Q148*H148</f>
        <v>5.0342400000000005</v>
      </c>
      <c r="S148" s="251">
        <v>0</v>
      </c>
      <c r="T148" s="25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3" t="s">
        <v>138</v>
      </c>
      <c r="AT148" s="253" t="s">
        <v>133</v>
      </c>
      <c r="AU148" s="253" t="s">
        <v>84</v>
      </c>
      <c r="AY148" s="17" t="s">
        <v>131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7" t="s">
        <v>8</v>
      </c>
      <c r="BK148" s="254">
        <f>ROUND(I148*H148,0)</f>
        <v>0</v>
      </c>
      <c r="BL148" s="17" t="s">
        <v>138</v>
      </c>
      <c r="BM148" s="253" t="s">
        <v>497</v>
      </c>
    </row>
    <row r="149" spans="1:51" s="14" customFormat="1" ht="12">
      <c r="A149" s="14"/>
      <c r="B149" s="266"/>
      <c r="C149" s="267"/>
      <c r="D149" s="257" t="s">
        <v>140</v>
      </c>
      <c r="E149" s="268" t="s">
        <v>1</v>
      </c>
      <c r="F149" s="269" t="s">
        <v>498</v>
      </c>
      <c r="G149" s="267"/>
      <c r="H149" s="270">
        <v>171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6" t="s">
        <v>140</v>
      </c>
      <c r="AU149" s="276" t="s">
        <v>84</v>
      </c>
      <c r="AV149" s="14" t="s">
        <v>84</v>
      </c>
      <c r="AW149" s="14" t="s">
        <v>32</v>
      </c>
      <c r="AX149" s="14" t="s">
        <v>8</v>
      </c>
      <c r="AY149" s="276" t="s">
        <v>131</v>
      </c>
    </row>
    <row r="150" spans="1:65" s="2" customFormat="1" ht="21.75" customHeight="1">
      <c r="A150" s="38"/>
      <c r="B150" s="39"/>
      <c r="C150" s="243" t="s">
        <v>176</v>
      </c>
      <c r="D150" s="243" t="s">
        <v>133</v>
      </c>
      <c r="E150" s="244" t="s">
        <v>182</v>
      </c>
      <c r="F150" s="245" t="s">
        <v>183</v>
      </c>
      <c r="G150" s="246" t="s">
        <v>136</v>
      </c>
      <c r="H150" s="247">
        <v>642.2</v>
      </c>
      <c r="I150" s="248"/>
      <c r="J150" s="247">
        <f>ROUND(I150*H150,0)</f>
        <v>0</v>
      </c>
      <c r="K150" s="245" t="s">
        <v>137</v>
      </c>
      <c r="L150" s="44"/>
      <c r="M150" s="249" t="s">
        <v>1</v>
      </c>
      <c r="N150" s="250" t="s">
        <v>41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138</v>
      </c>
      <c r="AT150" s="253" t="s">
        <v>133</v>
      </c>
      <c r="AU150" s="253" t="s">
        <v>84</v>
      </c>
      <c r="AY150" s="17" t="s">
        <v>131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</v>
      </c>
      <c r="BK150" s="254">
        <f>ROUND(I150*H150,0)</f>
        <v>0</v>
      </c>
      <c r="BL150" s="17" t="s">
        <v>138</v>
      </c>
      <c r="BM150" s="253" t="s">
        <v>499</v>
      </c>
    </row>
    <row r="151" spans="1:51" s="14" customFormat="1" ht="12">
      <c r="A151" s="14"/>
      <c r="B151" s="266"/>
      <c r="C151" s="267"/>
      <c r="D151" s="257" t="s">
        <v>140</v>
      </c>
      <c r="E151" s="268" t="s">
        <v>1</v>
      </c>
      <c r="F151" s="269" t="s">
        <v>500</v>
      </c>
      <c r="G151" s="267"/>
      <c r="H151" s="270">
        <v>642.2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6" t="s">
        <v>140</v>
      </c>
      <c r="AU151" s="276" t="s">
        <v>84</v>
      </c>
      <c r="AV151" s="14" t="s">
        <v>84</v>
      </c>
      <c r="AW151" s="14" t="s">
        <v>32</v>
      </c>
      <c r="AX151" s="14" t="s">
        <v>8</v>
      </c>
      <c r="AY151" s="276" t="s">
        <v>131</v>
      </c>
    </row>
    <row r="152" spans="1:65" s="2" customFormat="1" ht="33" customHeight="1">
      <c r="A152" s="38"/>
      <c r="B152" s="39"/>
      <c r="C152" s="243" t="s">
        <v>167</v>
      </c>
      <c r="D152" s="243" t="s">
        <v>133</v>
      </c>
      <c r="E152" s="244" t="s">
        <v>187</v>
      </c>
      <c r="F152" s="245" t="s">
        <v>188</v>
      </c>
      <c r="G152" s="246" t="s">
        <v>136</v>
      </c>
      <c r="H152" s="247">
        <v>3211</v>
      </c>
      <c r="I152" s="248"/>
      <c r="J152" s="247">
        <f>ROUND(I152*H152,0)</f>
        <v>0</v>
      </c>
      <c r="K152" s="245" t="s">
        <v>137</v>
      </c>
      <c r="L152" s="44"/>
      <c r="M152" s="249" t="s">
        <v>1</v>
      </c>
      <c r="N152" s="250" t="s">
        <v>41</v>
      </c>
      <c r="O152" s="91"/>
      <c r="P152" s="251">
        <f>O152*H152</f>
        <v>0</v>
      </c>
      <c r="Q152" s="251">
        <v>0</v>
      </c>
      <c r="R152" s="251">
        <f>Q152*H152</f>
        <v>0</v>
      </c>
      <c r="S152" s="251">
        <v>0</v>
      </c>
      <c r="T152" s="25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3" t="s">
        <v>138</v>
      </c>
      <c r="AT152" s="253" t="s">
        <v>133</v>
      </c>
      <c r="AU152" s="253" t="s">
        <v>84</v>
      </c>
      <c r="AY152" s="17" t="s">
        <v>131</v>
      </c>
      <c r="BE152" s="254">
        <f>IF(N152="základní",J152,0)</f>
        <v>0</v>
      </c>
      <c r="BF152" s="254">
        <f>IF(N152="snížená",J152,0)</f>
        <v>0</v>
      </c>
      <c r="BG152" s="254">
        <f>IF(N152="zákl. přenesená",J152,0)</f>
        <v>0</v>
      </c>
      <c r="BH152" s="254">
        <f>IF(N152="sníž. přenesená",J152,0)</f>
        <v>0</v>
      </c>
      <c r="BI152" s="254">
        <f>IF(N152="nulová",J152,0)</f>
        <v>0</v>
      </c>
      <c r="BJ152" s="17" t="s">
        <v>8</v>
      </c>
      <c r="BK152" s="254">
        <f>ROUND(I152*H152,0)</f>
        <v>0</v>
      </c>
      <c r="BL152" s="17" t="s">
        <v>138</v>
      </c>
      <c r="BM152" s="253" t="s">
        <v>501</v>
      </c>
    </row>
    <row r="153" spans="1:51" s="14" customFormat="1" ht="12">
      <c r="A153" s="14"/>
      <c r="B153" s="266"/>
      <c r="C153" s="267"/>
      <c r="D153" s="257" t="s">
        <v>140</v>
      </c>
      <c r="E153" s="268" t="s">
        <v>1</v>
      </c>
      <c r="F153" s="269" t="s">
        <v>502</v>
      </c>
      <c r="G153" s="267"/>
      <c r="H153" s="270">
        <v>3211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6" t="s">
        <v>140</v>
      </c>
      <c r="AU153" s="276" t="s">
        <v>84</v>
      </c>
      <c r="AV153" s="14" t="s">
        <v>84</v>
      </c>
      <c r="AW153" s="14" t="s">
        <v>32</v>
      </c>
      <c r="AX153" s="14" t="s">
        <v>8</v>
      </c>
      <c r="AY153" s="276" t="s">
        <v>131</v>
      </c>
    </row>
    <row r="154" spans="1:65" s="2" customFormat="1" ht="21.75" customHeight="1">
      <c r="A154" s="38"/>
      <c r="B154" s="39"/>
      <c r="C154" s="243" t="s">
        <v>186</v>
      </c>
      <c r="D154" s="243" t="s">
        <v>133</v>
      </c>
      <c r="E154" s="244" t="s">
        <v>192</v>
      </c>
      <c r="F154" s="245" t="s">
        <v>193</v>
      </c>
      <c r="G154" s="246" t="s">
        <v>166</v>
      </c>
      <c r="H154" s="247">
        <v>1155.96</v>
      </c>
      <c r="I154" s="248"/>
      <c r="J154" s="247">
        <f>ROUND(I154*H154,0)</f>
        <v>0</v>
      </c>
      <c r="K154" s="245" t="s">
        <v>137</v>
      </c>
      <c r="L154" s="44"/>
      <c r="M154" s="249" t="s">
        <v>1</v>
      </c>
      <c r="N154" s="250" t="s">
        <v>41</v>
      </c>
      <c r="O154" s="91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3" t="s">
        <v>138</v>
      </c>
      <c r="AT154" s="253" t="s">
        <v>133</v>
      </c>
      <c r="AU154" s="253" t="s">
        <v>84</v>
      </c>
      <c r="AY154" s="17" t="s">
        <v>131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7" t="s">
        <v>8</v>
      </c>
      <c r="BK154" s="254">
        <f>ROUND(I154*H154,0)</f>
        <v>0</v>
      </c>
      <c r="BL154" s="17" t="s">
        <v>138</v>
      </c>
      <c r="BM154" s="253" t="s">
        <v>503</v>
      </c>
    </row>
    <row r="155" spans="1:51" s="14" customFormat="1" ht="12">
      <c r="A155" s="14"/>
      <c r="B155" s="266"/>
      <c r="C155" s="267"/>
      <c r="D155" s="257" t="s">
        <v>140</v>
      </c>
      <c r="E155" s="268" t="s">
        <v>1</v>
      </c>
      <c r="F155" s="269" t="s">
        <v>504</v>
      </c>
      <c r="G155" s="267"/>
      <c r="H155" s="270">
        <v>1155.96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6" t="s">
        <v>140</v>
      </c>
      <c r="AU155" s="276" t="s">
        <v>84</v>
      </c>
      <c r="AV155" s="14" t="s">
        <v>84</v>
      </c>
      <c r="AW155" s="14" t="s">
        <v>32</v>
      </c>
      <c r="AX155" s="14" t="s">
        <v>8</v>
      </c>
      <c r="AY155" s="276" t="s">
        <v>131</v>
      </c>
    </row>
    <row r="156" spans="1:65" s="2" customFormat="1" ht="16.5" customHeight="1">
      <c r="A156" s="38"/>
      <c r="B156" s="39"/>
      <c r="C156" s="243" t="s">
        <v>191</v>
      </c>
      <c r="D156" s="243" t="s">
        <v>133</v>
      </c>
      <c r="E156" s="244" t="s">
        <v>197</v>
      </c>
      <c r="F156" s="245" t="s">
        <v>198</v>
      </c>
      <c r="G156" s="246" t="s">
        <v>136</v>
      </c>
      <c r="H156" s="247">
        <v>642.2</v>
      </c>
      <c r="I156" s="248"/>
      <c r="J156" s="247">
        <f>ROUND(I156*H156,0)</f>
        <v>0</v>
      </c>
      <c r="K156" s="245" t="s">
        <v>137</v>
      </c>
      <c r="L156" s="44"/>
      <c r="M156" s="249" t="s">
        <v>1</v>
      </c>
      <c r="N156" s="250" t="s">
        <v>41</v>
      </c>
      <c r="O156" s="91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3" t="s">
        <v>138</v>
      </c>
      <c r="AT156" s="253" t="s">
        <v>133</v>
      </c>
      <c r="AU156" s="253" t="s">
        <v>84</v>
      </c>
      <c r="AY156" s="17" t="s">
        <v>131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7" t="s">
        <v>8</v>
      </c>
      <c r="BK156" s="254">
        <f>ROUND(I156*H156,0)</f>
        <v>0</v>
      </c>
      <c r="BL156" s="17" t="s">
        <v>138</v>
      </c>
      <c r="BM156" s="253" t="s">
        <v>505</v>
      </c>
    </row>
    <row r="157" spans="1:51" s="14" customFormat="1" ht="12">
      <c r="A157" s="14"/>
      <c r="B157" s="266"/>
      <c r="C157" s="267"/>
      <c r="D157" s="257" t="s">
        <v>140</v>
      </c>
      <c r="E157" s="268" t="s">
        <v>1</v>
      </c>
      <c r="F157" s="269" t="s">
        <v>506</v>
      </c>
      <c r="G157" s="267"/>
      <c r="H157" s="270">
        <v>642.2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6" t="s">
        <v>140</v>
      </c>
      <c r="AU157" s="276" t="s">
        <v>84</v>
      </c>
      <c r="AV157" s="14" t="s">
        <v>84</v>
      </c>
      <c r="AW157" s="14" t="s">
        <v>32</v>
      </c>
      <c r="AX157" s="14" t="s">
        <v>8</v>
      </c>
      <c r="AY157" s="276" t="s">
        <v>131</v>
      </c>
    </row>
    <row r="158" spans="1:65" s="2" customFormat="1" ht="21.75" customHeight="1">
      <c r="A158" s="38"/>
      <c r="B158" s="39"/>
      <c r="C158" s="243" t="s">
        <v>196</v>
      </c>
      <c r="D158" s="243" t="s">
        <v>133</v>
      </c>
      <c r="E158" s="244" t="s">
        <v>202</v>
      </c>
      <c r="F158" s="245" t="s">
        <v>203</v>
      </c>
      <c r="G158" s="246" t="s">
        <v>136</v>
      </c>
      <c r="H158" s="247">
        <v>306.17</v>
      </c>
      <c r="I158" s="248"/>
      <c r="J158" s="247">
        <f>ROUND(I158*H158,0)</f>
        <v>0</v>
      </c>
      <c r="K158" s="245" t="s">
        <v>137</v>
      </c>
      <c r="L158" s="44"/>
      <c r="M158" s="249" t="s">
        <v>1</v>
      </c>
      <c r="N158" s="250" t="s">
        <v>41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138</v>
      </c>
      <c r="AT158" s="253" t="s">
        <v>133</v>
      </c>
      <c r="AU158" s="253" t="s">
        <v>84</v>
      </c>
      <c r="AY158" s="17" t="s">
        <v>131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</v>
      </c>
      <c r="BK158" s="254">
        <f>ROUND(I158*H158,0)</f>
        <v>0</v>
      </c>
      <c r="BL158" s="17" t="s">
        <v>138</v>
      </c>
      <c r="BM158" s="253" t="s">
        <v>507</v>
      </c>
    </row>
    <row r="159" spans="1:51" s="13" customFormat="1" ht="12">
      <c r="A159" s="13"/>
      <c r="B159" s="255"/>
      <c r="C159" s="256"/>
      <c r="D159" s="257" t="s">
        <v>140</v>
      </c>
      <c r="E159" s="258" t="s">
        <v>1</v>
      </c>
      <c r="F159" s="259" t="s">
        <v>205</v>
      </c>
      <c r="G159" s="256"/>
      <c r="H159" s="258" t="s">
        <v>1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5" t="s">
        <v>140</v>
      </c>
      <c r="AU159" s="265" t="s">
        <v>84</v>
      </c>
      <c r="AV159" s="13" t="s">
        <v>8</v>
      </c>
      <c r="AW159" s="13" t="s">
        <v>32</v>
      </c>
      <c r="AX159" s="13" t="s">
        <v>76</v>
      </c>
      <c r="AY159" s="265" t="s">
        <v>131</v>
      </c>
    </row>
    <row r="160" spans="1:51" s="14" customFormat="1" ht="12">
      <c r="A160" s="14"/>
      <c r="B160" s="266"/>
      <c r="C160" s="267"/>
      <c r="D160" s="257" t="s">
        <v>140</v>
      </c>
      <c r="E160" s="268" t="s">
        <v>1</v>
      </c>
      <c r="F160" s="269" t="s">
        <v>508</v>
      </c>
      <c r="G160" s="267"/>
      <c r="H160" s="270">
        <v>99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6" t="s">
        <v>140</v>
      </c>
      <c r="AU160" s="276" t="s">
        <v>84</v>
      </c>
      <c r="AV160" s="14" t="s">
        <v>84</v>
      </c>
      <c r="AW160" s="14" t="s">
        <v>32</v>
      </c>
      <c r="AX160" s="14" t="s">
        <v>76</v>
      </c>
      <c r="AY160" s="276" t="s">
        <v>131</v>
      </c>
    </row>
    <row r="161" spans="1:51" s="14" customFormat="1" ht="12">
      <c r="A161" s="14"/>
      <c r="B161" s="266"/>
      <c r="C161" s="267"/>
      <c r="D161" s="257" t="s">
        <v>140</v>
      </c>
      <c r="E161" s="268" t="s">
        <v>1</v>
      </c>
      <c r="F161" s="269" t="s">
        <v>509</v>
      </c>
      <c r="G161" s="267"/>
      <c r="H161" s="270">
        <v>64.8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6" t="s">
        <v>140</v>
      </c>
      <c r="AU161" s="276" t="s">
        <v>84</v>
      </c>
      <c r="AV161" s="14" t="s">
        <v>84</v>
      </c>
      <c r="AW161" s="14" t="s">
        <v>32</v>
      </c>
      <c r="AX161" s="14" t="s">
        <v>76</v>
      </c>
      <c r="AY161" s="276" t="s">
        <v>131</v>
      </c>
    </row>
    <row r="162" spans="1:51" s="13" customFormat="1" ht="12">
      <c r="A162" s="13"/>
      <c r="B162" s="255"/>
      <c r="C162" s="256"/>
      <c r="D162" s="257" t="s">
        <v>140</v>
      </c>
      <c r="E162" s="258" t="s">
        <v>1</v>
      </c>
      <c r="F162" s="259" t="s">
        <v>208</v>
      </c>
      <c r="G162" s="256"/>
      <c r="H162" s="258" t="s">
        <v>1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5" t="s">
        <v>140</v>
      </c>
      <c r="AU162" s="265" t="s">
        <v>84</v>
      </c>
      <c r="AV162" s="13" t="s">
        <v>8</v>
      </c>
      <c r="AW162" s="13" t="s">
        <v>32</v>
      </c>
      <c r="AX162" s="13" t="s">
        <v>76</v>
      </c>
      <c r="AY162" s="265" t="s">
        <v>131</v>
      </c>
    </row>
    <row r="163" spans="1:51" s="14" customFormat="1" ht="12">
      <c r="A163" s="14"/>
      <c r="B163" s="266"/>
      <c r="C163" s="267"/>
      <c r="D163" s="257" t="s">
        <v>140</v>
      </c>
      <c r="E163" s="268" t="s">
        <v>1</v>
      </c>
      <c r="F163" s="269" t="s">
        <v>510</v>
      </c>
      <c r="G163" s="267"/>
      <c r="H163" s="270">
        <v>114.24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6" t="s">
        <v>140</v>
      </c>
      <c r="AU163" s="276" t="s">
        <v>84</v>
      </c>
      <c r="AV163" s="14" t="s">
        <v>84</v>
      </c>
      <c r="AW163" s="14" t="s">
        <v>32</v>
      </c>
      <c r="AX163" s="14" t="s">
        <v>76</v>
      </c>
      <c r="AY163" s="276" t="s">
        <v>131</v>
      </c>
    </row>
    <row r="164" spans="1:51" s="13" customFormat="1" ht="12">
      <c r="A164" s="13"/>
      <c r="B164" s="255"/>
      <c r="C164" s="256"/>
      <c r="D164" s="257" t="s">
        <v>140</v>
      </c>
      <c r="E164" s="258" t="s">
        <v>1</v>
      </c>
      <c r="F164" s="259" t="s">
        <v>511</v>
      </c>
      <c r="G164" s="256"/>
      <c r="H164" s="258" t="s">
        <v>1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5" t="s">
        <v>140</v>
      </c>
      <c r="AU164" s="265" t="s">
        <v>84</v>
      </c>
      <c r="AV164" s="13" t="s">
        <v>8</v>
      </c>
      <c r="AW164" s="13" t="s">
        <v>32</v>
      </c>
      <c r="AX164" s="13" t="s">
        <v>76</v>
      </c>
      <c r="AY164" s="265" t="s">
        <v>131</v>
      </c>
    </row>
    <row r="165" spans="1:51" s="14" customFormat="1" ht="12">
      <c r="A165" s="14"/>
      <c r="B165" s="266"/>
      <c r="C165" s="267"/>
      <c r="D165" s="257" t="s">
        <v>140</v>
      </c>
      <c r="E165" s="268" t="s">
        <v>1</v>
      </c>
      <c r="F165" s="269" t="s">
        <v>512</v>
      </c>
      <c r="G165" s="267"/>
      <c r="H165" s="270">
        <v>28.13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6" t="s">
        <v>140</v>
      </c>
      <c r="AU165" s="276" t="s">
        <v>84</v>
      </c>
      <c r="AV165" s="14" t="s">
        <v>84</v>
      </c>
      <c r="AW165" s="14" t="s">
        <v>32</v>
      </c>
      <c r="AX165" s="14" t="s">
        <v>76</v>
      </c>
      <c r="AY165" s="276" t="s">
        <v>131</v>
      </c>
    </row>
    <row r="166" spans="1:51" s="15" customFormat="1" ht="12">
      <c r="A166" s="15"/>
      <c r="B166" s="277"/>
      <c r="C166" s="278"/>
      <c r="D166" s="257" t="s">
        <v>140</v>
      </c>
      <c r="E166" s="279" t="s">
        <v>1</v>
      </c>
      <c r="F166" s="280" t="s">
        <v>145</v>
      </c>
      <c r="G166" s="278"/>
      <c r="H166" s="281">
        <v>306.17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7" t="s">
        <v>140</v>
      </c>
      <c r="AU166" s="287" t="s">
        <v>84</v>
      </c>
      <c r="AV166" s="15" t="s">
        <v>138</v>
      </c>
      <c r="AW166" s="15" t="s">
        <v>32</v>
      </c>
      <c r="AX166" s="15" t="s">
        <v>8</v>
      </c>
      <c r="AY166" s="287" t="s">
        <v>131</v>
      </c>
    </row>
    <row r="167" spans="1:65" s="2" customFormat="1" ht="16.5" customHeight="1">
      <c r="A167" s="38"/>
      <c r="B167" s="39"/>
      <c r="C167" s="288" t="s">
        <v>201</v>
      </c>
      <c r="D167" s="288" t="s">
        <v>163</v>
      </c>
      <c r="E167" s="289" t="s">
        <v>211</v>
      </c>
      <c r="F167" s="290" t="s">
        <v>212</v>
      </c>
      <c r="G167" s="291" t="s">
        <v>166</v>
      </c>
      <c r="H167" s="292">
        <v>551.11</v>
      </c>
      <c r="I167" s="293"/>
      <c r="J167" s="292">
        <f>ROUND(I167*H167,0)</f>
        <v>0</v>
      </c>
      <c r="K167" s="290" t="s">
        <v>137</v>
      </c>
      <c r="L167" s="294"/>
      <c r="M167" s="295" t="s">
        <v>1</v>
      </c>
      <c r="N167" s="296" t="s">
        <v>41</v>
      </c>
      <c r="O167" s="91"/>
      <c r="P167" s="251">
        <f>O167*H167</f>
        <v>0</v>
      </c>
      <c r="Q167" s="251">
        <v>1</v>
      </c>
      <c r="R167" s="251">
        <f>Q167*H167</f>
        <v>551.11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167</v>
      </c>
      <c r="AT167" s="253" t="s">
        <v>163</v>
      </c>
      <c r="AU167" s="253" t="s">
        <v>84</v>
      </c>
      <c r="AY167" s="17" t="s">
        <v>131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</v>
      </c>
      <c r="BK167" s="254">
        <f>ROUND(I167*H167,0)</f>
        <v>0</v>
      </c>
      <c r="BL167" s="17" t="s">
        <v>138</v>
      </c>
      <c r="BM167" s="253" t="s">
        <v>513</v>
      </c>
    </row>
    <row r="168" spans="1:51" s="14" customFormat="1" ht="12">
      <c r="A168" s="14"/>
      <c r="B168" s="266"/>
      <c r="C168" s="267"/>
      <c r="D168" s="257" t="s">
        <v>140</v>
      </c>
      <c r="E168" s="268" t="s">
        <v>1</v>
      </c>
      <c r="F168" s="269" t="s">
        <v>514</v>
      </c>
      <c r="G168" s="267"/>
      <c r="H168" s="270">
        <v>551.11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6" t="s">
        <v>140</v>
      </c>
      <c r="AU168" s="276" t="s">
        <v>84</v>
      </c>
      <c r="AV168" s="14" t="s">
        <v>84</v>
      </c>
      <c r="AW168" s="14" t="s">
        <v>32</v>
      </c>
      <c r="AX168" s="14" t="s">
        <v>8</v>
      </c>
      <c r="AY168" s="276" t="s">
        <v>131</v>
      </c>
    </row>
    <row r="169" spans="1:65" s="2" customFormat="1" ht="21.75" customHeight="1">
      <c r="A169" s="38"/>
      <c r="B169" s="39"/>
      <c r="C169" s="243" t="s">
        <v>210</v>
      </c>
      <c r="D169" s="243" t="s">
        <v>133</v>
      </c>
      <c r="E169" s="244" t="s">
        <v>216</v>
      </c>
      <c r="F169" s="245" t="s">
        <v>217</v>
      </c>
      <c r="G169" s="246" t="s">
        <v>179</v>
      </c>
      <c r="H169" s="247">
        <v>165</v>
      </c>
      <c r="I169" s="248"/>
      <c r="J169" s="247">
        <f>ROUND(I169*H169,0)</f>
        <v>0</v>
      </c>
      <c r="K169" s="245" t="s">
        <v>137</v>
      </c>
      <c r="L169" s="44"/>
      <c r="M169" s="249" t="s">
        <v>1</v>
      </c>
      <c r="N169" s="250" t="s">
        <v>41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138</v>
      </c>
      <c r="AT169" s="253" t="s">
        <v>133</v>
      </c>
      <c r="AU169" s="253" t="s">
        <v>84</v>
      </c>
      <c r="AY169" s="17" t="s">
        <v>131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</v>
      </c>
      <c r="BK169" s="254">
        <f>ROUND(I169*H169,0)</f>
        <v>0</v>
      </c>
      <c r="BL169" s="17" t="s">
        <v>138</v>
      </c>
      <c r="BM169" s="253" t="s">
        <v>515</v>
      </c>
    </row>
    <row r="170" spans="1:51" s="14" customFormat="1" ht="12">
      <c r="A170" s="14"/>
      <c r="B170" s="266"/>
      <c r="C170" s="267"/>
      <c r="D170" s="257" t="s">
        <v>140</v>
      </c>
      <c r="E170" s="268" t="s">
        <v>1</v>
      </c>
      <c r="F170" s="269" t="s">
        <v>219</v>
      </c>
      <c r="G170" s="267"/>
      <c r="H170" s="270">
        <v>165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6" t="s">
        <v>140</v>
      </c>
      <c r="AU170" s="276" t="s">
        <v>84</v>
      </c>
      <c r="AV170" s="14" t="s">
        <v>84</v>
      </c>
      <c r="AW170" s="14" t="s">
        <v>32</v>
      </c>
      <c r="AX170" s="14" t="s">
        <v>8</v>
      </c>
      <c r="AY170" s="276" t="s">
        <v>131</v>
      </c>
    </row>
    <row r="171" spans="1:65" s="2" customFormat="1" ht="16.5" customHeight="1">
      <c r="A171" s="38"/>
      <c r="B171" s="39"/>
      <c r="C171" s="288" t="s">
        <v>215</v>
      </c>
      <c r="D171" s="288" t="s">
        <v>163</v>
      </c>
      <c r="E171" s="289" t="s">
        <v>220</v>
      </c>
      <c r="F171" s="290" t="s">
        <v>221</v>
      </c>
      <c r="G171" s="291" t="s">
        <v>166</v>
      </c>
      <c r="H171" s="292">
        <v>39.6</v>
      </c>
      <c r="I171" s="293"/>
      <c r="J171" s="292">
        <f>ROUND(I171*H171,0)</f>
        <v>0</v>
      </c>
      <c r="K171" s="290" t="s">
        <v>137</v>
      </c>
      <c r="L171" s="294"/>
      <c r="M171" s="295" t="s">
        <v>1</v>
      </c>
      <c r="N171" s="296" t="s">
        <v>41</v>
      </c>
      <c r="O171" s="91"/>
      <c r="P171" s="251">
        <f>O171*H171</f>
        <v>0</v>
      </c>
      <c r="Q171" s="251">
        <v>1</v>
      </c>
      <c r="R171" s="251">
        <f>Q171*H171</f>
        <v>39.6</v>
      </c>
      <c r="S171" s="251">
        <v>0</v>
      </c>
      <c r="T171" s="25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3" t="s">
        <v>167</v>
      </c>
      <c r="AT171" s="253" t="s">
        <v>163</v>
      </c>
      <c r="AU171" s="253" t="s">
        <v>84</v>
      </c>
      <c r="AY171" s="17" t="s">
        <v>131</v>
      </c>
      <c r="BE171" s="254">
        <f>IF(N171="základní",J171,0)</f>
        <v>0</v>
      </c>
      <c r="BF171" s="254">
        <f>IF(N171="snížená",J171,0)</f>
        <v>0</v>
      </c>
      <c r="BG171" s="254">
        <f>IF(N171="zákl. přenesená",J171,0)</f>
        <v>0</v>
      </c>
      <c r="BH171" s="254">
        <f>IF(N171="sníž. přenesená",J171,0)</f>
        <v>0</v>
      </c>
      <c r="BI171" s="254">
        <f>IF(N171="nulová",J171,0)</f>
        <v>0</v>
      </c>
      <c r="BJ171" s="17" t="s">
        <v>8</v>
      </c>
      <c r="BK171" s="254">
        <f>ROUND(I171*H171,0)</f>
        <v>0</v>
      </c>
      <c r="BL171" s="17" t="s">
        <v>138</v>
      </c>
      <c r="BM171" s="253" t="s">
        <v>516</v>
      </c>
    </row>
    <row r="172" spans="1:51" s="14" customFormat="1" ht="12">
      <c r="A172" s="14"/>
      <c r="B172" s="266"/>
      <c r="C172" s="267"/>
      <c r="D172" s="257" t="s">
        <v>140</v>
      </c>
      <c r="E172" s="268" t="s">
        <v>1</v>
      </c>
      <c r="F172" s="269" t="s">
        <v>223</v>
      </c>
      <c r="G172" s="267"/>
      <c r="H172" s="270">
        <v>39.6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6" t="s">
        <v>140</v>
      </c>
      <c r="AU172" s="276" t="s">
        <v>84</v>
      </c>
      <c r="AV172" s="14" t="s">
        <v>84</v>
      </c>
      <c r="AW172" s="14" t="s">
        <v>32</v>
      </c>
      <c r="AX172" s="14" t="s">
        <v>8</v>
      </c>
      <c r="AY172" s="276" t="s">
        <v>131</v>
      </c>
    </row>
    <row r="173" spans="1:65" s="2" customFormat="1" ht="21.75" customHeight="1">
      <c r="A173" s="38"/>
      <c r="B173" s="39"/>
      <c r="C173" s="243" t="s">
        <v>9</v>
      </c>
      <c r="D173" s="243" t="s">
        <v>133</v>
      </c>
      <c r="E173" s="244" t="s">
        <v>225</v>
      </c>
      <c r="F173" s="245" t="s">
        <v>226</v>
      </c>
      <c r="G173" s="246" t="s">
        <v>179</v>
      </c>
      <c r="H173" s="247">
        <v>165</v>
      </c>
      <c r="I173" s="248"/>
      <c r="J173" s="247">
        <f>ROUND(I173*H173,0)</f>
        <v>0</v>
      </c>
      <c r="K173" s="245" t="s">
        <v>137</v>
      </c>
      <c r="L173" s="44"/>
      <c r="M173" s="249" t="s">
        <v>1</v>
      </c>
      <c r="N173" s="250" t="s">
        <v>41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138</v>
      </c>
      <c r="AT173" s="253" t="s">
        <v>133</v>
      </c>
      <c r="AU173" s="253" t="s">
        <v>84</v>
      </c>
      <c r="AY173" s="17" t="s">
        <v>131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</v>
      </c>
      <c r="BK173" s="254">
        <f>ROUND(I173*H173,0)</f>
        <v>0</v>
      </c>
      <c r="BL173" s="17" t="s">
        <v>138</v>
      </c>
      <c r="BM173" s="253" t="s">
        <v>517</v>
      </c>
    </row>
    <row r="174" spans="1:65" s="2" customFormat="1" ht="16.5" customHeight="1">
      <c r="A174" s="38"/>
      <c r="B174" s="39"/>
      <c r="C174" s="288" t="s">
        <v>224</v>
      </c>
      <c r="D174" s="288" t="s">
        <v>163</v>
      </c>
      <c r="E174" s="289" t="s">
        <v>229</v>
      </c>
      <c r="F174" s="290" t="s">
        <v>230</v>
      </c>
      <c r="G174" s="291" t="s">
        <v>231</v>
      </c>
      <c r="H174" s="292">
        <v>6.6</v>
      </c>
      <c r="I174" s="293"/>
      <c r="J174" s="292">
        <f>ROUND(I174*H174,0)</f>
        <v>0</v>
      </c>
      <c r="K174" s="290" t="s">
        <v>137</v>
      </c>
      <c r="L174" s="294"/>
      <c r="M174" s="295" t="s">
        <v>1</v>
      </c>
      <c r="N174" s="296" t="s">
        <v>41</v>
      </c>
      <c r="O174" s="91"/>
      <c r="P174" s="251">
        <f>O174*H174</f>
        <v>0</v>
      </c>
      <c r="Q174" s="251">
        <v>0.001</v>
      </c>
      <c r="R174" s="251">
        <f>Q174*H174</f>
        <v>0.0066</v>
      </c>
      <c r="S174" s="251">
        <v>0</v>
      </c>
      <c r="T174" s="25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3" t="s">
        <v>167</v>
      </c>
      <c r="AT174" s="253" t="s">
        <v>163</v>
      </c>
      <c r="AU174" s="253" t="s">
        <v>84</v>
      </c>
      <c r="AY174" s="17" t="s">
        <v>131</v>
      </c>
      <c r="BE174" s="254">
        <f>IF(N174="základní",J174,0)</f>
        <v>0</v>
      </c>
      <c r="BF174" s="254">
        <f>IF(N174="snížená",J174,0)</f>
        <v>0</v>
      </c>
      <c r="BG174" s="254">
        <f>IF(N174="zákl. přenesená",J174,0)</f>
        <v>0</v>
      </c>
      <c r="BH174" s="254">
        <f>IF(N174="sníž. přenesená",J174,0)</f>
        <v>0</v>
      </c>
      <c r="BI174" s="254">
        <f>IF(N174="nulová",J174,0)</f>
        <v>0</v>
      </c>
      <c r="BJ174" s="17" t="s">
        <v>8</v>
      </c>
      <c r="BK174" s="254">
        <f>ROUND(I174*H174,0)</f>
        <v>0</v>
      </c>
      <c r="BL174" s="17" t="s">
        <v>138</v>
      </c>
      <c r="BM174" s="253" t="s">
        <v>518</v>
      </c>
    </row>
    <row r="175" spans="1:51" s="14" customFormat="1" ht="12">
      <c r="A175" s="14"/>
      <c r="B175" s="266"/>
      <c r="C175" s="267"/>
      <c r="D175" s="257" t="s">
        <v>140</v>
      </c>
      <c r="E175" s="268" t="s">
        <v>1</v>
      </c>
      <c r="F175" s="269" t="s">
        <v>233</v>
      </c>
      <c r="G175" s="267"/>
      <c r="H175" s="270">
        <v>6.6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6" t="s">
        <v>140</v>
      </c>
      <c r="AU175" s="276" t="s">
        <v>84</v>
      </c>
      <c r="AV175" s="14" t="s">
        <v>84</v>
      </c>
      <c r="AW175" s="14" t="s">
        <v>32</v>
      </c>
      <c r="AX175" s="14" t="s">
        <v>8</v>
      </c>
      <c r="AY175" s="276" t="s">
        <v>131</v>
      </c>
    </row>
    <row r="176" spans="1:65" s="2" customFormat="1" ht="21.75" customHeight="1">
      <c r="A176" s="38"/>
      <c r="B176" s="39"/>
      <c r="C176" s="243" t="s">
        <v>228</v>
      </c>
      <c r="D176" s="243" t="s">
        <v>133</v>
      </c>
      <c r="E176" s="244" t="s">
        <v>235</v>
      </c>
      <c r="F176" s="245" t="s">
        <v>236</v>
      </c>
      <c r="G176" s="246" t="s">
        <v>179</v>
      </c>
      <c r="H176" s="247">
        <v>163.2</v>
      </c>
      <c r="I176" s="248"/>
      <c r="J176" s="247">
        <f>ROUND(I176*H176,0)</f>
        <v>0</v>
      </c>
      <c r="K176" s="245" t="s">
        <v>137</v>
      </c>
      <c r="L176" s="44"/>
      <c r="M176" s="249" t="s">
        <v>1</v>
      </c>
      <c r="N176" s="250" t="s">
        <v>41</v>
      </c>
      <c r="O176" s="91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138</v>
      </c>
      <c r="AT176" s="253" t="s">
        <v>133</v>
      </c>
      <c r="AU176" s="253" t="s">
        <v>84</v>
      </c>
      <c r="AY176" s="17" t="s">
        <v>131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</v>
      </c>
      <c r="BK176" s="254">
        <f>ROUND(I176*H176,0)</f>
        <v>0</v>
      </c>
      <c r="BL176" s="17" t="s">
        <v>138</v>
      </c>
      <c r="BM176" s="253" t="s">
        <v>519</v>
      </c>
    </row>
    <row r="177" spans="1:51" s="13" customFormat="1" ht="12">
      <c r="A177" s="13"/>
      <c r="B177" s="255"/>
      <c r="C177" s="256"/>
      <c r="D177" s="257" t="s">
        <v>140</v>
      </c>
      <c r="E177" s="258" t="s">
        <v>1</v>
      </c>
      <c r="F177" s="259" t="s">
        <v>238</v>
      </c>
      <c r="G177" s="256"/>
      <c r="H177" s="258" t="s">
        <v>1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5" t="s">
        <v>140</v>
      </c>
      <c r="AU177" s="265" t="s">
        <v>84</v>
      </c>
      <c r="AV177" s="13" t="s">
        <v>8</v>
      </c>
      <c r="AW177" s="13" t="s">
        <v>32</v>
      </c>
      <c r="AX177" s="13" t="s">
        <v>76</v>
      </c>
      <c r="AY177" s="265" t="s">
        <v>131</v>
      </c>
    </row>
    <row r="178" spans="1:51" s="14" customFormat="1" ht="12">
      <c r="A178" s="14"/>
      <c r="B178" s="266"/>
      <c r="C178" s="267"/>
      <c r="D178" s="257" t="s">
        <v>140</v>
      </c>
      <c r="E178" s="268" t="s">
        <v>1</v>
      </c>
      <c r="F178" s="269" t="s">
        <v>520</v>
      </c>
      <c r="G178" s="267"/>
      <c r="H178" s="270">
        <v>163.2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6" t="s">
        <v>140</v>
      </c>
      <c r="AU178" s="276" t="s">
        <v>84</v>
      </c>
      <c r="AV178" s="14" t="s">
        <v>84</v>
      </c>
      <c r="AW178" s="14" t="s">
        <v>32</v>
      </c>
      <c r="AX178" s="14" t="s">
        <v>8</v>
      </c>
      <c r="AY178" s="276" t="s">
        <v>131</v>
      </c>
    </row>
    <row r="179" spans="1:63" s="12" customFormat="1" ht="22.8" customHeight="1">
      <c r="A179" s="12"/>
      <c r="B179" s="227"/>
      <c r="C179" s="228"/>
      <c r="D179" s="229" t="s">
        <v>75</v>
      </c>
      <c r="E179" s="241" t="s">
        <v>84</v>
      </c>
      <c r="F179" s="241" t="s">
        <v>240</v>
      </c>
      <c r="G179" s="228"/>
      <c r="H179" s="228"/>
      <c r="I179" s="231"/>
      <c r="J179" s="242">
        <f>BK179</f>
        <v>0</v>
      </c>
      <c r="K179" s="228"/>
      <c r="L179" s="233"/>
      <c r="M179" s="234"/>
      <c r="N179" s="235"/>
      <c r="O179" s="235"/>
      <c r="P179" s="236">
        <f>SUM(P180:P185)</f>
        <v>0</v>
      </c>
      <c r="Q179" s="235"/>
      <c r="R179" s="236">
        <f>SUM(R180:R185)</f>
        <v>20.539675000000003</v>
      </c>
      <c r="S179" s="235"/>
      <c r="T179" s="237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8</v>
      </c>
      <c r="AT179" s="239" t="s">
        <v>75</v>
      </c>
      <c r="AU179" s="239" t="s">
        <v>8</v>
      </c>
      <c r="AY179" s="238" t="s">
        <v>131</v>
      </c>
      <c r="BK179" s="240">
        <f>SUM(BK180:BK185)</f>
        <v>0</v>
      </c>
    </row>
    <row r="180" spans="1:65" s="2" customFormat="1" ht="21.75" customHeight="1">
      <c r="A180" s="38"/>
      <c r="B180" s="39"/>
      <c r="C180" s="243" t="s">
        <v>234</v>
      </c>
      <c r="D180" s="243" t="s">
        <v>133</v>
      </c>
      <c r="E180" s="244" t="s">
        <v>242</v>
      </c>
      <c r="F180" s="245" t="s">
        <v>243</v>
      </c>
      <c r="G180" s="246" t="s">
        <v>179</v>
      </c>
      <c r="H180" s="247">
        <v>65</v>
      </c>
      <c r="I180" s="248"/>
      <c r="J180" s="247">
        <f>ROUND(I180*H180,0)</f>
        <v>0</v>
      </c>
      <c r="K180" s="245" t="s">
        <v>137</v>
      </c>
      <c r="L180" s="44"/>
      <c r="M180" s="249" t="s">
        <v>1</v>
      </c>
      <c r="N180" s="250" t="s">
        <v>41</v>
      </c>
      <c r="O180" s="91"/>
      <c r="P180" s="251">
        <f>O180*H180</f>
        <v>0</v>
      </c>
      <c r="Q180" s="251">
        <v>0.00031</v>
      </c>
      <c r="R180" s="251">
        <f>Q180*H180</f>
        <v>0.02015</v>
      </c>
      <c r="S180" s="251">
        <v>0</v>
      </c>
      <c r="T180" s="25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3" t="s">
        <v>138</v>
      </c>
      <c r="AT180" s="253" t="s">
        <v>133</v>
      </c>
      <c r="AU180" s="253" t="s">
        <v>84</v>
      </c>
      <c r="AY180" s="17" t="s">
        <v>131</v>
      </c>
      <c r="BE180" s="254">
        <f>IF(N180="základní",J180,0)</f>
        <v>0</v>
      </c>
      <c r="BF180" s="254">
        <f>IF(N180="snížená",J180,0)</f>
        <v>0</v>
      </c>
      <c r="BG180" s="254">
        <f>IF(N180="zákl. přenesená",J180,0)</f>
        <v>0</v>
      </c>
      <c r="BH180" s="254">
        <f>IF(N180="sníž. přenesená",J180,0)</f>
        <v>0</v>
      </c>
      <c r="BI180" s="254">
        <f>IF(N180="nulová",J180,0)</f>
        <v>0</v>
      </c>
      <c r="BJ180" s="17" t="s">
        <v>8</v>
      </c>
      <c r="BK180" s="254">
        <f>ROUND(I180*H180,0)</f>
        <v>0</v>
      </c>
      <c r="BL180" s="17" t="s">
        <v>138</v>
      </c>
      <c r="BM180" s="253" t="s">
        <v>521</v>
      </c>
    </row>
    <row r="181" spans="1:51" s="14" customFormat="1" ht="12">
      <c r="A181" s="14"/>
      <c r="B181" s="266"/>
      <c r="C181" s="267"/>
      <c r="D181" s="257" t="s">
        <v>140</v>
      </c>
      <c r="E181" s="268" t="s">
        <v>1</v>
      </c>
      <c r="F181" s="269" t="s">
        <v>522</v>
      </c>
      <c r="G181" s="267"/>
      <c r="H181" s="270">
        <v>65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6" t="s">
        <v>140</v>
      </c>
      <c r="AU181" s="276" t="s">
        <v>84</v>
      </c>
      <c r="AV181" s="14" t="s">
        <v>84</v>
      </c>
      <c r="AW181" s="14" t="s">
        <v>32</v>
      </c>
      <c r="AX181" s="14" t="s">
        <v>8</v>
      </c>
      <c r="AY181" s="276" t="s">
        <v>131</v>
      </c>
    </row>
    <row r="182" spans="1:65" s="2" customFormat="1" ht="21.75" customHeight="1">
      <c r="A182" s="38"/>
      <c r="B182" s="39"/>
      <c r="C182" s="288" t="s">
        <v>241</v>
      </c>
      <c r="D182" s="288" t="s">
        <v>163</v>
      </c>
      <c r="E182" s="289" t="s">
        <v>247</v>
      </c>
      <c r="F182" s="290" t="s">
        <v>248</v>
      </c>
      <c r="G182" s="291" t="s">
        <v>179</v>
      </c>
      <c r="H182" s="292">
        <v>71.5</v>
      </c>
      <c r="I182" s="293"/>
      <c r="J182" s="292">
        <f>ROUND(I182*H182,0)</f>
        <v>0</v>
      </c>
      <c r="K182" s="290" t="s">
        <v>137</v>
      </c>
      <c r="L182" s="294"/>
      <c r="M182" s="295" t="s">
        <v>1</v>
      </c>
      <c r="N182" s="296" t="s">
        <v>41</v>
      </c>
      <c r="O182" s="91"/>
      <c r="P182" s="251">
        <f>O182*H182</f>
        <v>0</v>
      </c>
      <c r="Q182" s="251">
        <v>0.00035</v>
      </c>
      <c r="R182" s="251">
        <f>Q182*H182</f>
        <v>0.025025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167</v>
      </c>
      <c r="AT182" s="253" t="s">
        <v>163</v>
      </c>
      <c r="AU182" s="253" t="s">
        <v>84</v>
      </c>
      <c r="AY182" s="17" t="s">
        <v>131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</v>
      </c>
      <c r="BK182" s="254">
        <f>ROUND(I182*H182,0)</f>
        <v>0</v>
      </c>
      <c r="BL182" s="17" t="s">
        <v>138</v>
      </c>
      <c r="BM182" s="253" t="s">
        <v>523</v>
      </c>
    </row>
    <row r="183" spans="1:51" s="14" customFormat="1" ht="12">
      <c r="A183" s="14"/>
      <c r="B183" s="266"/>
      <c r="C183" s="267"/>
      <c r="D183" s="257" t="s">
        <v>140</v>
      </c>
      <c r="E183" s="268" t="s">
        <v>1</v>
      </c>
      <c r="F183" s="269" t="s">
        <v>524</v>
      </c>
      <c r="G183" s="267"/>
      <c r="H183" s="270">
        <v>71.5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6" t="s">
        <v>140</v>
      </c>
      <c r="AU183" s="276" t="s">
        <v>84</v>
      </c>
      <c r="AV183" s="14" t="s">
        <v>84</v>
      </c>
      <c r="AW183" s="14" t="s">
        <v>32</v>
      </c>
      <c r="AX183" s="14" t="s">
        <v>8</v>
      </c>
      <c r="AY183" s="276" t="s">
        <v>131</v>
      </c>
    </row>
    <row r="184" spans="1:65" s="2" customFormat="1" ht="33" customHeight="1">
      <c r="A184" s="38"/>
      <c r="B184" s="39"/>
      <c r="C184" s="243" t="s">
        <v>246</v>
      </c>
      <c r="D184" s="243" t="s">
        <v>133</v>
      </c>
      <c r="E184" s="244" t="s">
        <v>251</v>
      </c>
      <c r="F184" s="245" t="s">
        <v>252</v>
      </c>
      <c r="G184" s="246" t="s">
        <v>159</v>
      </c>
      <c r="H184" s="247">
        <v>65</v>
      </c>
      <c r="I184" s="248"/>
      <c r="J184" s="247">
        <f>ROUND(I184*H184,0)</f>
        <v>0</v>
      </c>
      <c r="K184" s="245" t="s">
        <v>137</v>
      </c>
      <c r="L184" s="44"/>
      <c r="M184" s="249" t="s">
        <v>1</v>
      </c>
      <c r="N184" s="250" t="s">
        <v>41</v>
      </c>
      <c r="O184" s="91"/>
      <c r="P184" s="251">
        <f>O184*H184</f>
        <v>0</v>
      </c>
      <c r="Q184" s="251">
        <v>0.3153</v>
      </c>
      <c r="R184" s="251">
        <f>Q184*H184</f>
        <v>20.494500000000002</v>
      </c>
      <c r="S184" s="251">
        <v>0</v>
      </c>
      <c r="T184" s="25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3" t="s">
        <v>138</v>
      </c>
      <c r="AT184" s="253" t="s">
        <v>133</v>
      </c>
      <c r="AU184" s="253" t="s">
        <v>84</v>
      </c>
      <c r="AY184" s="17" t="s">
        <v>131</v>
      </c>
      <c r="BE184" s="254">
        <f>IF(N184="základní",J184,0)</f>
        <v>0</v>
      </c>
      <c r="BF184" s="254">
        <f>IF(N184="snížená",J184,0)</f>
        <v>0</v>
      </c>
      <c r="BG184" s="254">
        <f>IF(N184="zákl. přenesená",J184,0)</f>
        <v>0</v>
      </c>
      <c r="BH184" s="254">
        <f>IF(N184="sníž. přenesená",J184,0)</f>
        <v>0</v>
      </c>
      <c r="BI184" s="254">
        <f>IF(N184="nulová",J184,0)</f>
        <v>0</v>
      </c>
      <c r="BJ184" s="17" t="s">
        <v>8</v>
      </c>
      <c r="BK184" s="254">
        <f>ROUND(I184*H184,0)</f>
        <v>0</v>
      </c>
      <c r="BL184" s="17" t="s">
        <v>138</v>
      </c>
      <c r="BM184" s="253" t="s">
        <v>525</v>
      </c>
    </row>
    <row r="185" spans="1:65" s="2" customFormat="1" ht="16.5" customHeight="1">
      <c r="A185" s="38"/>
      <c r="B185" s="39"/>
      <c r="C185" s="243" t="s">
        <v>7</v>
      </c>
      <c r="D185" s="243" t="s">
        <v>133</v>
      </c>
      <c r="E185" s="244" t="s">
        <v>526</v>
      </c>
      <c r="F185" s="245" t="s">
        <v>527</v>
      </c>
      <c r="G185" s="246" t="s">
        <v>173</v>
      </c>
      <c r="H185" s="247">
        <v>1</v>
      </c>
      <c r="I185" s="248"/>
      <c r="J185" s="247">
        <f>ROUND(I185*H185,0)</f>
        <v>0</v>
      </c>
      <c r="K185" s="245" t="s">
        <v>1</v>
      </c>
      <c r="L185" s="44"/>
      <c r="M185" s="249" t="s">
        <v>1</v>
      </c>
      <c r="N185" s="250" t="s">
        <v>41</v>
      </c>
      <c r="O185" s="91"/>
      <c r="P185" s="251">
        <f>O185*H185</f>
        <v>0</v>
      </c>
      <c r="Q185" s="251">
        <v>0</v>
      </c>
      <c r="R185" s="251">
        <f>Q185*H185</f>
        <v>0</v>
      </c>
      <c r="S185" s="251">
        <v>0</v>
      </c>
      <c r="T185" s="25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3" t="s">
        <v>138</v>
      </c>
      <c r="AT185" s="253" t="s">
        <v>133</v>
      </c>
      <c r="AU185" s="253" t="s">
        <v>84</v>
      </c>
      <c r="AY185" s="17" t="s">
        <v>131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7" t="s">
        <v>8</v>
      </c>
      <c r="BK185" s="254">
        <f>ROUND(I185*H185,0)</f>
        <v>0</v>
      </c>
      <c r="BL185" s="17" t="s">
        <v>138</v>
      </c>
      <c r="BM185" s="253" t="s">
        <v>528</v>
      </c>
    </row>
    <row r="186" spans="1:63" s="12" customFormat="1" ht="22.8" customHeight="1">
      <c r="A186" s="12"/>
      <c r="B186" s="227"/>
      <c r="C186" s="228"/>
      <c r="D186" s="229" t="s">
        <v>75</v>
      </c>
      <c r="E186" s="241" t="s">
        <v>151</v>
      </c>
      <c r="F186" s="241" t="s">
        <v>262</v>
      </c>
      <c r="G186" s="228"/>
      <c r="H186" s="228"/>
      <c r="I186" s="231"/>
      <c r="J186" s="242">
        <f>BK186</f>
        <v>0</v>
      </c>
      <c r="K186" s="228"/>
      <c r="L186" s="233"/>
      <c r="M186" s="234"/>
      <c r="N186" s="235"/>
      <c r="O186" s="235"/>
      <c r="P186" s="236">
        <f>SUM(P187:P217)</f>
        <v>0</v>
      </c>
      <c r="Q186" s="235"/>
      <c r="R186" s="236">
        <f>SUM(R187:R217)</f>
        <v>28.651717299999998</v>
      </c>
      <c r="S186" s="235"/>
      <c r="T186" s="237">
        <f>SUM(T187:T217)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8" t="s">
        <v>8</v>
      </c>
      <c r="AT186" s="239" t="s">
        <v>75</v>
      </c>
      <c r="AU186" s="239" t="s">
        <v>8</v>
      </c>
      <c r="AY186" s="238" t="s">
        <v>131</v>
      </c>
      <c r="BK186" s="240">
        <f>SUM(BK187:BK217)</f>
        <v>0</v>
      </c>
    </row>
    <row r="187" spans="1:65" s="2" customFormat="1" ht="16.5" customHeight="1">
      <c r="A187" s="38"/>
      <c r="B187" s="39"/>
      <c r="C187" s="243" t="s">
        <v>254</v>
      </c>
      <c r="D187" s="243" t="s">
        <v>133</v>
      </c>
      <c r="E187" s="244" t="s">
        <v>264</v>
      </c>
      <c r="F187" s="245" t="s">
        <v>265</v>
      </c>
      <c r="G187" s="246" t="s">
        <v>136</v>
      </c>
      <c r="H187" s="247">
        <v>8.87</v>
      </c>
      <c r="I187" s="248"/>
      <c r="J187" s="247">
        <f>ROUND(I187*H187,0)</f>
        <v>0</v>
      </c>
      <c r="K187" s="245" t="s">
        <v>137</v>
      </c>
      <c r="L187" s="44"/>
      <c r="M187" s="249" t="s">
        <v>1</v>
      </c>
      <c r="N187" s="250" t="s">
        <v>41</v>
      </c>
      <c r="O187" s="91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3" t="s">
        <v>138</v>
      </c>
      <c r="AT187" s="253" t="s">
        <v>133</v>
      </c>
      <c r="AU187" s="253" t="s">
        <v>84</v>
      </c>
      <c r="AY187" s="17" t="s">
        <v>131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7" t="s">
        <v>8</v>
      </c>
      <c r="BK187" s="254">
        <f>ROUND(I187*H187,0)</f>
        <v>0</v>
      </c>
      <c r="BL187" s="17" t="s">
        <v>138</v>
      </c>
      <c r="BM187" s="253" t="s">
        <v>529</v>
      </c>
    </row>
    <row r="188" spans="1:51" s="14" customFormat="1" ht="12">
      <c r="A188" s="14"/>
      <c r="B188" s="266"/>
      <c r="C188" s="267"/>
      <c r="D188" s="257" t="s">
        <v>140</v>
      </c>
      <c r="E188" s="268" t="s">
        <v>1</v>
      </c>
      <c r="F188" s="269" t="s">
        <v>530</v>
      </c>
      <c r="G188" s="267"/>
      <c r="H188" s="270">
        <v>8.87</v>
      </c>
      <c r="I188" s="271"/>
      <c r="J188" s="267"/>
      <c r="K188" s="267"/>
      <c r="L188" s="272"/>
      <c r="M188" s="273"/>
      <c r="N188" s="274"/>
      <c r="O188" s="274"/>
      <c r="P188" s="274"/>
      <c r="Q188" s="274"/>
      <c r="R188" s="274"/>
      <c r="S188" s="274"/>
      <c r="T188" s="27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6" t="s">
        <v>140</v>
      </c>
      <c r="AU188" s="276" t="s">
        <v>84</v>
      </c>
      <c r="AV188" s="14" t="s">
        <v>84</v>
      </c>
      <c r="AW188" s="14" t="s">
        <v>32</v>
      </c>
      <c r="AX188" s="14" t="s">
        <v>8</v>
      </c>
      <c r="AY188" s="276" t="s">
        <v>131</v>
      </c>
    </row>
    <row r="189" spans="1:65" s="2" customFormat="1" ht="21.75" customHeight="1">
      <c r="A189" s="38"/>
      <c r="B189" s="39"/>
      <c r="C189" s="243" t="s">
        <v>258</v>
      </c>
      <c r="D189" s="243" t="s">
        <v>133</v>
      </c>
      <c r="E189" s="244" t="s">
        <v>269</v>
      </c>
      <c r="F189" s="245" t="s">
        <v>270</v>
      </c>
      <c r="G189" s="246" t="s">
        <v>179</v>
      </c>
      <c r="H189" s="247">
        <v>59.15</v>
      </c>
      <c r="I189" s="248"/>
      <c r="J189" s="247">
        <f>ROUND(I189*H189,0)</f>
        <v>0</v>
      </c>
      <c r="K189" s="245" t="s">
        <v>137</v>
      </c>
      <c r="L189" s="44"/>
      <c r="M189" s="249" t="s">
        <v>1</v>
      </c>
      <c r="N189" s="250" t="s">
        <v>41</v>
      </c>
      <c r="O189" s="91"/>
      <c r="P189" s="251">
        <f>O189*H189</f>
        <v>0</v>
      </c>
      <c r="Q189" s="251">
        <v>0.02519</v>
      </c>
      <c r="R189" s="251">
        <f>Q189*H189</f>
        <v>1.4899885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138</v>
      </c>
      <c r="AT189" s="253" t="s">
        <v>133</v>
      </c>
      <c r="AU189" s="253" t="s">
        <v>84</v>
      </c>
      <c r="AY189" s="17" t="s">
        <v>131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</v>
      </c>
      <c r="BK189" s="254">
        <f>ROUND(I189*H189,0)</f>
        <v>0</v>
      </c>
      <c r="BL189" s="17" t="s">
        <v>138</v>
      </c>
      <c r="BM189" s="253" t="s">
        <v>531</v>
      </c>
    </row>
    <row r="190" spans="1:51" s="14" customFormat="1" ht="12">
      <c r="A190" s="14"/>
      <c r="B190" s="266"/>
      <c r="C190" s="267"/>
      <c r="D190" s="257" t="s">
        <v>140</v>
      </c>
      <c r="E190" s="268" t="s">
        <v>1</v>
      </c>
      <c r="F190" s="269" t="s">
        <v>532</v>
      </c>
      <c r="G190" s="267"/>
      <c r="H190" s="270">
        <v>59.15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6" t="s">
        <v>140</v>
      </c>
      <c r="AU190" s="276" t="s">
        <v>84</v>
      </c>
      <c r="AV190" s="14" t="s">
        <v>84</v>
      </c>
      <c r="AW190" s="14" t="s">
        <v>32</v>
      </c>
      <c r="AX190" s="14" t="s">
        <v>8</v>
      </c>
      <c r="AY190" s="276" t="s">
        <v>131</v>
      </c>
    </row>
    <row r="191" spans="1:65" s="2" customFormat="1" ht="21.75" customHeight="1">
      <c r="A191" s="38"/>
      <c r="B191" s="39"/>
      <c r="C191" s="243" t="s">
        <v>263</v>
      </c>
      <c r="D191" s="243" t="s">
        <v>133</v>
      </c>
      <c r="E191" s="244" t="s">
        <v>274</v>
      </c>
      <c r="F191" s="245" t="s">
        <v>275</v>
      </c>
      <c r="G191" s="246" t="s">
        <v>179</v>
      </c>
      <c r="H191" s="247">
        <v>59.15</v>
      </c>
      <c r="I191" s="248"/>
      <c r="J191" s="247">
        <f>ROUND(I191*H191,0)</f>
        <v>0</v>
      </c>
      <c r="K191" s="245" t="s">
        <v>137</v>
      </c>
      <c r="L191" s="44"/>
      <c r="M191" s="249" t="s">
        <v>1</v>
      </c>
      <c r="N191" s="250" t="s">
        <v>41</v>
      </c>
      <c r="O191" s="91"/>
      <c r="P191" s="251">
        <f>O191*H191</f>
        <v>0</v>
      </c>
      <c r="Q191" s="251">
        <v>0</v>
      </c>
      <c r="R191" s="251">
        <f>Q191*H191</f>
        <v>0</v>
      </c>
      <c r="S191" s="251">
        <v>0</v>
      </c>
      <c r="T191" s="25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3" t="s">
        <v>138</v>
      </c>
      <c r="AT191" s="253" t="s">
        <v>133</v>
      </c>
      <c r="AU191" s="253" t="s">
        <v>84</v>
      </c>
      <c r="AY191" s="17" t="s">
        <v>131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7" t="s">
        <v>8</v>
      </c>
      <c r="BK191" s="254">
        <f>ROUND(I191*H191,0)</f>
        <v>0</v>
      </c>
      <c r="BL191" s="17" t="s">
        <v>138</v>
      </c>
      <c r="BM191" s="253" t="s">
        <v>533</v>
      </c>
    </row>
    <row r="192" spans="1:65" s="2" customFormat="1" ht="21.75" customHeight="1">
      <c r="A192" s="38"/>
      <c r="B192" s="39"/>
      <c r="C192" s="243" t="s">
        <v>268</v>
      </c>
      <c r="D192" s="243" t="s">
        <v>133</v>
      </c>
      <c r="E192" s="244" t="s">
        <v>278</v>
      </c>
      <c r="F192" s="245" t="s">
        <v>279</v>
      </c>
      <c r="G192" s="246" t="s">
        <v>166</v>
      </c>
      <c r="H192" s="247">
        <v>0.95</v>
      </c>
      <c r="I192" s="248"/>
      <c r="J192" s="247">
        <f>ROUND(I192*H192,0)</f>
        <v>0</v>
      </c>
      <c r="K192" s="245" t="s">
        <v>137</v>
      </c>
      <c r="L192" s="44"/>
      <c r="M192" s="249" t="s">
        <v>1</v>
      </c>
      <c r="N192" s="250" t="s">
        <v>41</v>
      </c>
      <c r="O192" s="91"/>
      <c r="P192" s="251">
        <f>O192*H192</f>
        <v>0</v>
      </c>
      <c r="Q192" s="251">
        <v>1.04711</v>
      </c>
      <c r="R192" s="251">
        <f>Q192*H192</f>
        <v>0.9947545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138</v>
      </c>
      <c r="AT192" s="253" t="s">
        <v>133</v>
      </c>
      <c r="AU192" s="253" t="s">
        <v>84</v>
      </c>
      <c r="AY192" s="17" t="s">
        <v>131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</v>
      </c>
      <c r="BK192" s="254">
        <f>ROUND(I192*H192,0)</f>
        <v>0</v>
      </c>
      <c r="BL192" s="17" t="s">
        <v>138</v>
      </c>
      <c r="BM192" s="253" t="s">
        <v>534</v>
      </c>
    </row>
    <row r="193" spans="1:51" s="13" customFormat="1" ht="12">
      <c r="A193" s="13"/>
      <c r="B193" s="255"/>
      <c r="C193" s="256"/>
      <c r="D193" s="257" t="s">
        <v>140</v>
      </c>
      <c r="E193" s="258" t="s">
        <v>1</v>
      </c>
      <c r="F193" s="259" t="s">
        <v>535</v>
      </c>
      <c r="G193" s="256"/>
      <c r="H193" s="258" t="s">
        <v>1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5" t="s">
        <v>140</v>
      </c>
      <c r="AU193" s="265" t="s">
        <v>84</v>
      </c>
      <c r="AV193" s="13" t="s">
        <v>8</v>
      </c>
      <c r="AW193" s="13" t="s">
        <v>32</v>
      </c>
      <c r="AX193" s="13" t="s">
        <v>76</v>
      </c>
      <c r="AY193" s="265" t="s">
        <v>131</v>
      </c>
    </row>
    <row r="194" spans="1:51" s="14" customFormat="1" ht="12">
      <c r="A194" s="14"/>
      <c r="B194" s="266"/>
      <c r="C194" s="267"/>
      <c r="D194" s="257" t="s">
        <v>140</v>
      </c>
      <c r="E194" s="268" t="s">
        <v>1</v>
      </c>
      <c r="F194" s="269" t="s">
        <v>536</v>
      </c>
      <c r="G194" s="267"/>
      <c r="H194" s="270">
        <v>0.95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6" t="s">
        <v>140</v>
      </c>
      <c r="AU194" s="276" t="s">
        <v>84</v>
      </c>
      <c r="AV194" s="14" t="s">
        <v>84</v>
      </c>
      <c r="AW194" s="14" t="s">
        <v>32</v>
      </c>
      <c r="AX194" s="14" t="s">
        <v>8</v>
      </c>
      <c r="AY194" s="276" t="s">
        <v>131</v>
      </c>
    </row>
    <row r="195" spans="1:65" s="2" customFormat="1" ht="16.5" customHeight="1">
      <c r="A195" s="38"/>
      <c r="B195" s="39"/>
      <c r="C195" s="243" t="s">
        <v>273</v>
      </c>
      <c r="D195" s="243" t="s">
        <v>133</v>
      </c>
      <c r="E195" s="244" t="s">
        <v>284</v>
      </c>
      <c r="F195" s="245" t="s">
        <v>285</v>
      </c>
      <c r="G195" s="246" t="s">
        <v>136</v>
      </c>
      <c r="H195" s="247">
        <v>55.8</v>
      </c>
      <c r="I195" s="248"/>
      <c r="J195" s="247">
        <f>ROUND(I195*H195,0)</f>
        <v>0</v>
      </c>
      <c r="K195" s="245" t="s">
        <v>137</v>
      </c>
      <c r="L195" s="44"/>
      <c r="M195" s="249" t="s">
        <v>1</v>
      </c>
      <c r="N195" s="250" t="s">
        <v>41</v>
      </c>
      <c r="O195" s="91"/>
      <c r="P195" s="251">
        <f>O195*H195</f>
        <v>0</v>
      </c>
      <c r="Q195" s="251">
        <v>0</v>
      </c>
      <c r="R195" s="251">
        <f>Q195*H195</f>
        <v>0</v>
      </c>
      <c r="S195" s="251">
        <v>0</v>
      </c>
      <c r="T195" s="25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3" t="s">
        <v>138</v>
      </c>
      <c r="AT195" s="253" t="s">
        <v>133</v>
      </c>
      <c r="AU195" s="253" t="s">
        <v>84</v>
      </c>
      <c r="AY195" s="17" t="s">
        <v>131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7" t="s">
        <v>8</v>
      </c>
      <c r="BK195" s="254">
        <f>ROUND(I195*H195,0)</f>
        <v>0</v>
      </c>
      <c r="BL195" s="17" t="s">
        <v>138</v>
      </c>
      <c r="BM195" s="253" t="s">
        <v>537</v>
      </c>
    </row>
    <row r="196" spans="1:51" s="13" customFormat="1" ht="12">
      <c r="A196" s="13"/>
      <c r="B196" s="255"/>
      <c r="C196" s="256"/>
      <c r="D196" s="257" t="s">
        <v>140</v>
      </c>
      <c r="E196" s="258" t="s">
        <v>1</v>
      </c>
      <c r="F196" s="259" t="s">
        <v>287</v>
      </c>
      <c r="G196" s="256"/>
      <c r="H196" s="258" t="s">
        <v>1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5" t="s">
        <v>140</v>
      </c>
      <c r="AU196" s="265" t="s">
        <v>84</v>
      </c>
      <c r="AV196" s="13" t="s">
        <v>8</v>
      </c>
      <c r="AW196" s="13" t="s">
        <v>32</v>
      </c>
      <c r="AX196" s="13" t="s">
        <v>76</v>
      </c>
      <c r="AY196" s="265" t="s">
        <v>131</v>
      </c>
    </row>
    <row r="197" spans="1:51" s="14" customFormat="1" ht="12">
      <c r="A197" s="14"/>
      <c r="B197" s="266"/>
      <c r="C197" s="267"/>
      <c r="D197" s="257" t="s">
        <v>140</v>
      </c>
      <c r="E197" s="268" t="s">
        <v>1</v>
      </c>
      <c r="F197" s="269" t="s">
        <v>538</v>
      </c>
      <c r="G197" s="267"/>
      <c r="H197" s="270">
        <v>53.55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6" t="s">
        <v>140</v>
      </c>
      <c r="AU197" s="276" t="s">
        <v>84</v>
      </c>
      <c r="AV197" s="14" t="s">
        <v>84</v>
      </c>
      <c r="AW197" s="14" t="s">
        <v>32</v>
      </c>
      <c r="AX197" s="14" t="s">
        <v>76</v>
      </c>
      <c r="AY197" s="276" t="s">
        <v>131</v>
      </c>
    </row>
    <row r="198" spans="1:51" s="14" customFormat="1" ht="12">
      <c r="A198" s="14"/>
      <c r="B198" s="266"/>
      <c r="C198" s="267"/>
      <c r="D198" s="257" t="s">
        <v>140</v>
      </c>
      <c r="E198" s="268" t="s">
        <v>1</v>
      </c>
      <c r="F198" s="269" t="s">
        <v>539</v>
      </c>
      <c r="G198" s="267"/>
      <c r="H198" s="270">
        <v>2.25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6" t="s">
        <v>140</v>
      </c>
      <c r="AU198" s="276" t="s">
        <v>84</v>
      </c>
      <c r="AV198" s="14" t="s">
        <v>84</v>
      </c>
      <c r="AW198" s="14" t="s">
        <v>32</v>
      </c>
      <c r="AX198" s="14" t="s">
        <v>76</v>
      </c>
      <c r="AY198" s="276" t="s">
        <v>131</v>
      </c>
    </row>
    <row r="199" spans="1:51" s="15" customFormat="1" ht="12">
      <c r="A199" s="15"/>
      <c r="B199" s="277"/>
      <c r="C199" s="278"/>
      <c r="D199" s="257" t="s">
        <v>140</v>
      </c>
      <c r="E199" s="279" t="s">
        <v>1</v>
      </c>
      <c r="F199" s="280" t="s">
        <v>145</v>
      </c>
      <c r="G199" s="278"/>
      <c r="H199" s="281">
        <v>55.8</v>
      </c>
      <c r="I199" s="282"/>
      <c r="J199" s="278"/>
      <c r="K199" s="278"/>
      <c r="L199" s="283"/>
      <c r="M199" s="284"/>
      <c r="N199" s="285"/>
      <c r="O199" s="285"/>
      <c r="P199" s="285"/>
      <c r="Q199" s="285"/>
      <c r="R199" s="285"/>
      <c r="S199" s="285"/>
      <c r="T199" s="28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7" t="s">
        <v>140</v>
      </c>
      <c r="AU199" s="287" t="s">
        <v>84</v>
      </c>
      <c r="AV199" s="15" t="s">
        <v>138</v>
      </c>
      <c r="AW199" s="15" t="s">
        <v>32</v>
      </c>
      <c r="AX199" s="15" t="s">
        <v>8</v>
      </c>
      <c r="AY199" s="287" t="s">
        <v>131</v>
      </c>
    </row>
    <row r="200" spans="1:65" s="2" customFormat="1" ht="16.5" customHeight="1">
      <c r="A200" s="38"/>
      <c r="B200" s="39"/>
      <c r="C200" s="243" t="s">
        <v>277</v>
      </c>
      <c r="D200" s="243" t="s">
        <v>133</v>
      </c>
      <c r="E200" s="244" t="s">
        <v>290</v>
      </c>
      <c r="F200" s="245" t="s">
        <v>291</v>
      </c>
      <c r="G200" s="246" t="s">
        <v>136</v>
      </c>
      <c r="H200" s="247">
        <v>14.33</v>
      </c>
      <c r="I200" s="248"/>
      <c r="J200" s="247">
        <f>ROUND(I200*H200,0)</f>
        <v>0</v>
      </c>
      <c r="K200" s="245" t="s">
        <v>137</v>
      </c>
      <c r="L200" s="44"/>
      <c r="M200" s="249" t="s">
        <v>1</v>
      </c>
      <c r="N200" s="250" t="s">
        <v>41</v>
      </c>
      <c r="O200" s="91"/>
      <c r="P200" s="251">
        <f>O200*H200</f>
        <v>0</v>
      </c>
      <c r="Q200" s="251">
        <v>0</v>
      </c>
      <c r="R200" s="251">
        <f>Q200*H200</f>
        <v>0</v>
      </c>
      <c r="S200" s="251">
        <v>0</v>
      </c>
      <c r="T200" s="25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3" t="s">
        <v>138</v>
      </c>
      <c r="AT200" s="253" t="s">
        <v>133</v>
      </c>
      <c r="AU200" s="253" t="s">
        <v>84</v>
      </c>
      <c r="AY200" s="17" t="s">
        <v>131</v>
      </c>
      <c r="BE200" s="254">
        <f>IF(N200="základní",J200,0)</f>
        <v>0</v>
      </c>
      <c r="BF200" s="254">
        <f>IF(N200="snížená",J200,0)</f>
        <v>0</v>
      </c>
      <c r="BG200" s="254">
        <f>IF(N200="zákl. přenesená",J200,0)</f>
        <v>0</v>
      </c>
      <c r="BH200" s="254">
        <f>IF(N200="sníž. přenesená",J200,0)</f>
        <v>0</v>
      </c>
      <c r="BI200" s="254">
        <f>IF(N200="nulová",J200,0)</f>
        <v>0</v>
      </c>
      <c r="BJ200" s="17" t="s">
        <v>8</v>
      </c>
      <c r="BK200" s="254">
        <f>ROUND(I200*H200,0)</f>
        <v>0</v>
      </c>
      <c r="BL200" s="17" t="s">
        <v>138</v>
      </c>
      <c r="BM200" s="253" t="s">
        <v>540</v>
      </c>
    </row>
    <row r="201" spans="1:51" s="13" customFormat="1" ht="12">
      <c r="A201" s="13"/>
      <c r="B201" s="255"/>
      <c r="C201" s="256"/>
      <c r="D201" s="257" t="s">
        <v>140</v>
      </c>
      <c r="E201" s="258" t="s">
        <v>1</v>
      </c>
      <c r="F201" s="259" t="s">
        <v>293</v>
      </c>
      <c r="G201" s="256"/>
      <c r="H201" s="258" t="s">
        <v>1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5" t="s">
        <v>140</v>
      </c>
      <c r="AU201" s="265" t="s">
        <v>84</v>
      </c>
      <c r="AV201" s="13" t="s">
        <v>8</v>
      </c>
      <c r="AW201" s="13" t="s">
        <v>32</v>
      </c>
      <c r="AX201" s="13" t="s">
        <v>76</v>
      </c>
      <c r="AY201" s="265" t="s">
        <v>131</v>
      </c>
    </row>
    <row r="202" spans="1:51" s="14" customFormat="1" ht="12">
      <c r="A202" s="14"/>
      <c r="B202" s="266"/>
      <c r="C202" s="267"/>
      <c r="D202" s="257" t="s">
        <v>140</v>
      </c>
      <c r="E202" s="268" t="s">
        <v>1</v>
      </c>
      <c r="F202" s="269" t="s">
        <v>541</v>
      </c>
      <c r="G202" s="267"/>
      <c r="H202" s="270">
        <v>14.33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6" t="s">
        <v>140</v>
      </c>
      <c r="AU202" s="276" t="s">
        <v>84</v>
      </c>
      <c r="AV202" s="14" t="s">
        <v>84</v>
      </c>
      <c r="AW202" s="14" t="s">
        <v>32</v>
      </c>
      <c r="AX202" s="14" t="s">
        <v>8</v>
      </c>
      <c r="AY202" s="276" t="s">
        <v>131</v>
      </c>
    </row>
    <row r="203" spans="1:65" s="2" customFormat="1" ht="16.5" customHeight="1">
      <c r="A203" s="38"/>
      <c r="B203" s="39"/>
      <c r="C203" s="243" t="s">
        <v>283</v>
      </c>
      <c r="D203" s="243" t="s">
        <v>133</v>
      </c>
      <c r="E203" s="244" t="s">
        <v>296</v>
      </c>
      <c r="F203" s="245" t="s">
        <v>297</v>
      </c>
      <c r="G203" s="246" t="s">
        <v>136</v>
      </c>
      <c r="H203" s="247">
        <v>121.68</v>
      </c>
      <c r="I203" s="248"/>
      <c r="J203" s="247">
        <f>ROUND(I203*H203,0)</f>
        <v>0</v>
      </c>
      <c r="K203" s="245" t="s">
        <v>137</v>
      </c>
      <c r="L203" s="44"/>
      <c r="M203" s="249" t="s">
        <v>1</v>
      </c>
      <c r="N203" s="250" t="s">
        <v>41</v>
      </c>
      <c r="O203" s="91"/>
      <c r="P203" s="251">
        <f>O203*H203</f>
        <v>0</v>
      </c>
      <c r="Q203" s="251">
        <v>0</v>
      </c>
      <c r="R203" s="251">
        <f>Q203*H203</f>
        <v>0</v>
      </c>
      <c r="S203" s="251">
        <v>0</v>
      </c>
      <c r="T203" s="25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3" t="s">
        <v>138</v>
      </c>
      <c r="AT203" s="253" t="s">
        <v>133</v>
      </c>
      <c r="AU203" s="253" t="s">
        <v>84</v>
      </c>
      <c r="AY203" s="17" t="s">
        <v>131</v>
      </c>
      <c r="BE203" s="254">
        <f>IF(N203="základní",J203,0)</f>
        <v>0</v>
      </c>
      <c r="BF203" s="254">
        <f>IF(N203="snížená",J203,0)</f>
        <v>0</v>
      </c>
      <c r="BG203" s="254">
        <f>IF(N203="zákl. přenesená",J203,0)</f>
        <v>0</v>
      </c>
      <c r="BH203" s="254">
        <f>IF(N203="sníž. přenesená",J203,0)</f>
        <v>0</v>
      </c>
      <c r="BI203" s="254">
        <f>IF(N203="nulová",J203,0)</f>
        <v>0</v>
      </c>
      <c r="BJ203" s="17" t="s">
        <v>8</v>
      </c>
      <c r="BK203" s="254">
        <f>ROUND(I203*H203,0)</f>
        <v>0</v>
      </c>
      <c r="BL203" s="17" t="s">
        <v>138</v>
      </c>
      <c r="BM203" s="253" t="s">
        <v>542</v>
      </c>
    </row>
    <row r="204" spans="1:51" s="14" customFormat="1" ht="12">
      <c r="A204" s="14"/>
      <c r="B204" s="266"/>
      <c r="C204" s="267"/>
      <c r="D204" s="257" t="s">
        <v>140</v>
      </c>
      <c r="E204" s="268" t="s">
        <v>1</v>
      </c>
      <c r="F204" s="269" t="s">
        <v>543</v>
      </c>
      <c r="G204" s="267"/>
      <c r="H204" s="270">
        <v>56.4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6" t="s">
        <v>140</v>
      </c>
      <c r="AU204" s="276" t="s">
        <v>84</v>
      </c>
      <c r="AV204" s="14" t="s">
        <v>84</v>
      </c>
      <c r="AW204" s="14" t="s">
        <v>32</v>
      </c>
      <c r="AX204" s="14" t="s">
        <v>76</v>
      </c>
      <c r="AY204" s="276" t="s">
        <v>131</v>
      </c>
    </row>
    <row r="205" spans="1:51" s="14" customFormat="1" ht="12">
      <c r="A205" s="14"/>
      <c r="B205" s="266"/>
      <c r="C205" s="267"/>
      <c r="D205" s="257" t="s">
        <v>140</v>
      </c>
      <c r="E205" s="268" t="s">
        <v>1</v>
      </c>
      <c r="F205" s="269" t="s">
        <v>544</v>
      </c>
      <c r="G205" s="267"/>
      <c r="H205" s="270">
        <v>65.28</v>
      </c>
      <c r="I205" s="271"/>
      <c r="J205" s="267"/>
      <c r="K205" s="267"/>
      <c r="L205" s="272"/>
      <c r="M205" s="273"/>
      <c r="N205" s="274"/>
      <c r="O205" s="274"/>
      <c r="P205" s="274"/>
      <c r="Q205" s="274"/>
      <c r="R205" s="274"/>
      <c r="S205" s="274"/>
      <c r="T205" s="27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6" t="s">
        <v>140</v>
      </c>
      <c r="AU205" s="276" t="s">
        <v>84</v>
      </c>
      <c r="AV205" s="14" t="s">
        <v>84</v>
      </c>
      <c r="AW205" s="14" t="s">
        <v>32</v>
      </c>
      <c r="AX205" s="14" t="s">
        <v>76</v>
      </c>
      <c r="AY205" s="276" t="s">
        <v>131</v>
      </c>
    </row>
    <row r="206" spans="1:51" s="15" customFormat="1" ht="12">
      <c r="A206" s="15"/>
      <c r="B206" s="277"/>
      <c r="C206" s="278"/>
      <c r="D206" s="257" t="s">
        <v>140</v>
      </c>
      <c r="E206" s="279" t="s">
        <v>1</v>
      </c>
      <c r="F206" s="280" t="s">
        <v>145</v>
      </c>
      <c r="G206" s="278"/>
      <c r="H206" s="281">
        <v>121.68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87" t="s">
        <v>140</v>
      </c>
      <c r="AU206" s="287" t="s">
        <v>84</v>
      </c>
      <c r="AV206" s="15" t="s">
        <v>138</v>
      </c>
      <c r="AW206" s="15" t="s">
        <v>32</v>
      </c>
      <c r="AX206" s="15" t="s">
        <v>8</v>
      </c>
      <c r="AY206" s="287" t="s">
        <v>131</v>
      </c>
    </row>
    <row r="207" spans="1:65" s="2" customFormat="1" ht="21.75" customHeight="1">
      <c r="A207" s="38"/>
      <c r="B207" s="39"/>
      <c r="C207" s="243" t="s">
        <v>289</v>
      </c>
      <c r="D207" s="243" t="s">
        <v>133</v>
      </c>
      <c r="E207" s="244" t="s">
        <v>302</v>
      </c>
      <c r="F207" s="245" t="s">
        <v>303</v>
      </c>
      <c r="G207" s="246" t="s">
        <v>179</v>
      </c>
      <c r="H207" s="247">
        <v>392.6</v>
      </c>
      <c r="I207" s="248"/>
      <c r="J207" s="247">
        <f>ROUND(I207*H207,0)</f>
        <v>0</v>
      </c>
      <c r="K207" s="245" t="s">
        <v>137</v>
      </c>
      <c r="L207" s="44"/>
      <c r="M207" s="249" t="s">
        <v>1</v>
      </c>
      <c r="N207" s="250" t="s">
        <v>41</v>
      </c>
      <c r="O207" s="91"/>
      <c r="P207" s="251">
        <f>O207*H207</f>
        <v>0</v>
      </c>
      <c r="Q207" s="251">
        <v>0.00237</v>
      </c>
      <c r="R207" s="251">
        <f>Q207*H207</f>
        <v>0.9304620000000001</v>
      </c>
      <c r="S207" s="251">
        <v>0</v>
      </c>
      <c r="T207" s="25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3" t="s">
        <v>138</v>
      </c>
      <c r="AT207" s="253" t="s">
        <v>133</v>
      </c>
      <c r="AU207" s="253" t="s">
        <v>84</v>
      </c>
      <c r="AY207" s="17" t="s">
        <v>131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7" t="s">
        <v>8</v>
      </c>
      <c r="BK207" s="254">
        <f>ROUND(I207*H207,0)</f>
        <v>0</v>
      </c>
      <c r="BL207" s="17" t="s">
        <v>138</v>
      </c>
      <c r="BM207" s="253" t="s">
        <v>545</v>
      </c>
    </row>
    <row r="208" spans="1:51" s="14" customFormat="1" ht="12">
      <c r="A208" s="14"/>
      <c r="B208" s="266"/>
      <c r="C208" s="267"/>
      <c r="D208" s="257" t="s">
        <v>140</v>
      </c>
      <c r="E208" s="268" t="s">
        <v>1</v>
      </c>
      <c r="F208" s="269" t="s">
        <v>546</v>
      </c>
      <c r="G208" s="267"/>
      <c r="H208" s="270">
        <v>46.4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6" t="s">
        <v>140</v>
      </c>
      <c r="AU208" s="276" t="s">
        <v>84</v>
      </c>
      <c r="AV208" s="14" t="s">
        <v>84</v>
      </c>
      <c r="AW208" s="14" t="s">
        <v>32</v>
      </c>
      <c r="AX208" s="14" t="s">
        <v>76</v>
      </c>
      <c r="AY208" s="276" t="s">
        <v>131</v>
      </c>
    </row>
    <row r="209" spans="1:51" s="14" customFormat="1" ht="12">
      <c r="A209" s="14"/>
      <c r="B209" s="266"/>
      <c r="C209" s="267"/>
      <c r="D209" s="257" t="s">
        <v>140</v>
      </c>
      <c r="E209" s="268" t="s">
        <v>1</v>
      </c>
      <c r="F209" s="269" t="s">
        <v>547</v>
      </c>
      <c r="G209" s="267"/>
      <c r="H209" s="270">
        <v>346.2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6" t="s">
        <v>140</v>
      </c>
      <c r="AU209" s="276" t="s">
        <v>84</v>
      </c>
      <c r="AV209" s="14" t="s">
        <v>84</v>
      </c>
      <c r="AW209" s="14" t="s">
        <v>32</v>
      </c>
      <c r="AX209" s="14" t="s">
        <v>76</v>
      </c>
      <c r="AY209" s="276" t="s">
        <v>131</v>
      </c>
    </row>
    <row r="210" spans="1:51" s="15" customFormat="1" ht="12">
      <c r="A210" s="15"/>
      <c r="B210" s="277"/>
      <c r="C210" s="278"/>
      <c r="D210" s="257" t="s">
        <v>140</v>
      </c>
      <c r="E210" s="279" t="s">
        <v>1</v>
      </c>
      <c r="F210" s="280" t="s">
        <v>145</v>
      </c>
      <c r="G210" s="278"/>
      <c r="H210" s="281">
        <v>392.6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7" t="s">
        <v>140</v>
      </c>
      <c r="AU210" s="287" t="s">
        <v>84</v>
      </c>
      <c r="AV210" s="15" t="s">
        <v>138</v>
      </c>
      <c r="AW210" s="15" t="s">
        <v>32</v>
      </c>
      <c r="AX210" s="15" t="s">
        <v>8</v>
      </c>
      <c r="AY210" s="287" t="s">
        <v>131</v>
      </c>
    </row>
    <row r="211" spans="1:65" s="2" customFormat="1" ht="21.75" customHeight="1">
      <c r="A211" s="38"/>
      <c r="B211" s="39"/>
      <c r="C211" s="243" t="s">
        <v>295</v>
      </c>
      <c r="D211" s="243" t="s">
        <v>133</v>
      </c>
      <c r="E211" s="244" t="s">
        <v>308</v>
      </c>
      <c r="F211" s="245" t="s">
        <v>309</v>
      </c>
      <c r="G211" s="246" t="s">
        <v>179</v>
      </c>
      <c r="H211" s="247">
        <v>392.6</v>
      </c>
      <c r="I211" s="248"/>
      <c r="J211" s="247">
        <f>ROUND(I211*H211,0)</f>
        <v>0</v>
      </c>
      <c r="K211" s="245" t="s">
        <v>137</v>
      </c>
      <c r="L211" s="44"/>
      <c r="M211" s="249" t="s">
        <v>1</v>
      </c>
      <c r="N211" s="250" t="s">
        <v>41</v>
      </c>
      <c r="O211" s="91"/>
      <c r="P211" s="251">
        <f>O211*H211</f>
        <v>0</v>
      </c>
      <c r="Q211" s="251">
        <v>0</v>
      </c>
      <c r="R211" s="251">
        <f>Q211*H211</f>
        <v>0</v>
      </c>
      <c r="S211" s="251">
        <v>0</v>
      </c>
      <c r="T211" s="25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3" t="s">
        <v>138</v>
      </c>
      <c r="AT211" s="253" t="s">
        <v>133</v>
      </c>
      <c r="AU211" s="253" t="s">
        <v>84</v>
      </c>
      <c r="AY211" s="17" t="s">
        <v>131</v>
      </c>
      <c r="BE211" s="254">
        <f>IF(N211="základní",J211,0)</f>
        <v>0</v>
      </c>
      <c r="BF211" s="254">
        <f>IF(N211="snížená",J211,0)</f>
        <v>0</v>
      </c>
      <c r="BG211" s="254">
        <f>IF(N211="zákl. přenesená",J211,0)</f>
        <v>0</v>
      </c>
      <c r="BH211" s="254">
        <f>IF(N211="sníž. přenesená",J211,0)</f>
        <v>0</v>
      </c>
      <c r="BI211" s="254">
        <f>IF(N211="nulová",J211,0)</f>
        <v>0</v>
      </c>
      <c r="BJ211" s="17" t="s">
        <v>8</v>
      </c>
      <c r="BK211" s="254">
        <f>ROUND(I211*H211,0)</f>
        <v>0</v>
      </c>
      <c r="BL211" s="17" t="s">
        <v>138</v>
      </c>
      <c r="BM211" s="253" t="s">
        <v>548</v>
      </c>
    </row>
    <row r="212" spans="1:65" s="2" customFormat="1" ht="21.75" customHeight="1">
      <c r="A212" s="38"/>
      <c r="B212" s="39"/>
      <c r="C212" s="243" t="s">
        <v>301</v>
      </c>
      <c r="D212" s="243" t="s">
        <v>133</v>
      </c>
      <c r="E212" s="244" t="s">
        <v>312</v>
      </c>
      <c r="F212" s="245" t="s">
        <v>313</v>
      </c>
      <c r="G212" s="246" t="s">
        <v>166</v>
      </c>
      <c r="H212" s="247">
        <v>14.33</v>
      </c>
      <c r="I212" s="248"/>
      <c r="J212" s="247">
        <f>ROUND(I212*H212,0)</f>
        <v>0</v>
      </c>
      <c r="K212" s="245" t="s">
        <v>137</v>
      </c>
      <c r="L212" s="44"/>
      <c r="M212" s="249" t="s">
        <v>1</v>
      </c>
      <c r="N212" s="250" t="s">
        <v>41</v>
      </c>
      <c r="O212" s="91"/>
      <c r="P212" s="251">
        <f>O212*H212</f>
        <v>0</v>
      </c>
      <c r="Q212" s="251">
        <v>1.04331</v>
      </c>
      <c r="R212" s="251">
        <f>Q212*H212</f>
        <v>14.950632299999999</v>
      </c>
      <c r="S212" s="251">
        <v>0</v>
      </c>
      <c r="T212" s="25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3" t="s">
        <v>138</v>
      </c>
      <c r="AT212" s="253" t="s">
        <v>133</v>
      </c>
      <c r="AU212" s="253" t="s">
        <v>84</v>
      </c>
      <c r="AY212" s="17" t="s">
        <v>131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7" t="s">
        <v>8</v>
      </c>
      <c r="BK212" s="254">
        <f>ROUND(I212*H212,0)</f>
        <v>0</v>
      </c>
      <c r="BL212" s="17" t="s">
        <v>138</v>
      </c>
      <c r="BM212" s="253" t="s">
        <v>549</v>
      </c>
    </row>
    <row r="213" spans="1:51" s="13" customFormat="1" ht="12">
      <c r="A213" s="13"/>
      <c r="B213" s="255"/>
      <c r="C213" s="256"/>
      <c r="D213" s="257" t="s">
        <v>140</v>
      </c>
      <c r="E213" s="258" t="s">
        <v>1</v>
      </c>
      <c r="F213" s="259" t="s">
        <v>550</v>
      </c>
      <c r="G213" s="256"/>
      <c r="H213" s="258" t="s">
        <v>1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5" t="s">
        <v>140</v>
      </c>
      <c r="AU213" s="265" t="s">
        <v>84</v>
      </c>
      <c r="AV213" s="13" t="s">
        <v>8</v>
      </c>
      <c r="AW213" s="13" t="s">
        <v>32</v>
      </c>
      <c r="AX213" s="13" t="s">
        <v>76</v>
      </c>
      <c r="AY213" s="265" t="s">
        <v>131</v>
      </c>
    </row>
    <row r="214" spans="1:51" s="14" customFormat="1" ht="12">
      <c r="A214" s="14"/>
      <c r="B214" s="266"/>
      <c r="C214" s="267"/>
      <c r="D214" s="257" t="s">
        <v>140</v>
      </c>
      <c r="E214" s="268" t="s">
        <v>1</v>
      </c>
      <c r="F214" s="269" t="s">
        <v>551</v>
      </c>
      <c r="G214" s="267"/>
      <c r="H214" s="270">
        <v>14.33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6" t="s">
        <v>140</v>
      </c>
      <c r="AU214" s="276" t="s">
        <v>84</v>
      </c>
      <c r="AV214" s="14" t="s">
        <v>84</v>
      </c>
      <c r="AW214" s="14" t="s">
        <v>32</v>
      </c>
      <c r="AX214" s="14" t="s">
        <v>8</v>
      </c>
      <c r="AY214" s="276" t="s">
        <v>131</v>
      </c>
    </row>
    <row r="215" spans="1:65" s="2" customFormat="1" ht="21.75" customHeight="1">
      <c r="A215" s="38"/>
      <c r="B215" s="39"/>
      <c r="C215" s="243" t="s">
        <v>307</v>
      </c>
      <c r="D215" s="243" t="s">
        <v>133</v>
      </c>
      <c r="E215" s="244" t="s">
        <v>318</v>
      </c>
      <c r="F215" s="245" t="s">
        <v>319</v>
      </c>
      <c r="G215" s="246" t="s">
        <v>159</v>
      </c>
      <c r="H215" s="247">
        <v>60.25</v>
      </c>
      <c r="I215" s="248"/>
      <c r="J215" s="247">
        <f>ROUND(I215*H215,0)</f>
        <v>0</v>
      </c>
      <c r="K215" s="245" t="s">
        <v>137</v>
      </c>
      <c r="L215" s="44"/>
      <c r="M215" s="249" t="s">
        <v>1</v>
      </c>
      <c r="N215" s="250" t="s">
        <v>41</v>
      </c>
      <c r="O215" s="91"/>
      <c r="P215" s="251">
        <f>O215*H215</f>
        <v>0</v>
      </c>
      <c r="Q215" s="251">
        <v>0.17016</v>
      </c>
      <c r="R215" s="251">
        <f>Q215*H215</f>
        <v>10.25214</v>
      </c>
      <c r="S215" s="251">
        <v>0</v>
      </c>
      <c r="T215" s="25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3" t="s">
        <v>138</v>
      </c>
      <c r="AT215" s="253" t="s">
        <v>133</v>
      </c>
      <c r="AU215" s="253" t="s">
        <v>84</v>
      </c>
      <c r="AY215" s="17" t="s">
        <v>131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7" t="s">
        <v>8</v>
      </c>
      <c r="BK215" s="254">
        <f>ROUND(I215*H215,0)</f>
        <v>0</v>
      </c>
      <c r="BL215" s="17" t="s">
        <v>138</v>
      </c>
      <c r="BM215" s="253" t="s">
        <v>552</v>
      </c>
    </row>
    <row r="216" spans="1:51" s="14" customFormat="1" ht="12">
      <c r="A216" s="14"/>
      <c r="B216" s="266"/>
      <c r="C216" s="267"/>
      <c r="D216" s="257" t="s">
        <v>140</v>
      </c>
      <c r="E216" s="268" t="s">
        <v>1</v>
      </c>
      <c r="F216" s="269" t="s">
        <v>553</v>
      </c>
      <c r="G216" s="267"/>
      <c r="H216" s="270">
        <v>60.25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6" t="s">
        <v>140</v>
      </c>
      <c r="AU216" s="276" t="s">
        <v>84</v>
      </c>
      <c r="AV216" s="14" t="s">
        <v>84</v>
      </c>
      <c r="AW216" s="14" t="s">
        <v>32</v>
      </c>
      <c r="AX216" s="14" t="s">
        <v>8</v>
      </c>
      <c r="AY216" s="276" t="s">
        <v>131</v>
      </c>
    </row>
    <row r="217" spans="1:65" s="2" customFormat="1" ht="21.75" customHeight="1">
      <c r="A217" s="38"/>
      <c r="B217" s="39"/>
      <c r="C217" s="243" t="s">
        <v>311</v>
      </c>
      <c r="D217" s="243" t="s">
        <v>133</v>
      </c>
      <c r="E217" s="244" t="s">
        <v>323</v>
      </c>
      <c r="F217" s="245" t="s">
        <v>324</v>
      </c>
      <c r="G217" s="246" t="s">
        <v>159</v>
      </c>
      <c r="H217" s="247">
        <v>60.25</v>
      </c>
      <c r="I217" s="248"/>
      <c r="J217" s="247">
        <f>ROUND(I217*H217,0)</f>
        <v>0</v>
      </c>
      <c r="K217" s="245" t="s">
        <v>137</v>
      </c>
      <c r="L217" s="44"/>
      <c r="M217" s="249" t="s">
        <v>1</v>
      </c>
      <c r="N217" s="250" t="s">
        <v>41</v>
      </c>
      <c r="O217" s="91"/>
      <c r="P217" s="251">
        <f>O217*H217</f>
        <v>0</v>
      </c>
      <c r="Q217" s="251">
        <v>0.00056</v>
      </c>
      <c r="R217" s="251">
        <f>Q217*H217</f>
        <v>0.03374</v>
      </c>
      <c r="S217" s="251">
        <v>0</v>
      </c>
      <c r="T217" s="25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3" t="s">
        <v>138</v>
      </c>
      <c r="AT217" s="253" t="s">
        <v>133</v>
      </c>
      <c r="AU217" s="253" t="s">
        <v>84</v>
      </c>
      <c r="AY217" s="17" t="s">
        <v>131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7" t="s">
        <v>8</v>
      </c>
      <c r="BK217" s="254">
        <f>ROUND(I217*H217,0)</f>
        <v>0</v>
      </c>
      <c r="BL217" s="17" t="s">
        <v>138</v>
      </c>
      <c r="BM217" s="253" t="s">
        <v>554</v>
      </c>
    </row>
    <row r="218" spans="1:63" s="12" customFormat="1" ht="22.8" customHeight="1">
      <c r="A218" s="12"/>
      <c r="B218" s="227"/>
      <c r="C218" s="228"/>
      <c r="D218" s="229" t="s">
        <v>75</v>
      </c>
      <c r="E218" s="241" t="s">
        <v>138</v>
      </c>
      <c r="F218" s="241" t="s">
        <v>555</v>
      </c>
      <c r="G218" s="228"/>
      <c r="H218" s="228"/>
      <c r="I218" s="231"/>
      <c r="J218" s="242">
        <f>BK218</f>
        <v>0</v>
      </c>
      <c r="K218" s="228"/>
      <c r="L218" s="233"/>
      <c r="M218" s="234"/>
      <c r="N218" s="235"/>
      <c r="O218" s="235"/>
      <c r="P218" s="236">
        <f>SUM(P219:P227)</f>
        <v>0</v>
      </c>
      <c r="Q218" s="235"/>
      <c r="R218" s="236">
        <f>SUM(R219:R227)</f>
        <v>10.242872299999998</v>
      </c>
      <c r="S218" s="235"/>
      <c r="T218" s="237">
        <f>SUM(T219:T227)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8" t="s">
        <v>8</v>
      </c>
      <c r="AT218" s="239" t="s">
        <v>75</v>
      </c>
      <c r="AU218" s="239" t="s">
        <v>8</v>
      </c>
      <c r="AY218" s="238" t="s">
        <v>131</v>
      </c>
      <c r="BK218" s="240">
        <f>SUM(BK219:BK227)</f>
        <v>0</v>
      </c>
    </row>
    <row r="219" spans="1:65" s="2" customFormat="1" ht="16.5" customHeight="1">
      <c r="A219" s="38"/>
      <c r="B219" s="39"/>
      <c r="C219" s="243" t="s">
        <v>317</v>
      </c>
      <c r="D219" s="243" t="s">
        <v>133</v>
      </c>
      <c r="E219" s="244" t="s">
        <v>556</v>
      </c>
      <c r="F219" s="245" t="s">
        <v>557</v>
      </c>
      <c r="G219" s="246" t="s">
        <v>136</v>
      </c>
      <c r="H219" s="247">
        <v>3.15</v>
      </c>
      <c r="I219" s="248"/>
      <c r="J219" s="247">
        <f>ROUND(I219*H219,0)</f>
        <v>0</v>
      </c>
      <c r="K219" s="245" t="s">
        <v>137</v>
      </c>
      <c r="L219" s="44"/>
      <c r="M219" s="249" t="s">
        <v>1</v>
      </c>
      <c r="N219" s="250" t="s">
        <v>41</v>
      </c>
      <c r="O219" s="91"/>
      <c r="P219" s="251">
        <f>O219*H219</f>
        <v>0</v>
      </c>
      <c r="Q219" s="251">
        <v>2.25642</v>
      </c>
      <c r="R219" s="251">
        <f>Q219*H219</f>
        <v>7.107722999999999</v>
      </c>
      <c r="S219" s="251">
        <v>0</v>
      </c>
      <c r="T219" s="25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3" t="s">
        <v>138</v>
      </c>
      <c r="AT219" s="253" t="s">
        <v>133</v>
      </c>
      <c r="AU219" s="253" t="s">
        <v>84</v>
      </c>
      <c r="AY219" s="17" t="s">
        <v>131</v>
      </c>
      <c r="BE219" s="254">
        <f>IF(N219="základní",J219,0)</f>
        <v>0</v>
      </c>
      <c r="BF219" s="254">
        <f>IF(N219="snížená",J219,0)</f>
        <v>0</v>
      </c>
      <c r="BG219" s="254">
        <f>IF(N219="zákl. přenesená",J219,0)</f>
        <v>0</v>
      </c>
      <c r="BH219" s="254">
        <f>IF(N219="sníž. přenesená",J219,0)</f>
        <v>0</v>
      </c>
      <c r="BI219" s="254">
        <f>IF(N219="nulová",J219,0)</f>
        <v>0</v>
      </c>
      <c r="BJ219" s="17" t="s">
        <v>8</v>
      </c>
      <c r="BK219" s="254">
        <f>ROUND(I219*H219,0)</f>
        <v>0</v>
      </c>
      <c r="BL219" s="17" t="s">
        <v>138</v>
      </c>
      <c r="BM219" s="253" t="s">
        <v>558</v>
      </c>
    </row>
    <row r="220" spans="1:51" s="13" customFormat="1" ht="12">
      <c r="A220" s="13"/>
      <c r="B220" s="255"/>
      <c r="C220" s="256"/>
      <c r="D220" s="257" t="s">
        <v>140</v>
      </c>
      <c r="E220" s="258" t="s">
        <v>1</v>
      </c>
      <c r="F220" s="259" t="s">
        <v>559</v>
      </c>
      <c r="G220" s="256"/>
      <c r="H220" s="258" t="s">
        <v>1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5" t="s">
        <v>140</v>
      </c>
      <c r="AU220" s="265" t="s">
        <v>84</v>
      </c>
      <c r="AV220" s="13" t="s">
        <v>8</v>
      </c>
      <c r="AW220" s="13" t="s">
        <v>32</v>
      </c>
      <c r="AX220" s="13" t="s">
        <v>76</v>
      </c>
      <c r="AY220" s="265" t="s">
        <v>131</v>
      </c>
    </row>
    <row r="221" spans="1:51" s="14" customFormat="1" ht="12">
      <c r="A221" s="14"/>
      <c r="B221" s="266"/>
      <c r="C221" s="267"/>
      <c r="D221" s="257" t="s">
        <v>140</v>
      </c>
      <c r="E221" s="268" t="s">
        <v>1</v>
      </c>
      <c r="F221" s="269" t="s">
        <v>560</v>
      </c>
      <c r="G221" s="267"/>
      <c r="H221" s="270">
        <v>3.15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6" t="s">
        <v>140</v>
      </c>
      <c r="AU221" s="276" t="s">
        <v>84</v>
      </c>
      <c r="AV221" s="14" t="s">
        <v>84</v>
      </c>
      <c r="AW221" s="14" t="s">
        <v>32</v>
      </c>
      <c r="AX221" s="14" t="s">
        <v>8</v>
      </c>
      <c r="AY221" s="276" t="s">
        <v>131</v>
      </c>
    </row>
    <row r="222" spans="1:65" s="2" customFormat="1" ht="21.75" customHeight="1">
      <c r="A222" s="38"/>
      <c r="B222" s="39"/>
      <c r="C222" s="243" t="s">
        <v>322</v>
      </c>
      <c r="D222" s="243" t="s">
        <v>133</v>
      </c>
      <c r="E222" s="244" t="s">
        <v>561</v>
      </c>
      <c r="F222" s="245" t="s">
        <v>562</v>
      </c>
      <c r="G222" s="246" t="s">
        <v>166</v>
      </c>
      <c r="H222" s="247">
        <v>0.09</v>
      </c>
      <c r="I222" s="248"/>
      <c r="J222" s="247">
        <f>ROUND(I222*H222,0)</f>
        <v>0</v>
      </c>
      <c r="K222" s="245" t="s">
        <v>137</v>
      </c>
      <c r="L222" s="44"/>
      <c r="M222" s="249" t="s">
        <v>1</v>
      </c>
      <c r="N222" s="250" t="s">
        <v>41</v>
      </c>
      <c r="O222" s="91"/>
      <c r="P222" s="251">
        <f>O222*H222</f>
        <v>0</v>
      </c>
      <c r="Q222" s="251">
        <v>1.06277</v>
      </c>
      <c r="R222" s="251">
        <f>Q222*H222</f>
        <v>0.09564929999999999</v>
      </c>
      <c r="S222" s="251">
        <v>0</v>
      </c>
      <c r="T222" s="25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3" t="s">
        <v>138</v>
      </c>
      <c r="AT222" s="253" t="s">
        <v>133</v>
      </c>
      <c r="AU222" s="253" t="s">
        <v>84</v>
      </c>
      <c r="AY222" s="17" t="s">
        <v>131</v>
      </c>
      <c r="BE222" s="254">
        <f>IF(N222="základní",J222,0)</f>
        <v>0</v>
      </c>
      <c r="BF222" s="254">
        <f>IF(N222="snížená",J222,0)</f>
        <v>0</v>
      </c>
      <c r="BG222" s="254">
        <f>IF(N222="zákl. přenesená",J222,0)</f>
        <v>0</v>
      </c>
      <c r="BH222" s="254">
        <f>IF(N222="sníž. přenesená",J222,0)</f>
        <v>0</v>
      </c>
      <c r="BI222" s="254">
        <f>IF(N222="nulová",J222,0)</f>
        <v>0</v>
      </c>
      <c r="BJ222" s="17" t="s">
        <v>8</v>
      </c>
      <c r="BK222" s="254">
        <f>ROUND(I222*H222,0)</f>
        <v>0</v>
      </c>
      <c r="BL222" s="17" t="s">
        <v>138</v>
      </c>
      <c r="BM222" s="253" t="s">
        <v>563</v>
      </c>
    </row>
    <row r="223" spans="1:51" s="13" customFormat="1" ht="12">
      <c r="A223" s="13"/>
      <c r="B223" s="255"/>
      <c r="C223" s="256"/>
      <c r="D223" s="257" t="s">
        <v>140</v>
      </c>
      <c r="E223" s="258" t="s">
        <v>1</v>
      </c>
      <c r="F223" s="259" t="s">
        <v>559</v>
      </c>
      <c r="G223" s="256"/>
      <c r="H223" s="258" t="s">
        <v>1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5" t="s">
        <v>140</v>
      </c>
      <c r="AU223" s="265" t="s">
        <v>84</v>
      </c>
      <c r="AV223" s="13" t="s">
        <v>8</v>
      </c>
      <c r="AW223" s="13" t="s">
        <v>32</v>
      </c>
      <c r="AX223" s="13" t="s">
        <v>76</v>
      </c>
      <c r="AY223" s="265" t="s">
        <v>131</v>
      </c>
    </row>
    <row r="224" spans="1:51" s="14" customFormat="1" ht="12">
      <c r="A224" s="14"/>
      <c r="B224" s="266"/>
      <c r="C224" s="267"/>
      <c r="D224" s="257" t="s">
        <v>140</v>
      </c>
      <c r="E224" s="268" t="s">
        <v>1</v>
      </c>
      <c r="F224" s="269" t="s">
        <v>564</v>
      </c>
      <c r="G224" s="267"/>
      <c r="H224" s="270">
        <v>0.09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6" t="s">
        <v>140</v>
      </c>
      <c r="AU224" s="276" t="s">
        <v>84</v>
      </c>
      <c r="AV224" s="14" t="s">
        <v>84</v>
      </c>
      <c r="AW224" s="14" t="s">
        <v>32</v>
      </c>
      <c r="AX224" s="14" t="s">
        <v>8</v>
      </c>
      <c r="AY224" s="276" t="s">
        <v>131</v>
      </c>
    </row>
    <row r="225" spans="1:65" s="2" customFormat="1" ht="21.75" customHeight="1">
      <c r="A225" s="38"/>
      <c r="B225" s="39"/>
      <c r="C225" s="243" t="s">
        <v>327</v>
      </c>
      <c r="D225" s="243" t="s">
        <v>133</v>
      </c>
      <c r="E225" s="244" t="s">
        <v>565</v>
      </c>
      <c r="F225" s="245" t="s">
        <v>566</v>
      </c>
      <c r="G225" s="246" t="s">
        <v>159</v>
      </c>
      <c r="H225" s="247">
        <v>30</v>
      </c>
      <c r="I225" s="248"/>
      <c r="J225" s="247">
        <f>ROUND(I225*H225,0)</f>
        <v>0</v>
      </c>
      <c r="K225" s="245" t="s">
        <v>137</v>
      </c>
      <c r="L225" s="44"/>
      <c r="M225" s="249" t="s">
        <v>1</v>
      </c>
      <c r="N225" s="250" t="s">
        <v>41</v>
      </c>
      <c r="O225" s="91"/>
      <c r="P225" s="251">
        <f>O225*H225</f>
        <v>0</v>
      </c>
      <c r="Q225" s="251">
        <v>0.03465</v>
      </c>
      <c r="R225" s="251">
        <f>Q225*H225</f>
        <v>1.0395</v>
      </c>
      <c r="S225" s="251">
        <v>0</v>
      </c>
      <c r="T225" s="25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3" t="s">
        <v>138</v>
      </c>
      <c r="AT225" s="253" t="s">
        <v>133</v>
      </c>
      <c r="AU225" s="253" t="s">
        <v>84</v>
      </c>
      <c r="AY225" s="17" t="s">
        <v>131</v>
      </c>
      <c r="BE225" s="254">
        <f>IF(N225="základní",J225,0)</f>
        <v>0</v>
      </c>
      <c r="BF225" s="254">
        <f>IF(N225="snížená",J225,0)</f>
        <v>0</v>
      </c>
      <c r="BG225" s="254">
        <f>IF(N225="zákl. přenesená",J225,0)</f>
        <v>0</v>
      </c>
      <c r="BH225" s="254">
        <f>IF(N225="sníž. přenesená",J225,0)</f>
        <v>0</v>
      </c>
      <c r="BI225" s="254">
        <f>IF(N225="nulová",J225,0)</f>
        <v>0</v>
      </c>
      <c r="BJ225" s="17" t="s">
        <v>8</v>
      </c>
      <c r="BK225" s="254">
        <f>ROUND(I225*H225,0)</f>
        <v>0</v>
      </c>
      <c r="BL225" s="17" t="s">
        <v>138</v>
      </c>
      <c r="BM225" s="253" t="s">
        <v>567</v>
      </c>
    </row>
    <row r="226" spans="1:51" s="14" customFormat="1" ht="12">
      <c r="A226" s="14"/>
      <c r="B226" s="266"/>
      <c r="C226" s="267"/>
      <c r="D226" s="257" t="s">
        <v>140</v>
      </c>
      <c r="E226" s="268" t="s">
        <v>1</v>
      </c>
      <c r="F226" s="269" t="s">
        <v>568</v>
      </c>
      <c r="G226" s="267"/>
      <c r="H226" s="270">
        <v>30</v>
      </c>
      <c r="I226" s="271"/>
      <c r="J226" s="267"/>
      <c r="K226" s="267"/>
      <c r="L226" s="272"/>
      <c r="M226" s="273"/>
      <c r="N226" s="274"/>
      <c r="O226" s="274"/>
      <c r="P226" s="274"/>
      <c r="Q226" s="274"/>
      <c r="R226" s="274"/>
      <c r="S226" s="274"/>
      <c r="T226" s="27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6" t="s">
        <v>140</v>
      </c>
      <c r="AU226" s="276" t="s">
        <v>84</v>
      </c>
      <c r="AV226" s="14" t="s">
        <v>84</v>
      </c>
      <c r="AW226" s="14" t="s">
        <v>32</v>
      </c>
      <c r="AX226" s="14" t="s">
        <v>8</v>
      </c>
      <c r="AY226" s="276" t="s">
        <v>131</v>
      </c>
    </row>
    <row r="227" spans="1:65" s="2" customFormat="1" ht="16.5" customHeight="1">
      <c r="A227" s="38"/>
      <c r="B227" s="39"/>
      <c r="C227" s="288" t="s">
        <v>334</v>
      </c>
      <c r="D227" s="288" t="s">
        <v>163</v>
      </c>
      <c r="E227" s="289" t="s">
        <v>569</v>
      </c>
      <c r="F227" s="290" t="s">
        <v>570</v>
      </c>
      <c r="G227" s="291" t="s">
        <v>173</v>
      </c>
      <c r="H227" s="292">
        <v>20</v>
      </c>
      <c r="I227" s="293"/>
      <c r="J227" s="292">
        <f>ROUND(I227*H227,0)</f>
        <v>0</v>
      </c>
      <c r="K227" s="290" t="s">
        <v>137</v>
      </c>
      <c r="L227" s="294"/>
      <c r="M227" s="295" t="s">
        <v>1</v>
      </c>
      <c r="N227" s="296" t="s">
        <v>41</v>
      </c>
      <c r="O227" s="91"/>
      <c r="P227" s="251">
        <f>O227*H227</f>
        <v>0</v>
      </c>
      <c r="Q227" s="251">
        <v>0.1</v>
      </c>
      <c r="R227" s="251">
        <f>Q227*H227</f>
        <v>2</v>
      </c>
      <c r="S227" s="251">
        <v>0</v>
      </c>
      <c r="T227" s="25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3" t="s">
        <v>167</v>
      </c>
      <c r="AT227" s="253" t="s">
        <v>163</v>
      </c>
      <c r="AU227" s="253" t="s">
        <v>84</v>
      </c>
      <c r="AY227" s="17" t="s">
        <v>131</v>
      </c>
      <c r="BE227" s="254">
        <f>IF(N227="základní",J227,0)</f>
        <v>0</v>
      </c>
      <c r="BF227" s="254">
        <f>IF(N227="snížená",J227,0)</f>
        <v>0</v>
      </c>
      <c r="BG227" s="254">
        <f>IF(N227="zákl. přenesená",J227,0)</f>
        <v>0</v>
      </c>
      <c r="BH227" s="254">
        <f>IF(N227="sníž. přenesená",J227,0)</f>
        <v>0</v>
      </c>
      <c r="BI227" s="254">
        <f>IF(N227="nulová",J227,0)</f>
        <v>0</v>
      </c>
      <c r="BJ227" s="17" t="s">
        <v>8</v>
      </c>
      <c r="BK227" s="254">
        <f>ROUND(I227*H227,0)</f>
        <v>0</v>
      </c>
      <c r="BL227" s="17" t="s">
        <v>138</v>
      </c>
      <c r="BM227" s="253" t="s">
        <v>571</v>
      </c>
    </row>
    <row r="228" spans="1:63" s="12" customFormat="1" ht="22.8" customHeight="1">
      <c r="A228" s="12"/>
      <c r="B228" s="227"/>
      <c r="C228" s="228"/>
      <c r="D228" s="229" t="s">
        <v>75</v>
      </c>
      <c r="E228" s="241" t="s">
        <v>162</v>
      </c>
      <c r="F228" s="241" t="s">
        <v>326</v>
      </c>
      <c r="G228" s="228"/>
      <c r="H228" s="228"/>
      <c r="I228" s="231"/>
      <c r="J228" s="242">
        <f>BK228</f>
        <v>0</v>
      </c>
      <c r="K228" s="228"/>
      <c r="L228" s="233"/>
      <c r="M228" s="234"/>
      <c r="N228" s="235"/>
      <c r="O228" s="235"/>
      <c r="P228" s="236">
        <f>SUM(P229:P235)</f>
        <v>0</v>
      </c>
      <c r="Q228" s="235"/>
      <c r="R228" s="236">
        <f>SUM(R229:R235)</f>
        <v>0.7487250000000001</v>
      </c>
      <c r="S228" s="235"/>
      <c r="T228" s="237">
        <f>SUM(T229:T235)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38" t="s">
        <v>8</v>
      </c>
      <c r="AT228" s="239" t="s">
        <v>75</v>
      </c>
      <c r="AU228" s="239" t="s">
        <v>8</v>
      </c>
      <c r="AY228" s="238" t="s">
        <v>131</v>
      </c>
      <c r="BK228" s="240">
        <f>SUM(BK229:BK235)</f>
        <v>0</v>
      </c>
    </row>
    <row r="229" spans="1:65" s="2" customFormat="1" ht="16.5" customHeight="1">
      <c r="A229" s="38"/>
      <c r="B229" s="39"/>
      <c r="C229" s="243" t="s">
        <v>341</v>
      </c>
      <c r="D229" s="243" t="s">
        <v>133</v>
      </c>
      <c r="E229" s="244" t="s">
        <v>328</v>
      </c>
      <c r="F229" s="245" t="s">
        <v>329</v>
      </c>
      <c r="G229" s="246" t="s">
        <v>179</v>
      </c>
      <c r="H229" s="247">
        <v>153</v>
      </c>
      <c r="I229" s="248"/>
      <c r="J229" s="247">
        <f>ROUND(I229*H229,0)</f>
        <v>0</v>
      </c>
      <c r="K229" s="245" t="s">
        <v>137</v>
      </c>
      <c r="L229" s="44"/>
      <c r="M229" s="249" t="s">
        <v>1</v>
      </c>
      <c r="N229" s="250" t="s">
        <v>41</v>
      </c>
      <c r="O229" s="91"/>
      <c r="P229" s="251">
        <f>O229*H229</f>
        <v>0</v>
      </c>
      <c r="Q229" s="251">
        <v>0</v>
      </c>
      <c r="R229" s="251">
        <f>Q229*H229</f>
        <v>0</v>
      </c>
      <c r="S229" s="251">
        <v>0</v>
      </c>
      <c r="T229" s="25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3" t="s">
        <v>138</v>
      </c>
      <c r="AT229" s="253" t="s">
        <v>133</v>
      </c>
      <c r="AU229" s="253" t="s">
        <v>84</v>
      </c>
      <c r="AY229" s="17" t="s">
        <v>131</v>
      </c>
      <c r="BE229" s="254">
        <f>IF(N229="základní",J229,0)</f>
        <v>0</v>
      </c>
      <c r="BF229" s="254">
        <f>IF(N229="snížená",J229,0)</f>
        <v>0</v>
      </c>
      <c r="BG229" s="254">
        <f>IF(N229="zákl. přenesená",J229,0)</f>
        <v>0</v>
      </c>
      <c r="BH229" s="254">
        <f>IF(N229="sníž. přenesená",J229,0)</f>
        <v>0</v>
      </c>
      <c r="BI229" s="254">
        <f>IF(N229="nulová",J229,0)</f>
        <v>0</v>
      </c>
      <c r="BJ229" s="17" t="s">
        <v>8</v>
      </c>
      <c r="BK229" s="254">
        <f>ROUND(I229*H229,0)</f>
        <v>0</v>
      </c>
      <c r="BL229" s="17" t="s">
        <v>138</v>
      </c>
      <c r="BM229" s="253" t="s">
        <v>572</v>
      </c>
    </row>
    <row r="230" spans="1:51" s="13" customFormat="1" ht="12">
      <c r="A230" s="13"/>
      <c r="B230" s="255"/>
      <c r="C230" s="256"/>
      <c r="D230" s="257" t="s">
        <v>140</v>
      </c>
      <c r="E230" s="258" t="s">
        <v>1</v>
      </c>
      <c r="F230" s="259" t="s">
        <v>331</v>
      </c>
      <c r="G230" s="256"/>
      <c r="H230" s="258" t="s">
        <v>1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5" t="s">
        <v>140</v>
      </c>
      <c r="AU230" s="265" t="s">
        <v>84</v>
      </c>
      <c r="AV230" s="13" t="s">
        <v>8</v>
      </c>
      <c r="AW230" s="13" t="s">
        <v>32</v>
      </c>
      <c r="AX230" s="13" t="s">
        <v>76</v>
      </c>
      <c r="AY230" s="265" t="s">
        <v>131</v>
      </c>
    </row>
    <row r="231" spans="1:51" s="14" customFormat="1" ht="12">
      <c r="A231" s="14"/>
      <c r="B231" s="266"/>
      <c r="C231" s="267"/>
      <c r="D231" s="257" t="s">
        <v>140</v>
      </c>
      <c r="E231" s="268" t="s">
        <v>1</v>
      </c>
      <c r="F231" s="269" t="s">
        <v>573</v>
      </c>
      <c r="G231" s="267"/>
      <c r="H231" s="270">
        <v>153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6" t="s">
        <v>140</v>
      </c>
      <c r="AU231" s="276" t="s">
        <v>84</v>
      </c>
      <c r="AV231" s="14" t="s">
        <v>84</v>
      </c>
      <c r="AW231" s="14" t="s">
        <v>32</v>
      </c>
      <c r="AX231" s="14" t="s">
        <v>8</v>
      </c>
      <c r="AY231" s="276" t="s">
        <v>131</v>
      </c>
    </row>
    <row r="232" spans="1:65" s="2" customFormat="1" ht="21.75" customHeight="1">
      <c r="A232" s="38"/>
      <c r="B232" s="39"/>
      <c r="C232" s="243" t="s">
        <v>347</v>
      </c>
      <c r="D232" s="243" t="s">
        <v>133</v>
      </c>
      <c r="E232" s="244" t="s">
        <v>574</v>
      </c>
      <c r="F232" s="245" t="s">
        <v>575</v>
      </c>
      <c r="G232" s="246" t="s">
        <v>179</v>
      </c>
      <c r="H232" s="247">
        <v>2.25</v>
      </c>
      <c r="I232" s="248"/>
      <c r="J232" s="247">
        <f>ROUND(I232*H232,0)</f>
        <v>0</v>
      </c>
      <c r="K232" s="245" t="s">
        <v>137</v>
      </c>
      <c r="L232" s="44"/>
      <c r="M232" s="249" t="s">
        <v>1</v>
      </c>
      <c r="N232" s="250" t="s">
        <v>41</v>
      </c>
      <c r="O232" s="91"/>
      <c r="P232" s="251">
        <f>O232*H232</f>
        <v>0</v>
      </c>
      <c r="Q232" s="251">
        <v>0.1461</v>
      </c>
      <c r="R232" s="251">
        <f>Q232*H232</f>
        <v>0.32872500000000004</v>
      </c>
      <c r="S232" s="251">
        <v>0</v>
      </c>
      <c r="T232" s="25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3" t="s">
        <v>138</v>
      </c>
      <c r="AT232" s="253" t="s">
        <v>133</v>
      </c>
      <c r="AU232" s="253" t="s">
        <v>84</v>
      </c>
      <c r="AY232" s="17" t="s">
        <v>131</v>
      </c>
      <c r="BE232" s="254">
        <f>IF(N232="základní",J232,0)</f>
        <v>0</v>
      </c>
      <c r="BF232" s="254">
        <f>IF(N232="snížená",J232,0)</f>
        <v>0</v>
      </c>
      <c r="BG232" s="254">
        <f>IF(N232="zákl. přenesená",J232,0)</f>
        <v>0</v>
      </c>
      <c r="BH232" s="254">
        <f>IF(N232="sníž. přenesená",J232,0)</f>
        <v>0</v>
      </c>
      <c r="BI232" s="254">
        <f>IF(N232="nulová",J232,0)</f>
        <v>0</v>
      </c>
      <c r="BJ232" s="17" t="s">
        <v>8</v>
      </c>
      <c r="BK232" s="254">
        <f>ROUND(I232*H232,0)</f>
        <v>0</v>
      </c>
      <c r="BL232" s="17" t="s">
        <v>138</v>
      </c>
      <c r="BM232" s="253" t="s">
        <v>576</v>
      </c>
    </row>
    <row r="233" spans="1:51" s="13" customFormat="1" ht="12">
      <c r="A233" s="13"/>
      <c r="B233" s="255"/>
      <c r="C233" s="256"/>
      <c r="D233" s="257" t="s">
        <v>140</v>
      </c>
      <c r="E233" s="258" t="s">
        <v>1</v>
      </c>
      <c r="F233" s="259" t="s">
        <v>577</v>
      </c>
      <c r="G233" s="256"/>
      <c r="H233" s="258" t="s">
        <v>1</v>
      </c>
      <c r="I233" s="260"/>
      <c r="J233" s="256"/>
      <c r="K233" s="256"/>
      <c r="L233" s="261"/>
      <c r="M233" s="262"/>
      <c r="N233" s="263"/>
      <c r="O233" s="263"/>
      <c r="P233" s="263"/>
      <c r="Q233" s="263"/>
      <c r="R233" s="263"/>
      <c r="S233" s="263"/>
      <c r="T233" s="26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5" t="s">
        <v>140</v>
      </c>
      <c r="AU233" s="265" t="s">
        <v>84</v>
      </c>
      <c r="AV233" s="13" t="s">
        <v>8</v>
      </c>
      <c r="AW233" s="13" t="s">
        <v>32</v>
      </c>
      <c r="AX233" s="13" t="s">
        <v>76</v>
      </c>
      <c r="AY233" s="265" t="s">
        <v>131</v>
      </c>
    </row>
    <row r="234" spans="1:51" s="14" customFormat="1" ht="12">
      <c r="A234" s="14"/>
      <c r="B234" s="266"/>
      <c r="C234" s="267"/>
      <c r="D234" s="257" t="s">
        <v>140</v>
      </c>
      <c r="E234" s="268" t="s">
        <v>1</v>
      </c>
      <c r="F234" s="269" t="s">
        <v>578</v>
      </c>
      <c r="G234" s="267"/>
      <c r="H234" s="270">
        <v>2.25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6" t="s">
        <v>140</v>
      </c>
      <c r="AU234" s="276" t="s">
        <v>84</v>
      </c>
      <c r="AV234" s="14" t="s">
        <v>84</v>
      </c>
      <c r="AW234" s="14" t="s">
        <v>32</v>
      </c>
      <c r="AX234" s="14" t="s">
        <v>8</v>
      </c>
      <c r="AY234" s="276" t="s">
        <v>131</v>
      </c>
    </row>
    <row r="235" spans="1:65" s="2" customFormat="1" ht="16.5" customHeight="1">
      <c r="A235" s="38"/>
      <c r="B235" s="39"/>
      <c r="C235" s="288" t="s">
        <v>353</v>
      </c>
      <c r="D235" s="288" t="s">
        <v>163</v>
      </c>
      <c r="E235" s="289" t="s">
        <v>579</v>
      </c>
      <c r="F235" s="290" t="s">
        <v>580</v>
      </c>
      <c r="G235" s="291" t="s">
        <v>179</v>
      </c>
      <c r="H235" s="292">
        <v>3</v>
      </c>
      <c r="I235" s="293"/>
      <c r="J235" s="292">
        <f>ROUND(I235*H235,0)</f>
        <v>0</v>
      </c>
      <c r="K235" s="290" t="s">
        <v>137</v>
      </c>
      <c r="L235" s="294"/>
      <c r="M235" s="295" t="s">
        <v>1</v>
      </c>
      <c r="N235" s="296" t="s">
        <v>41</v>
      </c>
      <c r="O235" s="91"/>
      <c r="P235" s="251">
        <f>O235*H235</f>
        <v>0</v>
      </c>
      <c r="Q235" s="251">
        <v>0.14</v>
      </c>
      <c r="R235" s="251">
        <f>Q235*H235</f>
        <v>0.42000000000000004</v>
      </c>
      <c r="S235" s="251">
        <v>0</v>
      </c>
      <c r="T235" s="25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3" t="s">
        <v>167</v>
      </c>
      <c r="AT235" s="253" t="s">
        <v>163</v>
      </c>
      <c r="AU235" s="253" t="s">
        <v>84</v>
      </c>
      <c r="AY235" s="17" t="s">
        <v>131</v>
      </c>
      <c r="BE235" s="254">
        <f>IF(N235="základní",J235,0)</f>
        <v>0</v>
      </c>
      <c r="BF235" s="254">
        <f>IF(N235="snížená",J235,0)</f>
        <v>0</v>
      </c>
      <c r="BG235" s="254">
        <f>IF(N235="zákl. přenesená",J235,0)</f>
        <v>0</v>
      </c>
      <c r="BH235" s="254">
        <f>IF(N235="sníž. přenesená",J235,0)</f>
        <v>0</v>
      </c>
      <c r="BI235" s="254">
        <f>IF(N235="nulová",J235,0)</f>
        <v>0</v>
      </c>
      <c r="BJ235" s="17" t="s">
        <v>8</v>
      </c>
      <c r="BK235" s="254">
        <f>ROUND(I235*H235,0)</f>
        <v>0</v>
      </c>
      <c r="BL235" s="17" t="s">
        <v>138</v>
      </c>
      <c r="BM235" s="253" t="s">
        <v>581</v>
      </c>
    </row>
    <row r="236" spans="1:63" s="12" customFormat="1" ht="22.8" customHeight="1">
      <c r="A236" s="12"/>
      <c r="B236" s="227"/>
      <c r="C236" s="228"/>
      <c r="D236" s="229" t="s">
        <v>75</v>
      </c>
      <c r="E236" s="241" t="s">
        <v>170</v>
      </c>
      <c r="F236" s="241" t="s">
        <v>333</v>
      </c>
      <c r="G236" s="228"/>
      <c r="H236" s="228"/>
      <c r="I236" s="231"/>
      <c r="J236" s="242">
        <f>BK236</f>
        <v>0</v>
      </c>
      <c r="K236" s="228"/>
      <c r="L236" s="233"/>
      <c r="M236" s="234"/>
      <c r="N236" s="235"/>
      <c r="O236" s="235"/>
      <c r="P236" s="236">
        <f>SUM(P237:P239)</f>
        <v>0</v>
      </c>
      <c r="Q236" s="235"/>
      <c r="R236" s="236">
        <f>SUM(R237:R239)</f>
        <v>0</v>
      </c>
      <c r="S236" s="235"/>
      <c r="T236" s="237">
        <f>SUM(T237:T239)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8" t="s">
        <v>8</v>
      </c>
      <c r="AT236" s="239" t="s">
        <v>75</v>
      </c>
      <c r="AU236" s="239" t="s">
        <v>8</v>
      </c>
      <c r="AY236" s="238" t="s">
        <v>131</v>
      </c>
      <c r="BK236" s="240">
        <f>SUM(BK237:BK239)</f>
        <v>0</v>
      </c>
    </row>
    <row r="237" spans="1:65" s="2" customFormat="1" ht="21.75" customHeight="1">
      <c r="A237" s="38"/>
      <c r="B237" s="39"/>
      <c r="C237" s="243" t="s">
        <v>359</v>
      </c>
      <c r="D237" s="243" t="s">
        <v>133</v>
      </c>
      <c r="E237" s="244" t="s">
        <v>335</v>
      </c>
      <c r="F237" s="245" t="s">
        <v>336</v>
      </c>
      <c r="G237" s="246" t="s">
        <v>159</v>
      </c>
      <c r="H237" s="247">
        <v>25.2</v>
      </c>
      <c r="I237" s="248"/>
      <c r="J237" s="247">
        <f>ROUND(I237*H237,0)</f>
        <v>0</v>
      </c>
      <c r="K237" s="245" t="s">
        <v>137</v>
      </c>
      <c r="L237" s="44"/>
      <c r="M237" s="249" t="s">
        <v>1</v>
      </c>
      <c r="N237" s="250" t="s">
        <v>41</v>
      </c>
      <c r="O237" s="91"/>
      <c r="P237" s="251">
        <f>O237*H237</f>
        <v>0</v>
      </c>
      <c r="Q237" s="251">
        <v>0</v>
      </c>
      <c r="R237" s="251">
        <f>Q237*H237</f>
        <v>0</v>
      </c>
      <c r="S237" s="251">
        <v>0</v>
      </c>
      <c r="T237" s="25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3" t="s">
        <v>138</v>
      </c>
      <c r="AT237" s="253" t="s">
        <v>133</v>
      </c>
      <c r="AU237" s="253" t="s">
        <v>84</v>
      </c>
      <c r="AY237" s="17" t="s">
        <v>131</v>
      </c>
      <c r="BE237" s="254">
        <f>IF(N237="základní",J237,0)</f>
        <v>0</v>
      </c>
      <c r="BF237" s="254">
        <f>IF(N237="snížená",J237,0)</f>
        <v>0</v>
      </c>
      <c r="BG237" s="254">
        <f>IF(N237="zákl. přenesená",J237,0)</f>
        <v>0</v>
      </c>
      <c r="BH237" s="254">
        <f>IF(N237="sníž. přenesená",J237,0)</f>
        <v>0</v>
      </c>
      <c r="BI237" s="254">
        <f>IF(N237="nulová",J237,0)</f>
        <v>0</v>
      </c>
      <c r="BJ237" s="17" t="s">
        <v>8</v>
      </c>
      <c r="BK237" s="254">
        <f>ROUND(I237*H237,0)</f>
        <v>0</v>
      </c>
      <c r="BL237" s="17" t="s">
        <v>138</v>
      </c>
      <c r="BM237" s="253" t="s">
        <v>582</v>
      </c>
    </row>
    <row r="238" spans="1:51" s="13" customFormat="1" ht="12">
      <c r="A238" s="13"/>
      <c r="B238" s="255"/>
      <c r="C238" s="256"/>
      <c r="D238" s="257" t="s">
        <v>140</v>
      </c>
      <c r="E238" s="258" t="s">
        <v>1</v>
      </c>
      <c r="F238" s="259" t="s">
        <v>338</v>
      </c>
      <c r="G238" s="256"/>
      <c r="H238" s="258" t="s">
        <v>1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5" t="s">
        <v>140</v>
      </c>
      <c r="AU238" s="265" t="s">
        <v>84</v>
      </c>
      <c r="AV238" s="13" t="s">
        <v>8</v>
      </c>
      <c r="AW238" s="13" t="s">
        <v>32</v>
      </c>
      <c r="AX238" s="13" t="s">
        <v>76</v>
      </c>
      <c r="AY238" s="265" t="s">
        <v>131</v>
      </c>
    </row>
    <row r="239" spans="1:51" s="14" customFormat="1" ht="12">
      <c r="A239" s="14"/>
      <c r="B239" s="266"/>
      <c r="C239" s="267"/>
      <c r="D239" s="257" t="s">
        <v>140</v>
      </c>
      <c r="E239" s="268" t="s">
        <v>1</v>
      </c>
      <c r="F239" s="269" t="s">
        <v>583</v>
      </c>
      <c r="G239" s="267"/>
      <c r="H239" s="270">
        <v>25.2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6" t="s">
        <v>140</v>
      </c>
      <c r="AU239" s="276" t="s">
        <v>84</v>
      </c>
      <c r="AV239" s="14" t="s">
        <v>84</v>
      </c>
      <c r="AW239" s="14" t="s">
        <v>32</v>
      </c>
      <c r="AX239" s="14" t="s">
        <v>8</v>
      </c>
      <c r="AY239" s="276" t="s">
        <v>131</v>
      </c>
    </row>
    <row r="240" spans="1:63" s="12" customFormat="1" ht="22.8" customHeight="1">
      <c r="A240" s="12"/>
      <c r="B240" s="227"/>
      <c r="C240" s="228"/>
      <c r="D240" s="229" t="s">
        <v>75</v>
      </c>
      <c r="E240" s="241" t="s">
        <v>186</v>
      </c>
      <c r="F240" s="241" t="s">
        <v>340</v>
      </c>
      <c r="G240" s="228"/>
      <c r="H240" s="228"/>
      <c r="I240" s="231"/>
      <c r="J240" s="242">
        <f>BK240</f>
        <v>0</v>
      </c>
      <c r="K240" s="228"/>
      <c r="L240" s="233"/>
      <c r="M240" s="234"/>
      <c r="N240" s="235"/>
      <c r="O240" s="235"/>
      <c r="P240" s="236">
        <f>SUM(P241:P259)</f>
        <v>0</v>
      </c>
      <c r="Q240" s="235"/>
      <c r="R240" s="236">
        <f>SUM(R241:R259)</f>
        <v>0.230049</v>
      </c>
      <c r="S240" s="235"/>
      <c r="T240" s="237">
        <f>SUM(T241:T259)</f>
        <v>3.015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8" t="s">
        <v>8</v>
      </c>
      <c r="AT240" s="239" t="s">
        <v>75</v>
      </c>
      <c r="AU240" s="239" t="s">
        <v>8</v>
      </c>
      <c r="AY240" s="238" t="s">
        <v>131</v>
      </c>
      <c r="BK240" s="240">
        <f>SUM(BK241:BK259)</f>
        <v>0</v>
      </c>
    </row>
    <row r="241" spans="1:65" s="2" customFormat="1" ht="21.75" customHeight="1">
      <c r="A241" s="38"/>
      <c r="B241" s="39"/>
      <c r="C241" s="243" t="s">
        <v>365</v>
      </c>
      <c r="D241" s="243" t="s">
        <v>133</v>
      </c>
      <c r="E241" s="244" t="s">
        <v>342</v>
      </c>
      <c r="F241" s="245" t="s">
        <v>343</v>
      </c>
      <c r="G241" s="246" t="s">
        <v>179</v>
      </c>
      <c r="H241" s="247">
        <v>153.7</v>
      </c>
      <c r="I241" s="248"/>
      <c r="J241" s="247">
        <f>ROUND(I241*H241,0)</f>
        <v>0</v>
      </c>
      <c r="K241" s="245" t="s">
        <v>137</v>
      </c>
      <c r="L241" s="44"/>
      <c r="M241" s="249" t="s">
        <v>1</v>
      </c>
      <c r="N241" s="250" t="s">
        <v>41</v>
      </c>
      <c r="O241" s="91"/>
      <c r="P241" s="251">
        <f>O241*H241</f>
        <v>0</v>
      </c>
      <c r="Q241" s="251">
        <v>0.00047</v>
      </c>
      <c r="R241" s="251">
        <f>Q241*H241</f>
        <v>0.072239</v>
      </c>
      <c r="S241" s="251">
        <v>0</v>
      </c>
      <c r="T241" s="25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3" t="s">
        <v>138</v>
      </c>
      <c r="AT241" s="253" t="s">
        <v>133</v>
      </c>
      <c r="AU241" s="253" t="s">
        <v>84</v>
      </c>
      <c r="AY241" s="17" t="s">
        <v>131</v>
      </c>
      <c r="BE241" s="254">
        <f>IF(N241="základní",J241,0)</f>
        <v>0</v>
      </c>
      <c r="BF241" s="254">
        <f>IF(N241="snížená",J241,0)</f>
        <v>0</v>
      </c>
      <c r="BG241" s="254">
        <f>IF(N241="zákl. přenesená",J241,0)</f>
        <v>0</v>
      </c>
      <c r="BH241" s="254">
        <f>IF(N241="sníž. přenesená",J241,0)</f>
        <v>0</v>
      </c>
      <c r="BI241" s="254">
        <f>IF(N241="nulová",J241,0)</f>
        <v>0</v>
      </c>
      <c r="BJ241" s="17" t="s">
        <v>8</v>
      </c>
      <c r="BK241" s="254">
        <f>ROUND(I241*H241,0)</f>
        <v>0</v>
      </c>
      <c r="BL241" s="17" t="s">
        <v>138</v>
      </c>
      <c r="BM241" s="253" t="s">
        <v>584</v>
      </c>
    </row>
    <row r="242" spans="1:51" s="14" customFormat="1" ht="12">
      <c r="A242" s="14"/>
      <c r="B242" s="266"/>
      <c r="C242" s="267"/>
      <c r="D242" s="257" t="s">
        <v>140</v>
      </c>
      <c r="E242" s="268" t="s">
        <v>1</v>
      </c>
      <c r="F242" s="269" t="s">
        <v>585</v>
      </c>
      <c r="G242" s="267"/>
      <c r="H242" s="270">
        <v>153.7</v>
      </c>
      <c r="I242" s="271"/>
      <c r="J242" s="267"/>
      <c r="K242" s="267"/>
      <c r="L242" s="272"/>
      <c r="M242" s="273"/>
      <c r="N242" s="274"/>
      <c r="O242" s="274"/>
      <c r="P242" s="274"/>
      <c r="Q242" s="274"/>
      <c r="R242" s="274"/>
      <c r="S242" s="274"/>
      <c r="T242" s="27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6" t="s">
        <v>140</v>
      </c>
      <c r="AU242" s="276" t="s">
        <v>84</v>
      </c>
      <c r="AV242" s="14" t="s">
        <v>84</v>
      </c>
      <c r="AW242" s="14" t="s">
        <v>32</v>
      </c>
      <c r="AX242" s="14" t="s">
        <v>8</v>
      </c>
      <c r="AY242" s="276" t="s">
        <v>131</v>
      </c>
    </row>
    <row r="243" spans="1:65" s="2" customFormat="1" ht="21.75" customHeight="1">
      <c r="A243" s="38"/>
      <c r="B243" s="39"/>
      <c r="C243" s="243" t="s">
        <v>371</v>
      </c>
      <c r="D243" s="243" t="s">
        <v>133</v>
      </c>
      <c r="E243" s="244" t="s">
        <v>348</v>
      </c>
      <c r="F243" s="245" t="s">
        <v>349</v>
      </c>
      <c r="G243" s="246" t="s">
        <v>159</v>
      </c>
      <c r="H243" s="247">
        <v>52</v>
      </c>
      <c r="I243" s="248"/>
      <c r="J243" s="247">
        <f>ROUND(I243*H243,0)</f>
        <v>0</v>
      </c>
      <c r="K243" s="245" t="s">
        <v>137</v>
      </c>
      <c r="L243" s="44"/>
      <c r="M243" s="249" t="s">
        <v>1</v>
      </c>
      <c r="N243" s="250" t="s">
        <v>41</v>
      </c>
      <c r="O243" s="91"/>
      <c r="P243" s="251">
        <f>O243*H243</f>
        <v>0</v>
      </c>
      <c r="Q243" s="251">
        <v>0.00018</v>
      </c>
      <c r="R243" s="251">
        <f>Q243*H243</f>
        <v>0.00936</v>
      </c>
      <c r="S243" s="251">
        <v>0</v>
      </c>
      <c r="T243" s="25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3" t="s">
        <v>138</v>
      </c>
      <c r="AT243" s="253" t="s">
        <v>133</v>
      </c>
      <c r="AU243" s="253" t="s">
        <v>84</v>
      </c>
      <c r="AY243" s="17" t="s">
        <v>131</v>
      </c>
      <c r="BE243" s="254">
        <f>IF(N243="základní",J243,0)</f>
        <v>0</v>
      </c>
      <c r="BF243" s="254">
        <f>IF(N243="snížená",J243,0)</f>
        <v>0</v>
      </c>
      <c r="BG243" s="254">
        <f>IF(N243="zákl. přenesená",J243,0)</f>
        <v>0</v>
      </c>
      <c r="BH243" s="254">
        <f>IF(N243="sníž. přenesená",J243,0)</f>
        <v>0</v>
      </c>
      <c r="BI243" s="254">
        <f>IF(N243="nulová",J243,0)</f>
        <v>0</v>
      </c>
      <c r="BJ243" s="17" t="s">
        <v>8</v>
      </c>
      <c r="BK243" s="254">
        <f>ROUND(I243*H243,0)</f>
        <v>0</v>
      </c>
      <c r="BL243" s="17" t="s">
        <v>138</v>
      </c>
      <c r="BM243" s="253" t="s">
        <v>586</v>
      </c>
    </row>
    <row r="244" spans="1:51" s="13" customFormat="1" ht="12">
      <c r="A244" s="13"/>
      <c r="B244" s="255"/>
      <c r="C244" s="256"/>
      <c r="D244" s="257" t="s">
        <v>140</v>
      </c>
      <c r="E244" s="258" t="s">
        <v>1</v>
      </c>
      <c r="F244" s="259" t="s">
        <v>338</v>
      </c>
      <c r="G244" s="256"/>
      <c r="H244" s="258" t="s">
        <v>1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5" t="s">
        <v>140</v>
      </c>
      <c r="AU244" s="265" t="s">
        <v>84</v>
      </c>
      <c r="AV244" s="13" t="s">
        <v>8</v>
      </c>
      <c r="AW244" s="13" t="s">
        <v>32</v>
      </c>
      <c r="AX244" s="13" t="s">
        <v>76</v>
      </c>
      <c r="AY244" s="265" t="s">
        <v>131</v>
      </c>
    </row>
    <row r="245" spans="1:51" s="14" customFormat="1" ht="12">
      <c r="A245" s="14"/>
      <c r="B245" s="266"/>
      <c r="C245" s="267"/>
      <c r="D245" s="257" t="s">
        <v>140</v>
      </c>
      <c r="E245" s="268" t="s">
        <v>1</v>
      </c>
      <c r="F245" s="269" t="s">
        <v>583</v>
      </c>
      <c r="G245" s="267"/>
      <c r="H245" s="270">
        <v>25.2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6" t="s">
        <v>140</v>
      </c>
      <c r="AU245" s="276" t="s">
        <v>84</v>
      </c>
      <c r="AV245" s="14" t="s">
        <v>84</v>
      </c>
      <c r="AW245" s="14" t="s">
        <v>32</v>
      </c>
      <c r="AX245" s="14" t="s">
        <v>76</v>
      </c>
      <c r="AY245" s="276" t="s">
        <v>131</v>
      </c>
    </row>
    <row r="246" spans="1:51" s="13" customFormat="1" ht="12">
      <c r="A246" s="13"/>
      <c r="B246" s="255"/>
      <c r="C246" s="256"/>
      <c r="D246" s="257" t="s">
        <v>140</v>
      </c>
      <c r="E246" s="258" t="s">
        <v>1</v>
      </c>
      <c r="F246" s="259" t="s">
        <v>351</v>
      </c>
      <c r="G246" s="256"/>
      <c r="H246" s="258" t="s">
        <v>1</v>
      </c>
      <c r="I246" s="260"/>
      <c r="J246" s="256"/>
      <c r="K246" s="256"/>
      <c r="L246" s="261"/>
      <c r="M246" s="262"/>
      <c r="N246" s="263"/>
      <c r="O246" s="263"/>
      <c r="P246" s="263"/>
      <c r="Q246" s="263"/>
      <c r="R246" s="263"/>
      <c r="S246" s="263"/>
      <c r="T246" s="26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5" t="s">
        <v>140</v>
      </c>
      <c r="AU246" s="265" t="s">
        <v>84</v>
      </c>
      <c r="AV246" s="13" t="s">
        <v>8</v>
      </c>
      <c r="AW246" s="13" t="s">
        <v>32</v>
      </c>
      <c r="AX246" s="13" t="s">
        <v>76</v>
      </c>
      <c r="AY246" s="265" t="s">
        <v>131</v>
      </c>
    </row>
    <row r="247" spans="1:51" s="14" customFormat="1" ht="12">
      <c r="A247" s="14"/>
      <c r="B247" s="266"/>
      <c r="C247" s="267"/>
      <c r="D247" s="257" t="s">
        <v>140</v>
      </c>
      <c r="E247" s="268" t="s">
        <v>1</v>
      </c>
      <c r="F247" s="269" t="s">
        <v>587</v>
      </c>
      <c r="G247" s="267"/>
      <c r="H247" s="270">
        <v>26.8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6" t="s">
        <v>140</v>
      </c>
      <c r="AU247" s="276" t="s">
        <v>84</v>
      </c>
      <c r="AV247" s="14" t="s">
        <v>84</v>
      </c>
      <c r="AW247" s="14" t="s">
        <v>32</v>
      </c>
      <c r="AX247" s="14" t="s">
        <v>76</v>
      </c>
      <c r="AY247" s="276" t="s">
        <v>131</v>
      </c>
    </row>
    <row r="248" spans="1:51" s="15" customFormat="1" ht="12">
      <c r="A248" s="15"/>
      <c r="B248" s="277"/>
      <c r="C248" s="278"/>
      <c r="D248" s="257" t="s">
        <v>140</v>
      </c>
      <c r="E248" s="279" t="s">
        <v>1</v>
      </c>
      <c r="F248" s="280" t="s">
        <v>145</v>
      </c>
      <c r="G248" s="278"/>
      <c r="H248" s="281">
        <v>52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87" t="s">
        <v>140</v>
      </c>
      <c r="AU248" s="287" t="s">
        <v>84</v>
      </c>
      <c r="AV248" s="15" t="s">
        <v>138</v>
      </c>
      <c r="AW248" s="15" t="s">
        <v>32</v>
      </c>
      <c r="AX248" s="15" t="s">
        <v>8</v>
      </c>
      <c r="AY248" s="287" t="s">
        <v>131</v>
      </c>
    </row>
    <row r="249" spans="1:65" s="2" customFormat="1" ht="21.75" customHeight="1">
      <c r="A249" s="38"/>
      <c r="B249" s="39"/>
      <c r="C249" s="243" t="s">
        <v>375</v>
      </c>
      <c r="D249" s="243" t="s">
        <v>133</v>
      </c>
      <c r="E249" s="244" t="s">
        <v>588</v>
      </c>
      <c r="F249" s="245" t="s">
        <v>589</v>
      </c>
      <c r="G249" s="246" t="s">
        <v>159</v>
      </c>
      <c r="H249" s="247">
        <v>22.5</v>
      </c>
      <c r="I249" s="248"/>
      <c r="J249" s="247">
        <f>ROUND(I249*H249,0)</f>
        <v>0</v>
      </c>
      <c r="K249" s="245" t="s">
        <v>137</v>
      </c>
      <c r="L249" s="44"/>
      <c r="M249" s="249" t="s">
        <v>1</v>
      </c>
      <c r="N249" s="250" t="s">
        <v>41</v>
      </c>
      <c r="O249" s="91"/>
      <c r="P249" s="251">
        <f>O249*H249</f>
        <v>0</v>
      </c>
      <c r="Q249" s="251">
        <v>0</v>
      </c>
      <c r="R249" s="251">
        <f>Q249*H249</f>
        <v>0</v>
      </c>
      <c r="S249" s="251">
        <v>0.07</v>
      </c>
      <c r="T249" s="252">
        <f>S249*H249</f>
        <v>1.5750000000000002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3" t="s">
        <v>138</v>
      </c>
      <c r="AT249" s="253" t="s">
        <v>133</v>
      </c>
      <c r="AU249" s="253" t="s">
        <v>84</v>
      </c>
      <c r="AY249" s="17" t="s">
        <v>131</v>
      </c>
      <c r="BE249" s="254">
        <f>IF(N249="základní",J249,0)</f>
        <v>0</v>
      </c>
      <c r="BF249" s="254">
        <f>IF(N249="snížená",J249,0)</f>
        <v>0</v>
      </c>
      <c r="BG249" s="254">
        <f>IF(N249="zákl. přenesená",J249,0)</f>
        <v>0</v>
      </c>
      <c r="BH249" s="254">
        <f>IF(N249="sníž. přenesená",J249,0)</f>
        <v>0</v>
      </c>
      <c r="BI249" s="254">
        <f>IF(N249="nulová",J249,0)</f>
        <v>0</v>
      </c>
      <c r="BJ249" s="17" t="s">
        <v>8</v>
      </c>
      <c r="BK249" s="254">
        <f>ROUND(I249*H249,0)</f>
        <v>0</v>
      </c>
      <c r="BL249" s="17" t="s">
        <v>138</v>
      </c>
      <c r="BM249" s="253" t="s">
        <v>590</v>
      </c>
    </row>
    <row r="250" spans="1:51" s="14" customFormat="1" ht="12">
      <c r="A250" s="14"/>
      <c r="B250" s="266"/>
      <c r="C250" s="267"/>
      <c r="D250" s="257" t="s">
        <v>140</v>
      </c>
      <c r="E250" s="268" t="s">
        <v>1</v>
      </c>
      <c r="F250" s="269" t="s">
        <v>591</v>
      </c>
      <c r="G250" s="267"/>
      <c r="H250" s="270">
        <v>22.5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6" t="s">
        <v>140</v>
      </c>
      <c r="AU250" s="276" t="s">
        <v>84</v>
      </c>
      <c r="AV250" s="14" t="s">
        <v>84</v>
      </c>
      <c r="AW250" s="14" t="s">
        <v>32</v>
      </c>
      <c r="AX250" s="14" t="s">
        <v>8</v>
      </c>
      <c r="AY250" s="276" t="s">
        <v>131</v>
      </c>
    </row>
    <row r="251" spans="1:65" s="2" customFormat="1" ht="16.5" customHeight="1">
      <c r="A251" s="38"/>
      <c r="B251" s="39"/>
      <c r="C251" s="243" t="s">
        <v>379</v>
      </c>
      <c r="D251" s="243" t="s">
        <v>133</v>
      </c>
      <c r="E251" s="244" t="s">
        <v>592</v>
      </c>
      <c r="F251" s="245" t="s">
        <v>593</v>
      </c>
      <c r="G251" s="246" t="s">
        <v>159</v>
      </c>
      <c r="H251" s="247">
        <v>10</v>
      </c>
      <c r="I251" s="248"/>
      <c r="J251" s="247">
        <f>ROUND(I251*H251,0)</f>
        <v>0</v>
      </c>
      <c r="K251" s="245" t="s">
        <v>137</v>
      </c>
      <c r="L251" s="44"/>
      <c r="M251" s="249" t="s">
        <v>1</v>
      </c>
      <c r="N251" s="250" t="s">
        <v>41</v>
      </c>
      <c r="O251" s="91"/>
      <c r="P251" s="251">
        <f>O251*H251</f>
        <v>0</v>
      </c>
      <c r="Q251" s="251">
        <v>0</v>
      </c>
      <c r="R251" s="251">
        <f>Q251*H251</f>
        <v>0</v>
      </c>
      <c r="S251" s="251">
        <v>0.144</v>
      </c>
      <c r="T251" s="252">
        <f>S251*H251</f>
        <v>1.44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3" t="s">
        <v>138</v>
      </c>
      <c r="AT251" s="253" t="s">
        <v>133</v>
      </c>
      <c r="AU251" s="253" t="s">
        <v>84</v>
      </c>
      <c r="AY251" s="17" t="s">
        <v>131</v>
      </c>
      <c r="BE251" s="254">
        <f>IF(N251="základní",J251,0)</f>
        <v>0</v>
      </c>
      <c r="BF251" s="254">
        <f>IF(N251="snížená",J251,0)</f>
        <v>0</v>
      </c>
      <c r="BG251" s="254">
        <f>IF(N251="zákl. přenesená",J251,0)</f>
        <v>0</v>
      </c>
      <c r="BH251" s="254">
        <f>IF(N251="sníž. přenesená",J251,0)</f>
        <v>0</v>
      </c>
      <c r="BI251" s="254">
        <f>IF(N251="nulová",J251,0)</f>
        <v>0</v>
      </c>
      <c r="BJ251" s="17" t="s">
        <v>8</v>
      </c>
      <c r="BK251" s="254">
        <f>ROUND(I251*H251,0)</f>
        <v>0</v>
      </c>
      <c r="BL251" s="17" t="s">
        <v>138</v>
      </c>
      <c r="BM251" s="253" t="s">
        <v>594</v>
      </c>
    </row>
    <row r="252" spans="1:51" s="14" customFormat="1" ht="12">
      <c r="A252" s="14"/>
      <c r="B252" s="266"/>
      <c r="C252" s="267"/>
      <c r="D252" s="257" t="s">
        <v>140</v>
      </c>
      <c r="E252" s="268" t="s">
        <v>1</v>
      </c>
      <c r="F252" s="269" t="s">
        <v>595</v>
      </c>
      <c r="G252" s="267"/>
      <c r="H252" s="270">
        <v>10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6" t="s">
        <v>140</v>
      </c>
      <c r="AU252" s="276" t="s">
        <v>84</v>
      </c>
      <c r="AV252" s="14" t="s">
        <v>84</v>
      </c>
      <c r="AW252" s="14" t="s">
        <v>32</v>
      </c>
      <c r="AX252" s="14" t="s">
        <v>8</v>
      </c>
      <c r="AY252" s="276" t="s">
        <v>131</v>
      </c>
    </row>
    <row r="253" spans="1:65" s="2" customFormat="1" ht="16.5" customHeight="1">
      <c r="A253" s="38"/>
      <c r="B253" s="39"/>
      <c r="C253" s="243" t="s">
        <v>383</v>
      </c>
      <c r="D253" s="243" t="s">
        <v>133</v>
      </c>
      <c r="E253" s="244" t="s">
        <v>392</v>
      </c>
      <c r="F253" s="245" t="s">
        <v>393</v>
      </c>
      <c r="G253" s="246" t="s">
        <v>179</v>
      </c>
      <c r="H253" s="247">
        <v>296.9</v>
      </c>
      <c r="I253" s="248"/>
      <c r="J253" s="247">
        <f>ROUND(I253*H253,0)</f>
        <v>0</v>
      </c>
      <c r="K253" s="245" t="s">
        <v>137</v>
      </c>
      <c r="L253" s="44"/>
      <c r="M253" s="249" t="s">
        <v>1</v>
      </c>
      <c r="N253" s="250" t="s">
        <v>41</v>
      </c>
      <c r="O253" s="91"/>
      <c r="P253" s="251">
        <f>O253*H253</f>
        <v>0</v>
      </c>
      <c r="Q253" s="251">
        <v>0.0005</v>
      </c>
      <c r="R253" s="251">
        <f>Q253*H253</f>
        <v>0.14845</v>
      </c>
      <c r="S253" s="251">
        <v>0</v>
      </c>
      <c r="T253" s="25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3" t="s">
        <v>138</v>
      </c>
      <c r="AT253" s="253" t="s">
        <v>133</v>
      </c>
      <c r="AU253" s="253" t="s">
        <v>84</v>
      </c>
      <c r="AY253" s="17" t="s">
        <v>131</v>
      </c>
      <c r="BE253" s="254">
        <f>IF(N253="základní",J253,0)</f>
        <v>0</v>
      </c>
      <c r="BF253" s="254">
        <f>IF(N253="snížená",J253,0)</f>
        <v>0</v>
      </c>
      <c r="BG253" s="254">
        <f>IF(N253="zákl. přenesená",J253,0)</f>
        <v>0</v>
      </c>
      <c r="BH253" s="254">
        <f>IF(N253="sníž. přenesená",J253,0)</f>
        <v>0</v>
      </c>
      <c r="BI253" s="254">
        <f>IF(N253="nulová",J253,0)</f>
        <v>0</v>
      </c>
      <c r="BJ253" s="17" t="s">
        <v>8</v>
      </c>
      <c r="BK253" s="254">
        <f>ROUND(I253*H253,0)</f>
        <v>0</v>
      </c>
      <c r="BL253" s="17" t="s">
        <v>138</v>
      </c>
      <c r="BM253" s="253" t="s">
        <v>596</v>
      </c>
    </row>
    <row r="254" spans="1:51" s="13" customFormat="1" ht="12">
      <c r="A254" s="13"/>
      <c r="B254" s="255"/>
      <c r="C254" s="256"/>
      <c r="D254" s="257" t="s">
        <v>140</v>
      </c>
      <c r="E254" s="258" t="s">
        <v>1</v>
      </c>
      <c r="F254" s="259" t="s">
        <v>597</v>
      </c>
      <c r="G254" s="256"/>
      <c r="H254" s="258" t="s">
        <v>1</v>
      </c>
      <c r="I254" s="260"/>
      <c r="J254" s="256"/>
      <c r="K254" s="256"/>
      <c r="L254" s="261"/>
      <c r="M254" s="262"/>
      <c r="N254" s="263"/>
      <c r="O254" s="263"/>
      <c r="P254" s="263"/>
      <c r="Q254" s="263"/>
      <c r="R254" s="263"/>
      <c r="S254" s="263"/>
      <c r="T254" s="26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5" t="s">
        <v>140</v>
      </c>
      <c r="AU254" s="265" t="s">
        <v>84</v>
      </c>
      <c r="AV254" s="13" t="s">
        <v>8</v>
      </c>
      <c r="AW254" s="13" t="s">
        <v>32</v>
      </c>
      <c r="AX254" s="13" t="s">
        <v>76</v>
      </c>
      <c r="AY254" s="265" t="s">
        <v>131</v>
      </c>
    </row>
    <row r="255" spans="1:51" s="14" customFormat="1" ht="12">
      <c r="A255" s="14"/>
      <c r="B255" s="266"/>
      <c r="C255" s="267"/>
      <c r="D255" s="257" t="s">
        <v>140</v>
      </c>
      <c r="E255" s="268" t="s">
        <v>1</v>
      </c>
      <c r="F255" s="269" t="s">
        <v>397</v>
      </c>
      <c r="G255" s="267"/>
      <c r="H255" s="270">
        <v>90.3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6" t="s">
        <v>140</v>
      </c>
      <c r="AU255" s="276" t="s">
        <v>84</v>
      </c>
      <c r="AV255" s="14" t="s">
        <v>84</v>
      </c>
      <c r="AW255" s="14" t="s">
        <v>32</v>
      </c>
      <c r="AX255" s="14" t="s">
        <v>76</v>
      </c>
      <c r="AY255" s="276" t="s">
        <v>131</v>
      </c>
    </row>
    <row r="256" spans="1:51" s="14" customFormat="1" ht="12">
      <c r="A256" s="14"/>
      <c r="B256" s="266"/>
      <c r="C256" s="267"/>
      <c r="D256" s="257" t="s">
        <v>140</v>
      </c>
      <c r="E256" s="268" t="s">
        <v>1</v>
      </c>
      <c r="F256" s="269" t="s">
        <v>598</v>
      </c>
      <c r="G256" s="267"/>
      <c r="H256" s="270">
        <v>151.7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6" t="s">
        <v>140</v>
      </c>
      <c r="AU256" s="276" t="s">
        <v>84</v>
      </c>
      <c r="AV256" s="14" t="s">
        <v>84</v>
      </c>
      <c r="AW256" s="14" t="s">
        <v>32</v>
      </c>
      <c r="AX256" s="14" t="s">
        <v>76</v>
      </c>
      <c r="AY256" s="276" t="s">
        <v>131</v>
      </c>
    </row>
    <row r="257" spans="1:51" s="14" customFormat="1" ht="12">
      <c r="A257" s="14"/>
      <c r="B257" s="266"/>
      <c r="C257" s="267"/>
      <c r="D257" s="257" t="s">
        <v>140</v>
      </c>
      <c r="E257" s="268" t="s">
        <v>1</v>
      </c>
      <c r="F257" s="269" t="s">
        <v>599</v>
      </c>
      <c r="G257" s="267"/>
      <c r="H257" s="270">
        <v>54.9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6" t="s">
        <v>140</v>
      </c>
      <c r="AU257" s="276" t="s">
        <v>84</v>
      </c>
      <c r="AV257" s="14" t="s">
        <v>84</v>
      </c>
      <c r="AW257" s="14" t="s">
        <v>32</v>
      </c>
      <c r="AX257" s="14" t="s">
        <v>76</v>
      </c>
      <c r="AY257" s="276" t="s">
        <v>131</v>
      </c>
    </row>
    <row r="258" spans="1:51" s="15" customFormat="1" ht="12">
      <c r="A258" s="15"/>
      <c r="B258" s="277"/>
      <c r="C258" s="278"/>
      <c r="D258" s="257" t="s">
        <v>140</v>
      </c>
      <c r="E258" s="279" t="s">
        <v>1</v>
      </c>
      <c r="F258" s="280" t="s">
        <v>145</v>
      </c>
      <c r="G258" s="278"/>
      <c r="H258" s="281">
        <v>296.9</v>
      </c>
      <c r="I258" s="282"/>
      <c r="J258" s="278"/>
      <c r="K258" s="278"/>
      <c r="L258" s="283"/>
      <c r="M258" s="284"/>
      <c r="N258" s="285"/>
      <c r="O258" s="285"/>
      <c r="P258" s="285"/>
      <c r="Q258" s="285"/>
      <c r="R258" s="285"/>
      <c r="S258" s="285"/>
      <c r="T258" s="28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87" t="s">
        <v>140</v>
      </c>
      <c r="AU258" s="287" t="s">
        <v>84</v>
      </c>
      <c r="AV258" s="15" t="s">
        <v>138</v>
      </c>
      <c r="AW258" s="15" t="s">
        <v>32</v>
      </c>
      <c r="AX258" s="15" t="s">
        <v>8</v>
      </c>
      <c r="AY258" s="287" t="s">
        <v>131</v>
      </c>
    </row>
    <row r="259" spans="1:65" s="2" customFormat="1" ht="16.5" customHeight="1">
      <c r="A259" s="38"/>
      <c r="B259" s="39"/>
      <c r="C259" s="243" t="s">
        <v>440</v>
      </c>
      <c r="D259" s="243" t="s">
        <v>133</v>
      </c>
      <c r="E259" s="244" t="s">
        <v>600</v>
      </c>
      <c r="F259" s="245" t="s">
        <v>601</v>
      </c>
      <c r="G259" s="246" t="s">
        <v>602</v>
      </c>
      <c r="H259" s="247">
        <v>1</v>
      </c>
      <c r="I259" s="248"/>
      <c r="J259" s="247">
        <f>ROUND(I259*H259,0)</f>
        <v>0</v>
      </c>
      <c r="K259" s="245" t="s">
        <v>1</v>
      </c>
      <c r="L259" s="44"/>
      <c r="M259" s="249" t="s">
        <v>1</v>
      </c>
      <c r="N259" s="250" t="s">
        <v>41</v>
      </c>
      <c r="O259" s="91"/>
      <c r="P259" s="251">
        <f>O259*H259</f>
        <v>0</v>
      </c>
      <c r="Q259" s="251">
        <v>0</v>
      </c>
      <c r="R259" s="251">
        <f>Q259*H259</f>
        <v>0</v>
      </c>
      <c r="S259" s="251">
        <v>0</v>
      </c>
      <c r="T259" s="25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3" t="s">
        <v>138</v>
      </c>
      <c r="AT259" s="253" t="s">
        <v>133</v>
      </c>
      <c r="AU259" s="253" t="s">
        <v>84</v>
      </c>
      <c r="AY259" s="17" t="s">
        <v>131</v>
      </c>
      <c r="BE259" s="254">
        <f>IF(N259="základní",J259,0)</f>
        <v>0</v>
      </c>
      <c r="BF259" s="254">
        <f>IF(N259="snížená",J259,0)</f>
        <v>0</v>
      </c>
      <c r="BG259" s="254">
        <f>IF(N259="zákl. přenesená",J259,0)</f>
        <v>0</v>
      </c>
      <c r="BH259" s="254">
        <f>IF(N259="sníž. přenesená",J259,0)</f>
        <v>0</v>
      </c>
      <c r="BI259" s="254">
        <f>IF(N259="nulová",J259,0)</f>
        <v>0</v>
      </c>
      <c r="BJ259" s="17" t="s">
        <v>8</v>
      </c>
      <c r="BK259" s="254">
        <f>ROUND(I259*H259,0)</f>
        <v>0</v>
      </c>
      <c r="BL259" s="17" t="s">
        <v>138</v>
      </c>
      <c r="BM259" s="253" t="s">
        <v>603</v>
      </c>
    </row>
    <row r="260" spans="1:63" s="12" customFormat="1" ht="22.8" customHeight="1">
      <c r="A260" s="12"/>
      <c r="B260" s="227"/>
      <c r="C260" s="228"/>
      <c r="D260" s="229" t="s">
        <v>75</v>
      </c>
      <c r="E260" s="241" t="s">
        <v>399</v>
      </c>
      <c r="F260" s="241" t="s">
        <v>400</v>
      </c>
      <c r="G260" s="228"/>
      <c r="H260" s="228"/>
      <c r="I260" s="231"/>
      <c r="J260" s="242">
        <f>BK260</f>
        <v>0</v>
      </c>
      <c r="K260" s="228"/>
      <c r="L260" s="233"/>
      <c r="M260" s="234"/>
      <c r="N260" s="235"/>
      <c r="O260" s="235"/>
      <c r="P260" s="236">
        <f>SUM(P261:P264)</f>
        <v>0</v>
      </c>
      <c r="Q260" s="235"/>
      <c r="R260" s="236">
        <f>SUM(R261:R264)</f>
        <v>0</v>
      </c>
      <c r="S260" s="235"/>
      <c r="T260" s="237">
        <f>SUM(T261:T264)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8" t="s">
        <v>8</v>
      </c>
      <c r="AT260" s="239" t="s">
        <v>75</v>
      </c>
      <c r="AU260" s="239" t="s">
        <v>8</v>
      </c>
      <c r="AY260" s="238" t="s">
        <v>131</v>
      </c>
      <c r="BK260" s="240">
        <f>SUM(BK261:BK264)</f>
        <v>0</v>
      </c>
    </row>
    <row r="261" spans="1:65" s="2" customFormat="1" ht="21.75" customHeight="1">
      <c r="A261" s="38"/>
      <c r="B261" s="39"/>
      <c r="C261" s="243" t="s">
        <v>387</v>
      </c>
      <c r="D261" s="243" t="s">
        <v>133</v>
      </c>
      <c r="E261" s="244" t="s">
        <v>402</v>
      </c>
      <c r="F261" s="245" t="s">
        <v>403</v>
      </c>
      <c r="G261" s="246" t="s">
        <v>166</v>
      </c>
      <c r="H261" s="247">
        <v>3.02</v>
      </c>
      <c r="I261" s="248"/>
      <c r="J261" s="247">
        <f>ROUND(I261*H261,0)</f>
        <v>0</v>
      </c>
      <c r="K261" s="245" t="s">
        <v>137</v>
      </c>
      <c r="L261" s="44"/>
      <c r="M261" s="249" t="s">
        <v>1</v>
      </c>
      <c r="N261" s="250" t="s">
        <v>41</v>
      </c>
      <c r="O261" s="91"/>
      <c r="P261" s="251">
        <f>O261*H261</f>
        <v>0</v>
      </c>
      <c r="Q261" s="251">
        <v>0</v>
      </c>
      <c r="R261" s="251">
        <f>Q261*H261</f>
        <v>0</v>
      </c>
      <c r="S261" s="251">
        <v>0</v>
      </c>
      <c r="T261" s="25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3" t="s">
        <v>138</v>
      </c>
      <c r="AT261" s="253" t="s">
        <v>133</v>
      </c>
      <c r="AU261" s="253" t="s">
        <v>84</v>
      </c>
      <c r="AY261" s="17" t="s">
        <v>131</v>
      </c>
      <c r="BE261" s="254">
        <f>IF(N261="základní",J261,0)</f>
        <v>0</v>
      </c>
      <c r="BF261" s="254">
        <f>IF(N261="snížená",J261,0)</f>
        <v>0</v>
      </c>
      <c r="BG261" s="254">
        <f>IF(N261="zákl. přenesená",J261,0)</f>
        <v>0</v>
      </c>
      <c r="BH261" s="254">
        <f>IF(N261="sníž. přenesená",J261,0)</f>
        <v>0</v>
      </c>
      <c r="BI261" s="254">
        <f>IF(N261="nulová",J261,0)</f>
        <v>0</v>
      </c>
      <c r="BJ261" s="17" t="s">
        <v>8</v>
      </c>
      <c r="BK261" s="254">
        <f>ROUND(I261*H261,0)</f>
        <v>0</v>
      </c>
      <c r="BL261" s="17" t="s">
        <v>138</v>
      </c>
      <c r="BM261" s="253" t="s">
        <v>604</v>
      </c>
    </row>
    <row r="262" spans="1:65" s="2" customFormat="1" ht="21.75" customHeight="1">
      <c r="A262" s="38"/>
      <c r="B262" s="39"/>
      <c r="C262" s="243" t="s">
        <v>391</v>
      </c>
      <c r="D262" s="243" t="s">
        <v>133</v>
      </c>
      <c r="E262" s="244" t="s">
        <v>406</v>
      </c>
      <c r="F262" s="245" t="s">
        <v>407</v>
      </c>
      <c r="G262" s="246" t="s">
        <v>166</v>
      </c>
      <c r="H262" s="247">
        <v>30.2</v>
      </c>
      <c r="I262" s="248"/>
      <c r="J262" s="247">
        <f>ROUND(I262*H262,0)</f>
        <v>0</v>
      </c>
      <c r="K262" s="245" t="s">
        <v>137</v>
      </c>
      <c r="L262" s="44"/>
      <c r="M262" s="249" t="s">
        <v>1</v>
      </c>
      <c r="N262" s="250" t="s">
        <v>41</v>
      </c>
      <c r="O262" s="91"/>
      <c r="P262" s="251">
        <f>O262*H262</f>
        <v>0</v>
      </c>
      <c r="Q262" s="251">
        <v>0</v>
      </c>
      <c r="R262" s="251">
        <f>Q262*H262</f>
        <v>0</v>
      </c>
      <c r="S262" s="251">
        <v>0</v>
      </c>
      <c r="T262" s="25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3" t="s">
        <v>138</v>
      </c>
      <c r="AT262" s="253" t="s">
        <v>133</v>
      </c>
      <c r="AU262" s="253" t="s">
        <v>84</v>
      </c>
      <c r="AY262" s="17" t="s">
        <v>131</v>
      </c>
      <c r="BE262" s="254">
        <f>IF(N262="základní",J262,0)</f>
        <v>0</v>
      </c>
      <c r="BF262" s="254">
        <f>IF(N262="snížená",J262,0)</f>
        <v>0</v>
      </c>
      <c r="BG262" s="254">
        <f>IF(N262="zákl. přenesená",J262,0)</f>
        <v>0</v>
      </c>
      <c r="BH262" s="254">
        <f>IF(N262="sníž. přenesená",J262,0)</f>
        <v>0</v>
      </c>
      <c r="BI262" s="254">
        <f>IF(N262="nulová",J262,0)</f>
        <v>0</v>
      </c>
      <c r="BJ262" s="17" t="s">
        <v>8</v>
      </c>
      <c r="BK262" s="254">
        <f>ROUND(I262*H262,0)</f>
        <v>0</v>
      </c>
      <c r="BL262" s="17" t="s">
        <v>138</v>
      </c>
      <c r="BM262" s="253" t="s">
        <v>605</v>
      </c>
    </row>
    <row r="263" spans="1:51" s="14" customFormat="1" ht="12">
      <c r="A263" s="14"/>
      <c r="B263" s="266"/>
      <c r="C263" s="267"/>
      <c r="D263" s="257" t="s">
        <v>140</v>
      </c>
      <c r="E263" s="267"/>
      <c r="F263" s="269" t="s">
        <v>606</v>
      </c>
      <c r="G263" s="267"/>
      <c r="H263" s="270">
        <v>30.2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6" t="s">
        <v>140</v>
      </c>
      <c r="AU263" s="276" t="s">
        <v>84</v>
      </c>
      <c r="AV263" s="14" t="s">
        <v>84</v>
      </c>
      <c r="AW263" s="14" t="s">
        <v>4</v>
      </c>
      <c r="AX263" s="14" t="s">
        <v>8</v>
      </c>
      <c r="AY263" s="276" t="s">
        <v>131</v>
      </c>
    </row>
    <row r="264" spans="1:65" s="2" customFormat="1" ht="44.25" customHeight="1">
      <c r="A264" s="38"/>
      <c r="B264" s="39"/>
      <c r="C264" s="243" t="s">
        <v>401</v>
      </c>
      <c r="D264" s="243" t="s">
        <v>133</v>
      </c>
      <c r="E264" s="244" t="s">
        <v>411</v>
      </c>
      <c r="F264" s="245" t="s">
        <v>412</v>
      </c>
      <c r="G264" s="246" t="s">
        <v>166</v>
      </c>
      <c r="H264" s="247">
        <v>3.02</v>
      </c>
      <c r="I264" s="248"/>
      <c r="J264" s="247">
        <f>ROUND(I264*H264,0)</f>
        <v>0</v>
      </c>
      <c r="K264" s="245" t="s">
        <v>137</v>
      </c>
      <c r="L264" s="44"/>
      <c r="M264" s="249" t="s">
        <v>1</v>
      </c>
      <c r="N264" s="250" t="s">
        <v>41</v>
      </c>
      <c r="O264" s="91"/>
      <c r="P264" s="251">
        <f>O264*H264</f>
        <v>0</v>
      </c>
      <c r="Q264" s="251">
        <v>0</v>
      </c>
      <c r="R264" s="251">
        <f>Q264*H264</f>
        <v>0</v>
      </c>
      <c r="S264" s="251">
        <v>0</v>
      </c>
      <c r="T264" s="25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3" t="s">
        <v>138</v>
      </c>
      <c r="AT264" s="253" t="s">
        <v>133</v>
      </c>
      <c r="AU264" s="253" t="s">
        <v>84</v>
      </c>
      <c r="AY264" s="17" t="s">
        <v>131</v>
      </c>
      <c r="BE264" s="254">
        <f>IF(N264="základní",J264,0)</f>
        <v>0</v>
      </c>
      <c r="BF264" s="254">
        <f>IF(N264="snížená",J264,0)</f>
        <v>0</v>
      </c>
      <c r="BG264" s="254">
        <f>IF(N264="zákl. přenesená",J264,0)</f>
        <v>0</v>
      </c>
      <c r="BH264" s="254">
        <f>IF(N264="sníž. přenesená",J264,0)</f>
        <v>0</v>
      </c>
      <c r="BI264" s="254">
        <f>IF(N264="nulová",J264,0)</f>
        <v>0</v>
      </c>
      <c r="BJ264" s="17" t="s">
        <v>8</v>
      </c>
      <c r="BK264" s="254">
        <f>ROUND(I264*H264,0)</f>
        <v>0</v>
      </c>
      <c r="BL264" s="17" t="s">
        <v>138</v>
      </c>
      <c r="BM264" s="253" t="s">
        <v>607</v>
      </c>
    </row>
    <row r="265" spans="1:63" s="12" customFormat="1" ht="22.8" customHeight="1">
      <c r="A265" s="12"/>
      <c r="B265" s="227"/>
      <c r="C265" s="228"/>
      <c r="D265" s="229" t="s">
        <v>75</v>
      </c>
      <c r="E265" s="241" t="s">
        <v>414</v>
      </c>
      <c r="F265" s="241" t="s">
        <v>415</v>
      </c>
      <c r="G265" s="228"/>
      <c r="H265" s="228"/>
      <c r="I265" s="231"/>
      <c r="J265" s="242">
        <f>BK265</f>
        <v>0</v>
      </c>
      <c r="K265" s="228"/>
      <c r="L265" s="233"/>
      <c r="M265" s="234"/>
      <c r="N265" s="235"/>
      <c r="O265" s="235"/>
      <c r="P265" s="236">
        <f>P266</f>
        <v>0</v>
      </c>
      <c r="Q265" s="235"/>
      <c r="R265" s="236">
        <f>R266</f>
        <v>0</v>
      </c>
      <c r="S265" s="235"/>
      <c r="T265" s="237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38" t="s">
        <v>8</v>
      </c>
      <c r="AT265" s="239" t="s">
        <v>75</v>
      </c>
      <c r="AU265" s="239" t="s">
        <v>8</v>
      </c>
      <c r="AY265" s="238" t="s">
        <v>131</v>
      </c>
      <c r="BK265" s="240">
        <f>BK266</f>
        <v>0</v>
      </c>
    </row>
    <row r="266" spans="1:65" s="2" customFormat="1" ht="21.75" customHeight="1">
      <c r="A266" s="38"/>
      <c r="B266" s="39"/>
      <c r="C266" s="243" t="s">
        <v>405</v>
      </c>
      <c r="D266" s="243" t="s">
        <v>133</v>
      </c>
      <c r="E266" s="244" t="s">
        <v>417</v>
      </c>
      <c r="F266" s="245" t="s">
        <v>418</v>
      </c>
      <c r="G266" s="246" t="s">
        <v>166</v>
      </c>
      <c r="H266" s="247">
        <v>736.89</v>
      </c>
      <c r="I266" s="248"/>
      <c r="J266" s="247">
        <f>ROUND(I266*H266,0)</f>
        <v>0</v>
      </c>
      <c r="K266" s="245" t="s">
        <v>137</v>
      </c>
      <c r="L266" s="44"/>
      <c r="M266" s="249" t="s">
        <v>1</v>
      </c>
      <c r="N266" s="250" t="s">
        <v>41</v>
      </c>
      <c r="O266" s="91"/>
      <c r="P266" s="251">
        <f>O266*H266</f>
        <v>0</v>
      </c>
      <c r="Q266" s="251">
        <v>0</v>
      </c>
      <c r="R266" s="251">
        <f>Q266*H266</f>
        <v>0</v>
      </c>
      <c r="S266" s="251">
        <v>0</v>
      </c>
      <c r="T266" s="25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3" t="s">
        <v>138</v>
      </c>
      <c r="AT266" s="253" t="s">
        <v>133</v>
      </c>
      <c r="AU266" s="253" t="s">
        <v>84</v>
      </c>
      <c r="AY266" s="17" t="s">
        <v>131</v>
      </c>
      <c r="BE266" s="254">
        <f>IF(N266="základní",J266,0)</f>
        <v>0</v>
      </c>
      <c r="BF266" s="254">
        <f>IF(N266="snížená",J266,0)</f>
        <v>0</v>
      </c>
      <c r="BG266" s="254">
        <f>IF(N266="zákl. přenesená",J266,0)</f>
        <v>0</v>
      </c>
      <c r="BH266" s="254">
        <f>IF(N266="sníž. přenesená",J266,0)</f>
        <v>0</v>
      </c>
      <c r="BI266" s="254">
        <f>IF(N266="nulová",J266,0)</f>
        <v>0</v>
      </c>
      <c r="BJ266" s="17" t="s">
        <v>8</v>
      </c>
      <c r="BK266" s="254">
        <f>ROUND(I266*H266,0)</f>
        <v>0</v>
      </c>
      <c r="BL266" s="17" t="s">
        <v>138</v>
      </c>
      <c r="BM266" s="253" t="s">
        <v>608</v>
      </c>
    </row>
    <row r="267" spans="1:63" s="12" customFormat="1" ht="25.9" customHeight="1">
      <c r="A267" s="12"/>
      <c r="B267" s="227"/>
      <c r="C267" s="228"/>
      <c r="D267" s="229" t="s">
        <v>75</v>
      </c>
      <c r="E267" s="230" t="s">
        <v>420</v>
      </c>
      <c r="F267" s="230" t="s">
        <v>421</v>
      </c>
      <c r="G267" s="228"/>
      <c r="H267" s="228"/>
      <c r="I267" s="231"/>
      <c r="J267" s="232">
        <f>BK267</f>
        <v>0</v>
      </c>
      <c r="K267" s="228"/>
      <c r="L267" s="233"/>
      <c r="M267" s="234"/>
      <c r="N267" s="235"/>
      <c r="O267" s="235"/>
      <c r="P267" s="236">
        <f>P268</f>
        <v>0</v>
      </c>
      <c r="Q267" s="235"/>
      <c r="R267" s="236">
        <f>R268</f>
        <v>0.15067999999999998</v>
      </c>
      <c r="S267" s="235"/>
      <c r="T267" s="237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8" t="s">
        <v>84</v>
      </c>
      <c r="AT267" s="239" t="s">
        <v>75</v>
      </c>
      <c r="AU267" s="239" t="s">
        <v>76</v>
      </c>
      <c r="AY267" s="238" t="s">
        <v>131</v>
      </c>
      <c r="BK267" s="240">
        <f>BK268</f>
        <v>0</v>
      </c>
    </row>
    <row r="268" spans="1:63" s="12" customFormat="1" ht="22.8" customHeight="1">
      <c r="A268" s="12"/>
      <c r="B268" s="227"/>
      <c r="C268" s="228"/>
      <c r="D268" s="229" t="s">
        <v>75</v>
      </c>
      <c r="E268" s="241" t="s">
        <v>422</v>
      </c>
      <c r="F268" s="241" t="s">
        <v>423</v>
      </c>
      <c r="G268" s="228"/>
      <c r="H268" s="228"/>
      <c r="I268" s="231"/>
      <c r="J268" s="242">
        <f>BK268</f>
        <v>0</v>
      </c>
      <c r="K268" s="228"/>
      <c r="L268" s="233"/>
      <c r="M268" s="234"/>
      <c r="N268" s="235"/>
      <c r="O268" s="235"/>
      <c r="P268" s="236">
        <f>SUM(P269:P277)</f>
        <v>0</v>
      </c>
      <c r="Q268" s="235"/>
      <c r="R268" s="236">
        <f>SUM(R269:R277)</f>
        <v>0.15067999999999998</v>
      </c>
      <c r="S268" s="235"/>
      <c r="T268" s="237">
        <f>SUM(T269:T277)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38" t="s">
        <v>84</v>
      </c>
      <c r="AT268" s="239" t="s">
        <v>75</v>
      </c>
      <c r="AU268" s="239" t="s">
        <v>8</v>
      </c>
      <c r="AY268" s="238" t="s">
        <v>131</v>
      </c>
      <c r="BK268" s="240">
        <f>SUM(BK269:BK277)</f>
        <v>0</v>
      </c>
    </row>
    <row r="269" spans="1:65" s="2" customFormat="1" ht="21.75" customHeight="1">
      <c r="A269" s="38"/>
      <c r="B269" s="39"/>
      <c r="C269" s="243" t="s">
        <v>410</v>
      </c>
      <c r="D269" s="243" t="s">
        <v>133</v>
      </c>
      <c r="E269" s="244" t="s">
        <v>431</v>
      </c>
      <c r="F269" s="245" t="s">
        <v>432</v>
      </c>
      <c r="G269" s="246" t="s">
        <v>179</v>
      </c>
      <c r="H269" s="247">
        <v>151.7</v>
      </c>
      <c r="I269" s="248"/>
      <c r="J269" s="247">
        <f>ROUND(I269*H269,0)</f>
        <v>0</v>
      </c>
      <c r="K269" s="245" t="s">
        <v>137</v>
      </c>
      <c r="L269" s="44"/>
      <c r="M269" s="249" t="s">
        <v>1</v>
      </c>
      <c r="N269" s="250" t="s">
        <v>41</v>
      </c>
      <c r="O269" s="91"/>
      <c r="P269" s="251">
        <f>O269*H269</f>
        <v>0</v>
      </c>
      <c r="Q269" s="251">
        <v>0</v>
      </c>
      <c r="R269" s="251">
        <f>Q269*H269</f>
        <v>0</v>
      </c>
      <c r="S269" s="251">
        <v>0</v>
      </c>
      <c r="T269" s="25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3" t="s">
        <v>224</v>
      </c>
      <c r="AT269" s="253" t="s">
        <v>133</v>
      </c>
      <c r="AU269" s="253" t="s">
        <v>84</v>
      </c>
      <c r="AY269" s="17" t="s">
        <v>131</v>
      </c>
      <c r="BE269" s="254">
        <f>IF(N269="základní",J269,0)</f>
        <v>0</v>
      </c>
      <c r="BF269" s="254">
        <f>IF(N269="snížená",J269,0)</f>
        <v>0</v>
      </c>
      <c r="BG269" s="254">
        <f>IF(N269="zákl. přenesená",J269,0)</f>
        <v>0</v>
      </c>
      <c r="BH269" s="254">
        <f>IF(N269="sníž. přenesená",J269,0)</f>
        <v>0</v>
      </c>
      <c r="BI269" s="254">
        <f>IF(N269="nulová",J269,0)</f>
        <v>0</v>
      </c>
      <c r="BJ269" s="17" t="s">
        <v>8</v>
      </c>
      <c r="BK269" s="254">
        <f>ROUND(I269*H269,0)</f>
        <v>0</v>
      </c>
      <c r="BL269" s="17" t="s">
        <v>224</v>
      </c>
      <c r="BM269" s="253" t="s">
        <v>609</v>
      </c>
    </row>
    <row r="270" spans="1:51" s="14" customFormat="1" ht="12">
      <c r="A270" s="14"/>
      <c r="B270" s="266"/>
      <c r="C270" s="267"/>
      <c r="D270" s="257" t="s">
        <v>140</v>
      </c>
      <c r="E270" s="268" t="s">
        <v>1</v>
      </c>
      <c r="F270" s="269" t="s">
        <v>598</v>
      </c>
      <c r="G270" s="267"/>
      <c r="H270" s="270">
        <v>151.7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6" t="s">
        <v>140</v>
      </c>
      <c r="AU270" s="276" t="s">
        <v>84</v>
      </c>
      <c r="AV270" s="14" t="s">
        <v>84</v>
      </c>
      <c r="AW270" s="14" t="s">
        <v>32</v>
      </c>
      <c r="AX270" s="14" t="s">
        <v>8</v>
      </c>
      <c r="AY270" s="276" t="s">
        <v>131</v>
      </c>
    </row>
    <row r="271" spans="1:65" s="2" customFormat="1" ht="16.5" customHeight="1">
      <c r="A271" s="38"/>
      <c r="B271" s="39"/>
      <c r="C271" s="288" t="s">
        <v>416</v>
      </c>
      <c r="D271" s="288" t="s">
        <v>163</v>
      </c>
      <c r="E271" s="289" t="s">
        <v>435</v>
      </c>
      <c r="F271" s="290" t="s">
        <v>436</v>
      </c>
      <c r="G271" s="291" t="s">
        <v>437</v>
      </c>
      <c r="H271" s="292">
        <v>60.68</v>
      </c>
      <c r="I271" s="293"/>
      <c r="J271" s="292">
        <f>ROUND(I271*H271,0)</f>
        <v>0</v>
      </c>
      <c r="K271" s="290" t="s">
        <v>137</v>
      </c>
      <c r="L271" s="294"/>
      <c r="M271" s="295" t="s">
        <v>1</v>
      </c>
      <c r="N271" s="296" t="s">
        <v>41</v>
      </c>
      <c r="O271" s="91"/>
      <c r="P271" s="251">
        <f>O271*H271</f>
        <v>0</v>
      </c>
      <c r="Q271" s="251">
        <v>0.001</v>
      </c>
      <c r="R271" s="251">
        <f>Q271*H271</f>
        <v>0.06068</v>
      </c>
      <c r="S271" s="251">
        <v>0</v>
      </c>
      <c r="T271" s="252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53" t="s">
        <v>307</v>
      </c>
      <c r="AT271" s="253" t="s">
        <v>163</v>
      </c>
      <c r="AU271" s="253" t="s">
        <v>84</v>
      </c>
      <c r="AY271" s="17" t="s">
        <v>131</v>
      </c>
      <c r="BE271" s="254">
        <f>IF(N271="základní",J271,0)</f>
        <v>0</v>
      </c>
      <c r="BF271" s="254">
        <f>IF(N271="snížená",J271,0)</f>
        <v>0</v>
      </c>
      <c r="BG271" s="254">
        <f>IF(N271="zákl. přenesená",J271,0)</f>
        <v>0</v>
      </c>
      <c r="BH271" s="254">
        <f>IF(N271="sníž. přenesená",J271,0)</f>
        <v>0</v>
      </c>
      <c r="BI271" s="254">
        <f>IF(N271="nulová",J271,0)</f>
        <v>0</v>
      </c>
      <c r="BJ271" s="17" t="s">
        <v>8</v>
      </c>
      <c r="BK271" s="254">
        <f>ROUND(I271*H271,0)</f>
        <v>0</v>
      </c>
      <c r="BL271" s="17" t="s">
        <v>224</v>
      </c>
      <c r="BM271" s="253" t="s">
        <v>610</v>
      </c>
    </row>
    <row r="272" spans="1:51" s="14" customFormat="1" ht="12">
      <c r="A272" s="14"/>
      <c r="B272" s="266"/>
      <c r="C272" s="267"/>
      <c r="D272" s="257" t="s">
        <v>140</v>
      </c>
      <c r="E272" s="268" t="s">
        <v>1</v>
      </c>
      <c r="F272" s="269" t="s">
        <v>611</v>
      </c>
      <c r="G272" s="267"/>
      <c r="H272" s="270">
        <v>60.68</v>
      </c>
      <c r="I272" s="271"/>
      <c r="J272" s="267"/>
      <c r="K272" s="267"/>
      <c r="L272" s="272"/>
      <c r="M272" s="273"/>
      <c r="N272" s="274"/>
      <c r="O272" s="274"/>
      <c r="P272" s="274"/>
      <c r="Q272" s="274"/>
      <c r="R272" s="274"/>
      <c r="S272" s="274"/>
      <c r="T272" s="27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6" t="s">
        <v>140</v>
      </c>
      <c r="AU272" s="276" t="s">
        <v>84</v>
      </c>
      <c r="AV272" s="14" t="s">
        <v>84</v>
      </c>
      <c r="AW272" s="14" t="s">
        <v>32</v>
      </c>
      <c r="AX272" s="14" t="s">
        <v>8</v>
      </c>
      <c r="AY272" s="276" t="s">
        <v>131</v>
      </c>
    </row>
    <row r="273" spans="1:65" s="2" customFormat="1" ht="21.75" customHeight="1">
      <c r="A273" s="38"/>
      <c r="B273" s="39"/>
      <c r="C273" s="243" t="s">
        <v>424</v>
      </c>
      <c r="D273" s="243" t="s">
        <v>133</v>
      </c>
      <c r="E273" s="244" t="s">
        <v>441</v>
      </c>
      <c r="F273" s="245" t="s">
        <v>442</v>
      </c>
      <c r="G273" s="246" t="s">
        <v>179</v>
      </c>
      <c r="H273" s="247">
        <v>303.4</v>
      </c>
      <c r="I273" s="248"/>
      <c r="J273" s="247">
        <f>ROUND(I273*H273,0)</f>
        <v>0</v>
      </c>
      <c r="K273" s="245" t="s">
        <v>137</v>
      </c>
      <c r="L273" s="44"/>
      <c r="M273" s="249" t="s">
        <v>1</v>
      </c>
      <c r="N273" s="250" t="s">
        <v>41</v>
      </c>
      <c r="O273" s="91"/>
      <c r="P273" s="251">
        <f>O273*H273</f>
        <v>0</v>
      </c>
      <c r="Q273" s="251">
        <v>0</v>
      </c>
      <c r="R273" s="251">
        <f>Q273*H273</f>
        <v>0</v>
      </c>
      <c r="S273" s="251">
        <v>0</v>
      </c>
      <c r="T273" s="25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53" t="s">
        <v>224</v>
      </c>
      <c r="AT273" s="253" t="s">
        <v>133</v>
      </c>
      <c r="AU273" s="253" t="s">
        <v>84</v>
      </c>
      <c r="AY273" s="17" t="s">
        <v>131</v>
      </c>
      <c r="BE273" s="254">
        <f>IF(N273="základní",J273,0)</f>
        <v>0</v>
      </c>
      <c r="BF273" s="254">
        <f>IF(N273="snížená",J273,0)</f>
        <v>0</v>
      </c>
      <c r="BG273" s="254">
        <f>IF(N273="zákl. přenesená",J273,0)</f>
        <v>0</v>
      </c>
      <c r="BH273" s="254">
        <f>IF(N273="sníž. přenesená",J273,0)</f>
        <v>0</v>
      </c>
      <c r="BI273" s="254">
        <f>IF(N273="nulová",J273,0)</f>
        <v>0</v>
      </c>
      <c r="BJ273" s="17" t="s">
        <v>8</v>
      </c>
      <c r="BK273" s="254">
        <f>ROUND(I273*H273,0)</f>
        <v>0</v>
      </c>
      <c r="BL273" s="17" t="s">
        <v>224</v>
      </c>
      <c r="BM273" s="253" t="s">
        <v>612</v>
      </c>
    </row>
    <row r="274" spans="1:51" s="14" customFormat="1" ht="12">
      <c r="A274" s="14"/>
      <c r="B274" s="266"/>
      <c r="C274" s="267"/>
      <c r="D274" s="257" t="s">
        <v>140</v>
      </c>
      <c r="E274" s="268" t="s">
        <v>1</v>
      </c>
      <c r="F274" s="269" t="s">
        <v>613</v>
      </c>
      <c r="G274" s="267"/>
      <c r="H274" s="270">
        <v>303.4</v>
      </c>
      <c r="I274" s="271"/>
      <c r="J274" s="267"/>
      <c r="K274" s="267"/>
      <c r="L274" s="272"/>
      <c r="M274" s="273"/>
      <c r="N274" s="274"/>
      <c r="O274" s="274"/>
      <c r="P274" s="274"/>
      <c r="Q274" s="274"/>
      <c r="R274" s="274"/>
      <c r="S274" s="274"/>
      <c r="T274" s="27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6" t="s">
        <v>140</v>
      </c>
      <c r="AU274" s="276" t="s">
        <v>84</v>
      </c>
      <c r="AV274" s="14" t="s">
        <v>84</v>
      </c>
      <c r="AW274" s="14" t="s">
        <v>32</v>
      </c>
      <c r="AX274" s="14" t="s">
        <v>8</v>
      </c>
      <c r="AY274" s="276" t="s">
        <v>131</v>
      </c>
    </row>
    <row r="275" spans="1:65" s="2" customFormat="1" ht="16.5" customHeight="1">
      <c r="A275" s="38"/>
      <c r="B275" s="39"/>
      <c r="C275" s="288" t="s">
        <v>430</v>
      </c>
      <c r="D275" s="288" t="s">
        <v>163</v>
      </c>
      <c r="E275" s="289" t="s">
        <v>446</v>
      </c>
      <c r="F275" s="290" t="s">
        <v>447</v>
      </c>
      <c r="G275" s="291" t="s">
        <v>166</v>
      </c>
      <c r="H275" s="292">
        <v>0.09</v>
      </c>
      <c r="I275" s="293"/>
      <c r="J275" s="292">
        <f>ROUND(I275*H275,0)</f>
        <v>0</v>
      </c>
      <c r="K275" s="290" t="s">
        <v>137</v>
      </c>
      <c r="L275" s="294"/>
      <c r="M275" s="295" t="s">
        <v>1</v>
      </c>
      <c r="N275" s="296" t="s">
        <v>41</v>
      </c>
      <c r="O275" s="91"/>
      <c r="P275" s="251">
        <f>O275*H275</f>
        <v>0</v>
      </c>
      <c r="Q275" s="251">
        <v>1</v>
      </c>
      <c r="R275" s="251">
        <f>Q275*H275</f>
        <v>0.09</v>
      </c>
      <c r="S275" s="251">
        <v>0</v>
      </c>
      <c r="T275" s="25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53" t="s">
        <v>307</v>
      </c>
      <c r="AT275" s="253" t="s">
        <v>163</v>
      </c>
      <c r="AU275" s="253" t="s">
        <v>84</v>
      </c>
      <c r="AY275" s="17" t="s">
        <v>131</v>
      </c>
      <c r="BE275" s="254">
        <f>IF(N275="základní",J275,0)</f>
        <v>0</v>
      </c>
      <c r="BF275" s="254">
        <f>IF(N275="snížená",J275,0)</f>
        <v>0</v>
      </c>
      <c r="BG275" s="254">
        <f>IF(N275="zákl. přenesená",J275,0)</f>
        <v>0</v>
      </c>
      <c r="BH275" s="254">
        <f>IF(N275="sníž. přenesená",J275,0)</f>
        <v>0</v>
      </c>
      <c r="BI275" s="254">
        <f>IF(N275="nulová",J275,0)</f>
        <v>0</v>
      </c>
      <c r="BJ275" s="17" t="s">
        <v>8</v>
      </c>
      <c r="BK275" s="254">
        <f>ROUND(I275*H275,0)</f>
        <v>0</v>
      </c>
      <c r="BL275" s="17" t="s">
        <v>224</v>
      </c>
      <c r="BM275" s="253" t="s">
        <v>614</v>
      </c>
    </row>
    <row r="276" spans="1:51" s="14" customFormat="1" ht="12">
      <c r="A276" s="14"/>
      <c r="B276" s="266"/>
      <c r="C276" s="267"/>
      <c r="D276" s="257" t="s">
        <v>140</v>
      </c>
      <c r="E276" s="268" t="s">
        <v>1</v>
      </c>
      <c r="F276" s="269" t="s">
        <v>615</v>
      </c>
      <c r="G276" s="267"/>
      <c r="H276" s="270">
        <v>0.09</v>
      </c>
      <c r="I276" s="271"/>
      <c r="J276" s="267"/>
      <c r="K276" s="267"/>
      <c r="L276" s="272"/>
      <c r="M276" s="273"/>
      <c r="N276" s="274"/>
      <c r="O276" s="274"/>
      <c r="P276" s="274"/>
      <c r="Q276" s="274"/>
      <c r="R276" s="274"/>
      <c r="S276" s="274"/>
      <c r="T276" s="27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6" t="s">
        <v>140</v>
      </c>
      <c r="AU276" s="276" t="s">
        <v>84</v>
      </c>
      <c r="AV276" s="14" t="s">
        <v>84</v>
      </c>
      <c r="AW276" s="14" t="s">
        <v>32</v>
      </c>
      <c r="AX276" s="14" t="s">
        <v>8</v>
      </c>
      <c r="AY276" s="276" t="s">
        <v>131</v>
      </c>
    </row>
    <row r="277" spans="1:65" s="2" customFormat="1" ht="21.75" customHeight="1">
      <c r="A277" s="38"/>
      <c r="B277" s="39"/>
      <c r="C277" s="243" t="s">
        <v>434</v>
      </c>
      <c r="D277" s="243" t="s">
        <v>133</v>
      </c>
      <c r="E277" s="244" t="s">
        <v>451</v>
      </c>
      <c r="F277" s="245" t="s">
        <v>452</v>
      </c>
      <c r="G277" s="246" t="s">
        <v>166</v>
      </c>
      <c r="H277" s="247">
        <v>0.15</v>
      </c>
      <c r="I277" s="248"/>
      <c r="J277" s="247">
        <f>ROUND(I277*H277,0)</f>
        <v>0</v>
      </c>
      <c r="K277" s="245" t="s">
        <v>137</v>
      </c>
      <c r="L277" s="44"/>
      <c r="M277" s="297" t="s">
        <v>1</v>
      </c>
      <c r="N277" s="298" t="s">
        <v>41</v>
      </c>
      <c r="O277" s="299"/>
      <c r="P277" s="300">
        <f>O277*H277</f>
        <v>0</v>
      </c>
      <c r="Q277" s="300">
        <v>0</v>
      </c>
      <c r="R277" s="300">
        <f>Q277*H277</f>
        <v>0</v>
      </c>
      <c r="S277" s="300">
        <v>0</v>
      </c>
      <c r="T277" s="301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3" t="s">
        <v>224</v>
      </c>
      <c r="AT277" s="253" t="s">
        <v>133</v>
      </c>
      <c r="AU277" s="253" t="s">
        <v>84</v>
      </c>
      <c r="AY277" s="17" t="s">
        <v>131</v>
      </c>
      <c r="BE277" s="254">
        <f>IF(N277="základní",J277,0)</f>
        <v>0</v>
      </c>
      <c r="BF277" s="254">
        <f>IF(N277="snížená",J277,0)</f>
        <v>0</v>
      </c>
      <c r="BG277" s="254">
        <f>IF(N277="zákl. přenesená",J277,0)</f>
        <v>0</v>
      </c>
      <c r="BH277" s="254">
        <f>IF(N277="sníž. přenesená",J277,0)</f>
        <v>0</v>
      </c>
      <c r="BI277" s="254">
        <f>IF(N277="nulová",J277,0)</f>
        <v>0</v>
      </c>
      <c r="BJ277" s="17" t="s">
        <v>8</v>
      </c>
      <c r="BK277" s="254">
        <f>ROUND(I277*H277,0)</f>
        <v>0</v>
      </c>
      <c r="BL277" s="17" t="s">
        <v>224</v>
      </c>
      <c r="BM277" s="253" t="s">
        <v>616</v>
      </c>
    </row>
    <row r="278" spans="1:31" s="2" customFormat="1" ht="6.95" customHeight="1">
      <c r="A278" s="38"/>
      <c r="B278" s="66"/>
      <c r="C278" s="67"/>
      <c r="D278" s="67"/>
      <c r="E278" s="67"/>
      <c r="F278" s="67"/>
      <c r="G278" s="67"/>
      <c r="H278" s="67"/>
      <c r="I278" s="192"/>
      <c r="J278" s="67"/>
      <c r="K278" s="67"/>
      <c r="L278" s="44"/>
      <c r="M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</row>
  </sheetData>
  <sheetProtection password="CC35" sheet="1" objects="1" scenarios="1" formatColumns="0" formatRows="0" autoFilter="0"/>
  <autoFilter ref="C131:K27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2020-04-02T13:36:46Z</dcterms:created>
  <dcterms:modified xsi:type="dcterms:W3CDTF">2020-04-02T13:36:49Z</dcterms:modified>
  <cp:category/>
  <cp:version/>
  <cp:contentType/>
  <cp:contentStatus/>
</cp:coreProperties>
</file>