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615" windowWidth="17895" windowHeight="11190"/>
  </bookViews>
  <sheets>
    <sheet name="Rekapitulace stavby" sheetId="1" r:id="rId1"/>
    <sheet name="1 - Oprava balkonů" sheetId="2" r:id="rId2"/>
    <sheet name="2 - Vedlejší náklady" sheetId="3" r:id="rId3"/>
  </sheets>
  <definedNames>
    <definedName name="_xlnm._FilterDatabase" localSheetId="1" hidden="1">'1 - Oprava balkonů'!$C$126:$K$269</definedName>
    <definedName name="_xlnm._FilterDatabase" localSheetId="2" hidden="1">'2 - Vedlejší náklady'!$C$125:$K$145</definedName>
    <definedName name="_xlnm.Print_Titles" localSheetId="1">'1 - Oprava balkonů'!$126:$126</definedName>
    <definedName name="_xlnm.Print_Titles" localSheetId="2">'2 - Vedlejší náklady'!$125:$125</definedName>
    <definedName name="_xlnm.Print_Titles" localSheetId="0">'Rekapitulace stavby'!$92:$92</definedName>
    <definedName name="_xlnm.Print_Area" localSheetId="1">'1 - Oprava balkonů'!$C$4:$J$76,'1 - Oprava balkonů'!$C$82:$J$108,'1 - Oprava balkonů'!$C$114:$K$269</definedName>
    <definedName name="_xlnm.Print_Area" localSheetId="2">'2 - Vedlejší náklady'!$C$4:$J$76,'2 - Vedlejší náklady'!$C$82:$J$107,'2 - Vedlejší náklady'!$C$113:$K$145</definedName>
    <definedName name="_xlnm.Print_Area" localSheetId="0">'Rekapitulace stavby'!$D$4:$AO$76,'Rekapitulace stavby'!$C$82:$AQ$97</definedName>
  </definedNames>
  <calcPr calcId="145621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145" i="3"/>
  <c r="BH145" i="3"/>
  <c r="BG145" i="3"/>
  <c r="BE145" i="3"/>
  <c r="T145" i="3"/>
  <c r="T144" i="3"/>
  <c r="R145" i="3"/>
  <c r="R144" i="3" s="1"/>
  <c r="P145" i="3"/>
  <c r="P144" i="3"/>
  <c r="BK145" i="3"/>
  <c r="BK144" i="3" s="1"/>
  <c r="J144" i="3" s="1"/>
  <c r="J106" i="3" s="1"/>
  <c r="J145" i="3"/>
  <c r="BF145" i="3"/>
  <c r="BI143" i="3"/>
  <c r="BH143" i="3"/>
  <c r="BG143" i="3"/>
  <c r="BE143" i="3"/>
  <c r="T143" i="3"/>
  <c r="T142" i="3"/>
  <c r="R143" i="3"/>
  <c r="R142" i="3" s="1"/>
  <c r="P143" i="3"/>
  <c r="P142" i="3"/>
  <c r="BK143" i="3"/>
  <c r="BK142" i="3" s="1"/>
  <c r="J142" i="3" s="1"/>
  <c r="J105" i="3" s="1"/>
  <c r="J143" i="3"/>
  <c r="BF143" i="3"/>
  <c r="BI141" i="3"/>
  <c r="BH141" i="3"/>
  <c r="BG141" i="3"/>
  <c r="BE141" i="3"/>
  <c r="T141" i="3"/>
  <c r="T140" i="3"/>
  <c r="R141" i="3"/>
  <c r="R140" i="3" s="1"/>
  <c r="P141" i="3"/>
  <c r="P140" i="3"/>
  <c r="BK141" i="3"/>
  <c r="BK140" i="3" s="1"/>
  <c r="J140" i="3" s="1"/>
  <c r="J104" i="3" s="1"/>
  <c r="J141" i="3"/>
  <c r="BF141" i="3"/>
  <c r="BI139" i="3"/>
  <c r="BH139" i="3"/>
  <c r="BG139" i="3"/>
  <c r="BE139" i="3"/>
  <c r="T139" i="3"/>
  <c r="T138" i="3"/>
  <c r="R139" i="3"/>
  <c r="R138" i="3" s="1"/>
  <c r="P139" i="3"/>
  <c r="P138" i="3"/>
  <c r="BK139" i="3"/>
  <c r="BK138" i="3" s="1"/>
  <c r="J138" i="3" s="1"/>
  <c r="J103" i="3" s="1"/>
  <c r="J139" i="3"/>
  <c r="BF139" i="3"/>
  <c r="BI137" i="3"/>
  <c r="BH137" i="3"/>
  <c r="BG137" i="3"/>
  <c r="BE137" i="3"/>
  <c r="T137" i="3"/>
  <c r="T136" i="3"/>
  <c r="R137" i="3"/>
  <c r="R136" i="3" s="1"/>
  <c r="P137" i="3"/>
  <c r="P136" i="3"/>
  <c r="BK137" i="3"/>
  <c r="BK136" i="3" s="1"/>
  <c r="J136" i="3" s="1"/>
  <c r="J102" i="3" s="1"/>
  <c r="J137" i="3"/>
  <c r="BF137" i="3"/>
  <c r="BI135" i="3"/>
  <c r="BH135" i="3"/>
  <c r="BG135" i="3"/>
  <c r="BE135" i="3"/>
  <c r="T135" i="3"/>
  <c r="T134" i="3"/>
  <c r="R135" i="3"/>
  <c r="R134" i="3" s="1"/>
  <c r="P135" i="3"/>
  <c r="P134" i="3"/>
  <c r="BK135" i="3"/>
  <c r="BK134" i="3" s="1"/>
  <c r="J134" i="3" s="1"/>
  <c r="J101" i="3" s="1"/>
  <c r="J135" i="3"/>
  <c r="BF135" i="3"/>
  <c r="BI133" i="3"/>
  <c r="BH133" i="3"/>
  <c r="BG133" i="3"/>
  <c r="BE133" i="3"/>
  <c r="T133" i="3"/>
  <c r="T132" i="3"/>
  <c r="R133" i="3"/>
  <c r="R132" i="3" s="1"/>
  <c r="P133" i="3"/>
  <c r="P132" i="3"/>
  <c r="BK133" i="3"/>
  <c r="BK132" i="3" s="1"/>
  <c r="J132" i="3" s="1"/>
  <c r="J100" i="3" s="1"/>
  <c r="J133" i="3"/>
  <c r="BF133" i="3"/>
  <c r="BI131" i="3"/>
  <c r="BH131" i="3"/>
  <c r="BG131" i="3"/>
  <c r="BE131" i="3"/>
  <c r="T131" i="3"/>
  <c r="T130" i="3"/>
  <c r="R131" i="3"/>
  <c r="R130" i="3" s="1"/>
  <c r="P131" i="3"/>
  <c r="P130" i="3"/>
  <c r="BK131" i="3"/>
  <c r="BK130" i="3" s="1"/>
  <c r="J130" i="3" s="1"/>
  <c r="J99" i="3" s="1"/>
  <c r="J131" i="3"/>
  <c r="BF131" i="3"/>
  <c r="BI129" i="3"/>
  <c r="F37" i="3"/>
  <c r="BD96" i="1"/>
  <c r="BH129" i="3"/>
  <c r="F36" i="3" s="1"/>
  <c r="BC96" i="1" s="1"/>
  <c r="BG129" i="3"/>
  <c r="F35" i="3" s="1"/>
  <c r="BB96" i="1" s="1"/>
  <c r="BE129" i="3"/>
  <c r="F33" i="3" s="1"/>
  <c r="AZ96" i="1" s="1"/>
  <c r="J33" i="3"/>
  <c r="AV96" i="1" s="1"/>
  <c r="AT96" i="1" s="1"/>
  <c r="T129" i="3"/>
  <c r="T128" i="3" s="1"/>
  <c r="T127" i="3" s="1"/>
  <c r="T126" i="3" s="1"/>
  <c r="R129" i="3"/>
  <c r="R128" i="3" s="1"/>
  <c r="P129" i="3"/>
  <c r="P128" i="3" s="1"/>
  <c r="P127" i="3" s="1"/>
  <c r="P126" i="3" s="1"/>
  <c r="AU96" i="1" s="1"/>
  <c r="BK129" i="3"/>
  <c r="BK128" i="3" s="1"/>
  <c r="J129" i="3"/>
  <c r="BF129" i="3"/>
  <c r="J34" i="3" s="1"/>
  <c r="AW96" i="1" s="1"/>
  <c r="F34" i="3"/>
  <c r="BA96" i="1"/>
  <c r="J123" i="3"/>
  <c r="J122" i="3"/>
  <c r="F122" i="3"/>
  <c r="F120" i="3"/>
  <c r="E118" i="3"/>
  <c r="J92" i="3"/>
  <c r="J91" i="3"/>
  <c r="F91" i="3"/>
  <c r="F89" i="3"/>
  <c r="E87" i="3"/>
  <c r="J18" i="3"/>
  <c r="E18" i="3"/>
  <c r="F92" i="3" s="1"/>
  <c r="F123" i="3"/>
  <c r="J17" i="3"/>
  <c r="J12" i="3"/>
  <c r="J89" i="3" s="1"/>
  <c r="J120" i="3"/>
  <c r="E7" i="3"/>
  <c r="E116" i="3"/>
  <c r="E85" i="3"/>
  <c r="J37" i="2"/>
  <c r="J36" i="2"/>
  <c r="AY95" i="1"/>
  <c r="J35" i="2"/>
  <c r="AX95" i="1" s="1"/>
  <c r="BI260" i="2"/>
  <c r="BH260" i="2"/>
  <c r="BG260" i="2"/>
  <c r="BE260" i="2"/>
  <c r="T260" i="2"/>
  <c r="R260" i="2"/>
  <c r="P260" i="2"/>
  <c r="BK260" i="2"/>
  <c r="J260" i="2"/>
  <c r="BF260" i="2"/>
  <c r="BI255" i="2"/>
  <c r="BH255" i="2"/>
  <c r="BG255" i="2"/>
  <c r="BE255" i="2"/>
  <c r="T255" i="2"/>
  <c r="T254" i="2" s="1"/>
  <c r="R255" i="2"/>
  <c r="R254" i="2"/>
  <c r="P255" i="2"/>
  <c r="P254" i="2" s="1"/>
  <c r="BK255" i="2"/>
  <c r="BK254" i="2"/>
  <c r="J254" i="2"/>
  <c r="J255" i="2"/>
  <c r="BF255" i="2"/>
  <c r="J107" i="2"/>
  <c r="BI253" i="2"/>
  <c r="BH253" i="2"/>
  <c r="BG253" i="2"/>
  <c r="BE253" i="2"/>
  <c r="T253" i="2"/>
  <c r="R253" i="2"/>
  <c r="P253" i="2"/>
  <c r="BK253" i="2"/>
  <c r="J253" i="2"/>
  <c r="BF253" i="2" s="1"/>
  <c r="BI251" i="2"/>
  <c r="BH251" i="2"/>
  <c r="BG251" i="2"/>
  <c r="BE251" i="2"/>
  <c r="T251" i="2"/>
  <c r="R251" i="2"/>
  <c r="P251" i="2"/>
  <c r="P242" i="2" s="1"/>
  <c r="BK251" i="2"/>
  <c r="J251" i="2"/>
  <c r="BF251" i="2"/>
  <c r="BI249" i="2"/>
  <c r="BH249" i="2"/>
  <c r="BG249" i="2"/>
  <c r="BE249" i="2"/>
  <c r="T249" i="2"/>
  <c r="T242" i="2" s="1"/>
  <c r="R249" i="2"/>
  <c r="P249" i="2"/>
  <c r="BK249" i="2"/>
  <c r="J249" i="2"/>
  <c r="BF249" i="2" s="1"/>
  <c r="BI243" i="2"/>
  <c r="BH243" i="2"/>
  <c r="BG243" i="2"/>
  <c r="BE243" i="2"/>
  <c r="T243" i="2"/>
  <c r="R243" i="2"/>
  <c r="P243" i="2"/>
  <c r="BK243" i="2"/>
  <c r="BK242" i="2" s="1"/>
  <c r="J242" i="2" s="1"/>
  <c r="J106" i="2" s="1"/>
  <c r="J243" i="2"/>
  <c r="BF243" i="2"/>
  <c r="BI240" i="2"/>
  <c r="BH240" i="2"/>
  <c r="BG240" i="2"/>
  <c r="BE240" i="2"/>
  <c r="T240" i="2"/>
  <c r="T239" i="2"/>
  <c r="R240" i="2"/>
  <c r="R239" i="2" s="1"/>
  <c r="P240" i="2"/>
  <c r="P239" i="2"/>
  <c r="BK240" i="2"/>
  <c r="BK239" i="2" s="1"/>
  <c r="J239" i="2" s="1"/>
  <c r="J105" i="2" s="1"/>
  <c r="J240" i="2"/>
  <c r="BF240" i="2"/>
  <c r="BI238" i="2"/>
  <c r="BH238" i="2"/>
  <c r="BG238" i="2"/>
  <c r="BE238" i="2"/>
  <c r="T238" i="2"/>
  <c r="R238" i="2"/>
  <c r="P238" i="2"/>
  <c r="BK238" i="2"/>
  <c r="J238" i="2"/>
  <c r="BF238" i="2"/>
  <c r="BI231" i="2"/>
  <c r="BH231" i="2"/>
  <c r="BG231" i="2"/>
  <c r="BE231" i="2"/>
  <c r="T231" i="2"/>
  <c r="R231" i="2"/>
  <c r="P231" i="2"/>
  <c r="BK231" i="2"/>
  <c r="BK213" i="2" s="1"/>
  <c r="J213" i="2" s="1"/>
  <c r="J104" i="2" s="1"/>
  <c r="J231" i="2"/>
  <c r="BF231" i="2" s="1"/>
  <c r="BI228" i="2"/>
  <c r="BH228" i="2"/>
  <c r="BG228" i="2"/>
  <c r="BE228" i="2"/>
  <c r="T228" i="2"/>
  <c r="R228" i="2"/>
  <c r="P228" i="2"/>
  <c r="BK228" i="2"/>
  <c r="J228" i="2"/>
  <c r="BF228" i="2"/>
  <c r="BI222" i="2"/>
  <c r="BH222" i="2"/>
  <c r="BG222" i="2"/>
  <c r="BE222" i="2"/>
  <c r="T222" i="2"/>
  <c r="R222" i="2"/>
  <c r="P222" i="2"/>
  <c r="BK222" i="2"/>
  <c r="J222" i="2"/>
  <c r="BF222" i="2" s="1"/>
  <c r="BI218" i="2"/>
  <c r="BH218" i="2"/>
  <c r="BG218" i="2"/>
  <c r="BE218" i="2"/>
  <c r="T218" i="2"/>
  <c r="R218" i="2"/>
  <c r="P218" i="2"/>
  <c r="BK218" i="2"/>
  <c r="J218" i="2"/>
  <c r="BF218" i="2"/>
  <c r="BI214" i="2"/>
  <c r="BH214" i="2"/>
  <c r="BG214" i="2"/>
  <c r="BE214" i="2"/>
  <c r="T214" i="2"/>
  <c r="T213" i="2" s="1"/>
  <c r="R214" i="2"/>
  <c r="R213" i="2"/>
  <c r="P214" i="2"/>
  <c r="P213" i="2" s="1"/>
  <c r="BK214" i="2"/>
  <c r="J214" i="2"/>
  <c r="BF214" i="2"/>
  <c r="BI212" i="2"/>
  <c r="BH212" i="2"/>
  <c r="BG212" i="2"/>
  <c r="BE212" i="2"/>
  <c r="T212" i="2"/>
  <c r="R212" i="2"/>
  <c r="P212" i="2"/>
  <c r="BK212" i="2"/>
  <c r="J212" i="2"/>
  <c r="BF212" i="2" s="1"/>
  <c r="BI206" i="2"/>
  <c r="BH206" i="2"/>
  <c r="BG206" i="2"/>
  <c r="BE206" i="2"/>
  <c r="T206" i="2"/>
  <c r="R206" i="2"/>
  <c r="R203" i="2" s="1"/>
  <c r="P206" i="2"/>
  <c r="P203" i="2" s="1"/>
  <c r="P202" i="2" s="1"/>
  <c r="BK206" i="2"/>
  <c r="J206" i="2"/>
  <c r="BF206" i="2"/>
  <c r="BI204" i="2"/>
  <c r="BH204" i="2"/>
  <c r="BG204" i="2"/>
  <c r="BE204" i="2"/>
  <c r="T204" i="2"/>
  <c r="T203" i="2" s="1"/>
  <c r="T202" i="2" s="1"/>
  <c r="R204" i="2"/>
  <c r="P204" i="2"/>
  <c r="BK204" i="2"/>
  <c r="BK203" i="2" s="1"/>
  <c r="J204" i="2"/>
  <c r="BF204" i="2"/>
  <c r="BI201" i="2"/>
  <c r="BH201" i="2"/>
  <c r="BG201" i="2"/>
  <c r="BE201" i="2"/>
  <c r="T201" i="2"/>
  <c r="T200" i="2"/>
  <c r="R201" i="2"/>
  <c r="R200" i="2" s="1"/>
  <c r="P201" i="2"/>
  <c r="P200" i="2"/>
  <c r="BK201" i="2"/>
  <c r="BK200" i="2" s="1"/>
  <c r="J200" i="2" s="1"/>
  <c r="J101" i="2" s="1"/>
  <c r="J201" i="2"/>
  <c r="BF201" i="2"/>
  <c r="BI199" i="2"/>
  <c r="BH199" i="2"/>
  <c r="BG199" i="2"/>
  <c r="BE199" i="2"/>
  <c r="T199" i="2"/>
  <c r="R199" i="2"/>
  <c r="P199" i="2"/>
  <c r="BK199" i="2"/>
  <c r="J199" i="2"/>
  <c r="BF199" i="2"/>
  <c r="BI197" i="2"/>
  <c r="BH197" i="2"/>
  <c r="BG197" i="2"/>
  <c r="BE197" i="2"/>
  <c r="T197" i="2"/>
  <c r="R197" i="2"/>
  <c r="P197" i="2"/>
  <c r="BK197" i="2"/>
  <c r="J197" i="2"/>
  <c r="BF197" i="2" s="1"/>
  <c r="BI196" i="2"/>
  <c r="BH196" i="2"/>
  <c r="BG196" i="2"/>
  <c r="BE196" i="2"/>
  <c r="T196" i="2"/>
  <c r="R196" i="2"/>
  <c r="P196" i="2"/>
  <c r="BK196" i="2"/>
  <c r="J196" i="2"/>
  <c r="BF196" i="2"/>
  <c r="BI195" i="2"/>
  <c r="BH195" i="2"/>
  <c r="BG195" i="2"/>
  <c r="BE195" i="2"/>
  <c r="T195" i="2"/>
  <c r="T194" i="2" s="1"/>
  <c r="R195" i="2"/>
  <c r="R194" i="2"/>
  <c r="P195" i="2"/>
  <c r="P194" i="2" s="1"/>
  <c r="BK195" i="2"/>
  <c r="BK194" i="2"/>
  <c r="J194" i="2"/>
  <c r="J195" i="2"/>
  <c r="BF195" i="2"/>
  <c r="J100" i="2"/>
  <c r="BI192" i="2"/>
  <c r="BH192" i="2"/>
  <c r="BG192" i="2"/>
  <c r="BE192" i="2"/>
  <c r="T192" i="2"/>
  <c r="R192" i="2"/>
  <c r="P192" i="2"/>
  <c r="BK192" i="2"/>
  <c r="J192" i="2"/>
  <c r="BF192" i="2" s="1"/>
  <c r="BI190" i="2"/>
  <c r="BH190" i="2"/>
  <c r="BG190" i="2"/>
  <c r="BE190" i="2"/>
  <c r="T190" i="2"/>
  <c r="R190" i="2"/>
  <c r="P190" i="2"/>
  <c r="BK190" i="2"/>
  <c r="J190" i="2"/>
  <c r="BF190" i="2"/>
  <c r="BI188" i="2"/>
  <c r="BH188" i="2"/>
  <c r="BG188" i="2"/>
  <c r="BE188" i="2"/>
  <c r="T188" i="2"/>
  <c r="R188" i="2"/>
  <c r="P188" i="2"/>
  <c r="BK188" i="2"/>
  <c r="J188" i="2"/>
  <c r="BF188" i="2" s="1"/>
  <c r="BI176" i="2"/>
  <c r="BH176" i="2"/>
  <c r="BG176" i="2"/>
  <c r="BE176" i="2"/>
  <c r="T176" i="2"/>
  <c r="R176" i="2"/>
  <c r="P176" i="2"/>
  <c r="BK176" i="2"/>
  <c r="J176" i="2"/>
  <c r="BF176" i="2"/>
  <c r="BI174" i="2"/>
  <c r="BH174" i="2"/>
  <c r="BG174" i="2"/>
  <c r="BE174" i="2"/>
  <c r="T174" i="2"/>
  <c r="R174" i="2"/>
  <c r="P174" i="2"/>
  <c r="BK174" i="2"/>
  <c r="J174" i="2"/>
  <c r="BF174" i="2" s="1"/>
  <c r="BI168" i="2"/>
  <c r="BH168" i="2"/>
  <c r="BG168" i="2"/>
  <c r="BE168" i="2"/>
  <c r="T168" i="2"/>
  <c r="R168" i="2"/>
  <c r="P168" i="2"/>
  <c r="BK168" i="2"/>
  <c r="J168" i="2"/>
  <c r="BF168" i="2"/>
  <c r="BI162" i="2"/>
  <c r="BH162" i="2"/>
  <c r="BG162" i="2"/>
  <c r="BE162" i="2"/>
  <c r="T162" i="2"/>
  <c r="R162" i="2"/>
  <c r="P162" i="2"/>
  <c r="BK162" i="2"/>
  <c r="J162" i="2"/>
  <c r="BF162" i="2" s="1"/>
  <c r="BI160" i="2"/>
  <c r="BH160" i="2"/>
  <c r="BG160" i="2"/>
  <c r="BE160" i="2"/>
  <c r="T160" i="2"/>
  <c r="R160" i="2"/>
  <c r="P160" i="2"/>
  <c r="BK160" i="2"/>
  <c r="J160" i="2"/>
  <c r="BF160" i="2"/>
  <c r="BI158" i="2"/>
  <c r="BH158" i="2"/>
  <c r="BG158" i="2"/>
  <c r="BE158" i="2"/>
  <c r="T158" i="2"/>
  <c r="R158" i="2"/>
  <c r="P158" i="2"/>
  <c r="BK158" i="2"/>
  <c r="J158" i="2"/>
  <c r="BF158" i="2" s="1"/>
  <c r="BI156" i="2"/>
  <c r="BH156" i="2"/>
  <c r="BG156" i="2"/>
  <c r="BE156" i="2"/>
  <c r="T156" i="2"/>
  <c r="R156" i="2"/>
  <c r="P156" i="2"/>
  <c r="BK156" i="2"/>
  <c r="J156" i="2"/>
  <c r="BF156" i="2"/>
  <c r="BI154" i="2"/>
  <c r="BH154" i="2"/>
  <c r="BG154" i="2"/>
  <c r="BE154" i="2"/>
  <c r="T154" i="2"/>
  <c r="T146" i="2" s="1"/>
  <c r="R154" i="2"/>
  <c r="P154" i="2"/>
  <c r="BK154" i="2"/>
  <c r="J154" i="2"/>
  <c r="BF154" i="2" s="1"/>
  <c r="BI152" i="2"/>
  <c r="BH152" i="2"/>
  <c r="BG152" i="2"/>
  <c r="BE152" i="2"/>
  <c r="T152" i="2"/>
  <c r="R152" i="2"/>
  <c r="P152" i="2"/>
  <c r="BK152" i="2"/>
  <c r="J152" i="2"/>
  <c r="BF152" i="2"/>
  <c r="BI150" i="2"/>
  <c r="BH150" i="2"/>
  <c r="BG150" i="2"/>
  <c r="BE150" i="2"/>
  <c r="T150" i="2"/>
  <c r="R150" i="2"/>
  <c r="P150" i="2"/>
  <c r="P146" i="2" s="1"/>
  <c r="BK150" i="2"/>
  <c r="J150" i="2"/>
  <c r="BF150" i="2" s="1"/>
  <c r="BI147" i="2"/>
  <c r="BH147" i="2"/>
  <c r="BG147" i="2"/>
  <c r="BE147" i="2"/>
  <c r="T147" i="2"/>
  <c r="R147" i="2"/>
  <c r="R146" i="2" s="1"/>
  <c r="P147" i="2"/>
  <c r="BK147" i="2"/>
  <c r="BK146" i="2" s="1"/>
  <c r="J146" i="2" s="1"/>
  <c r="J99" i="2" s="1"/>
  <c r="J147" i="2"/>
  <c r="BF147" i="2"/>
  <c r="BI144" i="2"/>
  <c r="BH144" i="2"/>
  <c r="BG144" i="2"/>
  <c r="BE144" i="2"/>
  <c r="T144" i="2"/>
  <c r="R144" i="2"/>
  <c r="P144" i="2"/>
  <c r="BK144" i="2"/>
  <c r="J144" i="2"/>
  <c r="BF144" i="2"/>
  <c r="BI140" i="2"/>
  <c r="BH140" i="2"/>
  <c r="BG140" i="2"/>
  <c r="BE140" i="2"/>
  <c r="T140" i="2"/>
  <c r="R140" i="2"/>
  <c r="P140" i="2"/>
  <c r="BK140" i="2"/>
  <c r="J140" i="2"/>
  <c r="BF140" i="2" s="1"/>
  <c r="BI138" i="2"/>
  <c r="BH138" i="2"/>
  <c r="BG138" i="2"/>
  <c r="BE138" i="2"/>
  <c r="T138" i="2"/>
  <c r="R138" i="2"/>
  <c r="P138" i="2"/>
  <c r="BK138" i="2"/>
  <c r="J138" i="2"/>
  <c r="BF138" i="2"/>
  <c r="BI136" i="2"/>
  <c r="F37" i="2" s="1"/>
  <c r="BD95" i="1" s="1"/>
  <c r="BD94" i="1" s="1"/>
  <c r="W33" i="1" s="1"/>
  <c r="BH136" i="2"/>
  <c r="BG136" i="2"/>
  <c r="BE136" i="2"/>
  <c r="T136" i="2"/>
  <c r="R136" i="2"/>
  <c r="P136" i="2"/>
  <c r="BK136" i="2"/>
  <c r="J136" i="2"/>
  <c r="BF136" i="2" s="1"/>
  <c r="BI134" i="2"/>
  <c r="BH134" i="2"/>
  <c r="BG134" i="2"/>
  <c r="BE134" i="2"/>
  <c r="T134" i="2"/>
  <c r="R134" i="2"/>
  <c r="P134" i="2"/>
  <c r="BK134" i="2"/>
  <c r="J134" i="2"/>
  <c r="BF134" i="2"/>
  <c r="BI132" i="2"/>
  <c r="BH132" i="2"/>
  <c r="BG132" i="2"/>
  <c r="BE132" i="2"/>
  <c r="T132" i="2"/>
  <c r="R132" i="2"/>
  <c r="P132" i="2"/>
  <c r="BK132" i="2"/>
  <c r="J132" i="2"/>
  <c r="BF132" i="2" s="1"/>
  <c r="BI130" i="2"/>
  <c r="BH130" i="2"/>
  <c r="BG130" i="2"/>
  <c r="BE130" i="2"/>
  <c r="F33" i="2" s="1"/>
  <c r="AZ95" i="1" s="1"/>
  <c r="AZ94" i="1" s="1"/>
  <c r="J33" i="2"/>
  <c r="AV95" i="1" s="1"/>
  <c r="T130" i="2"/>
  <c r="T129" i="2" s="1"/>
  <c r="T128" i="2" s="1"/>
  <c r="T127" i="2" s="1"/>
  <c r="R130" i="2"/>
  <c r="R129" i="2" s="1"/>
  <c r="R128" i="2" s="1"/>
  <c r="P130" i="2"/>
  <c r="P129" i="2" s="1"/>
  <c r="BK130" i="2"/>
  <c r="BK129" i="2" s="1"/>
  <c r="J130" i="2"/>
  <c r="BF130" i="2"/>
  <c r="J124" i="2"/>
  <c r="J123" i="2"/>
  <c r="F123" i="2"/>
  <c r="F121" i="2"/>
  <c r="E119" i="2"/>
  <c r="J92" i="2"/>
  <c r="J91" i="2"/>
  <c r="F91" i="2"/>
  <c r="F89" i="2"/>
  <c r="E87" i="2"/>
  <c r="J18" i="2"/>
  <c r="E18" i="2"/>
  <c r="F92" i="2" s="1"/>
  <c r="F124" i="2"/>
  <c r="J17" i="2"/>
  <c r="J12" i="2"/>
  <c r="J89" i="2" s="1"/>
  <c r="J121" i="2"/>
  <c r="E7" i="2"/>
  <c r="E117" i="2"/>
  <c r="E85" i="2"/>
  <c r="AS94" i="1"/>
  <c r="L90" i="1"/>
  <c r="AM90" i="1"/>
  <c r="AM89" i="1"/>
  <c r="L89" i="1"/>
  <c r="AM87" i="1"/>
  <c r="L87" i="1"/>
  <c r="L85" i="1"/>
  <c r="L84" i="1"/>
  <c r="F35" i="2" l="1"/>
  <c r="BB95" i="1" s="1"/>
  <c r="BB94" i="1" s="1"/>
  <c r="AX94" i="1" s="1"/>
  <c r="R242" i="2"/>
  <c r="R202" i="2" s="1"/>
  <c r="R127" i="2" s="1"/>
  <c r="F36" i="2"/>
  <c r="BC95" i="1" s="1"/>
  <c r="W29" i="1"/>
  <c r="AV94" i="1"/>
  <c r="R127" i="3"/>
  <c r="R126" i="3" s="1"/>
  <c r="BC94" i="1"/>
  <c r="BK127" i="3"/>
  <c r="J128" i="3"/>
  <c r="J98" i="3" s="1"/>
  <c r="J34" i="2"/>
  <c r="AW95" i="1" s="1"/>
  <c r="AT95" i="1" s="1"/>
  <c r="J129" i="2"/>
  <c r="J98" i="2" s="1"/>
  <c r="BK128" i="2"/>
  <c r="J203" i="2"/>
  <c r="J103" i="2" s="1"/>
  <c r="BK202" i="2"/>
  <c r="J202" i="2" s="1"/>
  <c r="J102" i="2" s="1"/>
  <c r="P128" i="2"/>
  <c r="P127" i="2" s="1"/>
  <c r="AU95" i="1" s="1"/>
  <c r="AU94" i="1" s="1"/>
  <c r="F34" i="2"/>
  <c r="BA95" i="1" s="1"/>
  <c r="BA94" i="1" s="1"/>
  <c r="W31" i="1" l="1"/>
  <c r="W32" i="1"/>
  <c r="AY94" i="1"/>
  <c r="J128" i="2"/>
  <c r="J97" i="2" s="1"/>
  <c r="BK127" i="2"/>
  <c r="J127" i="2" s="1"/>
  <c r="W30" i="1"/>
  <c r="AW94" i="1"/>
  <c r="AK30" i="1" s="1"/>
  <c r="AT94" i="1"/>
  <c r="AK29" i="1"/>
  <c r="J127" i="3"/>
  <c r="J97" i="3" s="1"/>
  <c r="BK126" i="3"/>
  <c r="J126" i="3" s="1"/>
  <c r="J30" i="2" l="1"/>
  <c r="J96" i="2"/>
  <c r="J30" i="3"/>
  <c r="J96" i="3"/>
  <c r="AG96" i="1" l="1"/>
  <c r="AN96" i="1" s="1"/>
  <c r="J39" i="3"/>
  <c r="AG95" i="1"/>
  <c r="J39" i="2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<sst xmlns="http://schemas.openxmlformats.org/spreadsheetml/2006/main" count="2127" uniqueCount="425">
  <si>
    <t>Export Komplet</t>
  </si>
  <si>
    <t/>
  </si>
  <si>
    <t>2.0</t>
  </si>
  <si>
    <t>False</t>
  </si>
  <si>
    <t>{cf65ad81-98f4-4071-8243-eefb8abb95a7}</t>
  </si>
  <si>
    <t>&gt;&gt;  skryté sloupce  &lt;&lt;</t>
  </si>
  <si>
    <t>0,1</t>
  </si>
  <si>
    <t>21</t>
  </si>
  <si>
    <t>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</si>
  <si>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</si>
  <si>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</si>
  <si>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</si>
  <si>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</si>
  <si>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</si>
  <si>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</si>
  <si>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Projektis243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</si>
  <si>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</si>
  <si>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</si>
  <si>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balkonů čp.2903 a 2904 Eduarda Zbroje</t>
  </si>
  <si>
    <t>KSO:</t>
  </si>
  <si>
    <t>CC-CZ:</t>
  </si>
  <si>
    <t>Místo:</t>
  </si>
  <si>
    <t>Dvůr Králové nad Labem</t>
  </si>
  <si>
    <t>Datum:</t>
  </si>
  <si>
    <t>28. 11. 2019</t>
  </si>
  <si>
    <t>Zadavatel:</t>
  </si>
  <si>
    <t>IČ:</t>
  </si>
  <si>
    <t>Město Dvůr Králové n.L., náměstí TGM 39</t>
  </si>
  <si>
    <t>DIČ:</t>
  </si>
  <si>
    <t>Uchazeč:</t>
  </si>
  <si>
    <t>Vyplň údaj</t>
  </si>
  <si>
    <t>Projektant:</t>
  </si>
  <si>
    <t>Projektis spol. s r.o., Legionářská 562, D.K.n.L.</t>
  </si>
  <si>
    <t>True</t>
  </si>
  <si>
    <t>Zpracovatel:</t>
  </si>
  <si>
    <t>ing. V. Švehla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</si>
  <si>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</si>
  <si>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</si>
  <si>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</si>
  <si>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</si>
  <si>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</si>
  <si>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</si>
  <si>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</si>
  <si>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</si>
  <si>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</si>
  <si>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</si>
  <si>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</si>
  <si>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</si>
  <si>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</si>
  <si>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</si>
  <si>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</si>
  <si>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</si>
  <si>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</si>
  <si>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</si>
  <si>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</si>
  <si>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</si>
  <si>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</si>
  <si>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</si>
  <si>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</si>
  <si>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</si>
  <si>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</si>
  <si>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</si>
  <si>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</si>
  <si>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</si>
  <si>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</si>
  <si>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</si>
  <si>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</si>
  <si>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</si>
  <si>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</si>
  <si>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</si>
  <si>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</si>
  <si>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</si>
  <si>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</si>
  <si>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</si>
  <si>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</si>
  <si>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</si>
  <si>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</si>
  <si>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</si>
  <si>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</si>
  <si>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</si>
  <si>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</si>
  <si>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</si>
  <si>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Oprava balkonů</t>
  </si>
  <si>
    <t>STA</t>
  </si>
  <si>
    <t>{a7f3f5d9-8d1d-41ae-9918-cf242a33026e}</t>
  </si>
  <si>
    <t>2</t>
  </si>
  <si>
    <t>Vedlejší náklady</t>
  </si>
  <si>
    <t>{0f2b1813-dc05-41ef-97d5-7bd98c11d7aa}</t>
  </si>
  <si>
    <t>fig1</t>
  </si>
  <si>
    <t xml:space="preserve">izolace proti vlhkosti vodorovná - plocha balkonů </t>
  </si>
  <si>
    <t>35</t>
  </si>
  <si>
    <t>fig2</t>
  </si>
  <si>
    <t>izolace proti vlhkosti svislá</t>
  </si>
  <si>
    <t>28,932</t>
  </si>
  <si>
    <t>KRYCÍ LIST SOUPISU PRACÍ</t>
  </si>
  <si>
    <t>fig3</t>
  </si>
  <si>
    <t>podhledy balkonů</t>
  </si>
  <si>
    <t>41</t>
  </si>
  <si>
    <t>fig4</t>
  </si>
  <si>
    <t>vnější stěny balkonů</t>
  </si>
  <si>
    <t>60,063</t>
  </si>
  <si>
    <t>fig99</t>
  </si>
  <si>
    <t>fasádní lešení</t>
  </si>
  <si>
    <t>288</t>
  </si>
  <si>
    <t>fig6</t>
  </si>
  <si>
    <t>vnitřní stěny balkonů</t>
  </si>
  <si>
    <t>57,864</t>
  </si>
  <si>
    <t>Objekt:</t>
  </si>
  <si>
    <t>1 - Oprava balkonů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</si>
  <si>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</si>
  <si>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</si>
  <si>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</si>
  <si>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</si>
  <si>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</si>
  <si>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</si>
  <si>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</si>
  <si>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</si>
  <si>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</si>
  <si>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</si>
  <si>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</si>
  <si>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</si>
  <si>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</si>
  <si>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721 - Zdravotechnika - vnitřní kanalizace</t>
  </si>
  <si>
    <t xml:space="preserve">    764 - Konstrukce klempířské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</si>
  <si>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</si>
  <si>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</si>
  <si>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</si>
  <si>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</si>
  <si>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</si>
  <si>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</si>
  <si>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</si>
  <si>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</si>
  <si>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</si>
  <si>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</si>
  <si>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</si>
  <si>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</si>
  <si>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</si>
  <si>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</si>
  <si>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</si>
  <si>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</si>
  <si>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</si>
  <si>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</si>
  <si>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</si>
  <si>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</si>
  <si>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621325203</t>
  </si>
  <si>
    <t>Oprava vnější vápenocementové štukové omítky složitosti 1 podhledů v rozsahu do 50%</t>
  </si>
  <si>
    <t>m2</t>
  </si>
  <si>
    <t>CS ÚRS 2019 02</t>
  </si>
  <si>
    <t>4</t>
  </si>
  <si>
    <t>779706105</t>
  </si>
  <si>
    <t>VV</t>
  </si>
  <si>
    <t>622131101</t>
  </si>
  <si>
    <t>Cementový postřik vnějších stěn nanášený celoplošně ručně</t>
  </si>
  <si>
    <t>-1788634561</t>
  </si>
  <si>
    <t>3</t>
  </si>
  <si>
    <t>622321121</t>
  </si>
  <si>
    <t>Vápenocementová omítka hladká jednovrstvá vnějších stěn nanášená ručně</t>
  </si>
  <si>
    <t>-262127438</t>
  </si>
  <si>
    <t>622325203</t>
  </si>
  <si>
    <t>Oprava vnější vápenocementové štukové omítky složitosti 1 stěn v rozsahu do 50%</t>
  </si>
  <si>
    <t>356737517</t>
  </si>
  <si>
    <t>5</t>
  </si>
  <si>
    <t>624631221</t>
  </si>
  <si>
    <t>Tmelení silikonovým tmelem spár prefabrikovaných dílců š do 15 mm včetně penetrace</t>
  </si>
  <si>
    <t>m</t>
  </si>
  <si>
    <t>168599880</t>
  </si>
  <si>
    <t>0,97*32*2</t>
  </si>
  <si>
    <t>629995101</t>
  </si>
  <si>
    <t>Očištění vnějších ploch tlakovou vodou</t>
  </si>
  <si>
    <t>-100364395</t>
  </si>
  <si>
    <t>Mezisoučet</t>
  </si>
  <si>
    <t>7</t>
  </si>
  <si>
    <t>632450132</t>
  </si>
  <si>
    <t>Vyrovnávací cementový potěr tl do 30 mm ze suchých směsí provedený v ploše</t>
  </si>
  <si>
    <t>2010437010</t>
  </si>
  <si>
    <t>9</t>
  </si>
  <si>
    <t>Ostatní konstrukce a práce, bourání</t>
  </si>
  <si>
    <t>8</t>
  </si>
  <si>
    <t>941111132</t>
  </si>
  <si>
    <t>Montáž lešení řadového trubkového lehkého s podlahami zatížení do 200 kg/m2 š do 1,5 m v do 25 m</t>
  </si>
  <si>
    <t>-214047281</t>
  </si>
  <si>
    <t>(1,0+6,0+1,0)*12,0*3</t>
  </si>
  <si>
    <t>941111232</t>
  </si>
  <si>
    <t>Příplatek k lešení řadovému trubkovému lehkému s podlahami š 1,5 m v 25 m za první a ZKD den použití</t>
  </si>
  <si>
    <t>1324967299</t>
  </si>
  <si>
    <t>fig99*30</t>
  </si>
  <si>
    <t>10</t>
  </si>
  <si>
    <t>941111832</t>
  </si>
  <si>
    <t>Demontáž lešení řadového trubkového lehkého s podlahami zatížení do 200 kg/m2 š do 1,5 m v do 25 m</t>
  </si>
  <si>
    <t>1859215801</t>
  </si>
  <si>
    <t>11</t>
  </si>
  <si>
    <t>952901111</t>
  </si>
  <si>
    <t>Vyčištění budov bytové a občanské výstavby při výšce podlaží do 4 m</t>
  </si>
  <si>
    <t>461954544</t>
  </si>
  <si>
    <t>12</t>
  </si>
  <si>
    <t>953945122</t>
  </si>
  <si>
    <t>Kotvy mechanické M 10 dl 110 mm pro střední zatížení do betonu, ŽB nebo kamene s vyvrtáním otvoru</t>
  </si>
  <si>
    <t>kus</t>
  </si>
  <si>
    <t>-638734032</t>
  </si>
  <si>
    <t>64</t>
  </si>
  <si>
    <t>13</t>
  </si>
  <si>
    <t>M</t>
  </si>
  <si>
    <t>553999009</t>
  </si>
  <si>
    <t>atypická ocelová konstrukce žárově zinkovaná</t>
  </si>
  <si>
    <t>kg</t>
  </si>
  <si>
    <t>553852937</t>
  </si>
  <si>
    <t>40,8                         "kotvení zídky zábradlí"</t>
  </si>
  <si>
    <t>14</t>
  </si>
  <si>
    <t>9539511231</t>
  </si>
  <si>
    <t>Dodání a osazení TI Purenit  60x80-200 mm do zdiva</t>
  </si>
  <si>
    <t>1160954077</t>
  </si>
  <si>
    <t>32</t>
  </si>
  <si>
    <t>965081223</t>
  </si>
  <si>
    <t>Bourání podlah z dlaždic keramických nebo xylolitových tl přes 10 mm plochy přes 1 m2</t>
  </si>
  <si>
    <t>-463669512</t>
  </si>
  <si>
    <t>2,2*6                        "1,2,3,10,11,12"</t>
  </si>
  <si>
    <t>4,6*2                                  "4,9"</t>
  </si>
  <si>
    <t>2,1*2                                  "5,8"</t>
  </si>
  <si>
    <t>4,2*2                                 "6,7"</t>
  </si>
  <si>
    <t>16</t>
  </si>
  <si>
    <t>965081611</t>
  </si>
  <si>
    <t>Odsekání soklíků rovných</t>
  </si>
  <si>
    <t>-615792398</t>
  </si>
  <si>
    <t>(2,2+1,16+2,06+0,6)*6                        "1,2,3,10,11,12"</t>
  </si>
  <si>
    <t>(2,3+1,16+2,2+0,6)*2*2                                 "4,9"</t>
  </si>
  <si>
    <t>(2,1+1,16+2,02+0,6)*2                                   "5,8"</t>
  </si>
  <si>
    <t>(2,1+1,16+2,02+0,6)*2*2                              "6,7"</t>
  </si>
  <si>
    <t>17</t>
  </si>
  <si>
    <t>976074121</t>
  </si>
  <si>
    <t>Vybourání kotevních želez ze zdiva cihelného na MV nebo MVC</t>
  </si>
  <si>
    <t>-2010173505</t>
  </si>
  <si>
    <t>16                                "ocelové trubky"</t>
  </si>
  <si>
    <t>18</t>
  </si>
  <si>
    <t>978015361</t>
  </si>
  <si>
    <t>Otlučení (osekání) vnější vápenné nebo vápenocementové omítky stupně členitosti 1 a 2 rozsahu do 50%</t>
  </si>
  <si>
    <t>-1252933385</t>
  </si>
  <si>
    <t>2,6*6                        "1,2,3,10,11,12"</t>
  </si>
  <si>
    <t>5,2*2                                  "4,9"</t>
  </si>
  <si>
    <t>2,5*2                                  "5,8"</t>
  </si>
  <si>
    <t>5,0*2                                 "6,7"</t>
  </si>
  <si>
    <t>Mezisoučet            "podhledy balkonů"</t>
  </si>
  <si>
    <t>(0,72+2,6+1,34)*0,97*6             "1,2,3,10,11,12"</t>
  </si>
  <si>
    <t>(0,72+5,3+0,72)*0,97*2                       "4,9"</t>
  </si>
  <si>
    <t>(0,72+2,6+0,18)*0,97*2                      "5,8"</t>
  </si>
  <si>
    <t>(0,72+5,3+0,72)*0,97*2                     "6,7"</t>
  </si>
  <si>
    <t>Mezisoučet              "stěny balkonů"</t>
  </si>
  <si>
    <t>Součet</t>
  </si>
  <si>
    <t>19</t>
  </si>
  <si>
    <t>978015391</t>
  </si>
  <si>
    <t>Otlučení (osekání) vnější vápenné nebo vápenocementové omítky stupně členitosti 1 a 2 do 100%</t>
  </si>
  <si>
    <t>-1145939146</t>
  </si>
  <si>
    <t>20</t>
  </si>
  <si>
    <t>985311212</t>
  </si>
  <si>
    <t>Reprofilace líce kleneb a podhledů cementovými sanačními maltami tl 20 mm</t>
  </si>
  <si>
    <t>-2000442962</t>
  </si>
  <si>
    <t>fig3*0,20</t>
  </si>
  <si>
    <t>985321111</t>
  </si>
  <si>
    <t>Ochranný nátěr výztuže na cementové bázi stěn, líce kleneb a podhledů 1 vrstva tl 1 mm</t>
  </si>
  <si>
    <t>-928494779</t>
  </si>
  <si>
    <t>997</t>
  </si>
  <si>
    <t>Přesun sutě</t>
  </si>
  <si>
    <t>22</t>
  </si>
  <si>
    <t>997013155</t>
  </si>
  <si>
    <t>Vnitrostaveništní doprava suti a vybouraných hmot pro budovy v do 18 m s omezením mechanizace</t>
  </si>
  <si>
    <t>t</t>
  </si>
  <si>
    <t>613747057</t>
  </si>
  <si>
    <t>23</t>
  </si>
  <si>
    <t>997013501</t>
  </si>
  <si>
    <t>Odvoz suti a vybouraných hmot na skládku nebo meziskládku do 1 km se složením</t>
  </si>
  <si>
    <t>705721073</t>
  </si>
  <si>
    <t>24</t>
  </si>
  <si>
    <t>997013509</t>
  </si>
  <si>
    <t>Příplatek k odvozu suti a vybouraných hmot na skládku ZKD 1 km přes 1 km</t>
  </si>
  <si>
    <t>-1275520973</t>
  </si>
  <si>
    <t>7,677*30 'Přepočtené koeficientem množství</t>
  </si>
  <si>
    <t>25</t>
  </si>
  <si>
    <t>997013803</t>
  </si>
  <si>
    <t>Poplatek za uložení na skládce (skládkovné) stavebního odpadu cihelného kód odpadu 170 102</t>
  </si>
  <si>
    <t>1316057282</t>
  </si>
  <si>
    <t>998</t>
  </si>
  <si>
    <t>Přesun hmot</t>
  </si>
  <si>
    <t>26</t>
  </si>
  <si>
    <t>998017003</t>
  </si>
  <si>
    <t>Přesun hmot s omezením mechanizace pro budovy v do 24 m</t>
  </si>
  <si>
    <t>491891820</t>
  </si>
  <si>
    <t>PSV</t>
  </si>
  <si>
    <t>Práce a dodávky PSV</t>
  </si>
  <si>
    <t>711</t>
  </si>
  <si>
    <t>Izolace proti vodě, vlhkosti a plynům</t>
  </si>
  <si>
    <t>27</t>
  </si>
  <si>
    <t>711493111</t>
  </si>
  <si>
    <t>Izolace proti podpovrchové a tlakové vodě vodorovná těsnicí hmotou dvousložkovou na bázi cementu</t>
  </si>
  <si>
    <t>368749964</t>
  </si>
  <si>
    <t>28</t>
  </si>
  <si>
    <t>711493121</t>
  </si>
  <si>
    <t>Izolace proti podpovrchové a tlakové vodě svislá těsnicí hmotou dvousložkovou na bázi cementu</t>
  </si>
  <si>
    <t>1661368595</t>
  </si>
  <si>
    <t>(2,2+1,16+2,06+0,6)*0,3*6                        "1,2,3,10,11,12"</t>
  </si>
  <si>
    <t>(2,3+1,16+2,2+0,6)*2*0,3*2                                 "4,9"</t>
  </si>
  <si>
    <t>(2,1+1,16+2,02+0,6)*0,3*2                                   "5,8"</t>
  </si>
  <si>
    <t>(2,1+1,16+2,02+0,6)*2*0,3*2                              "6,7"</t>
  </si>
  <si>
    <t>29</t>
  </si>
  <si>
    <t>998711103</t>
  </si>
  <si>
    <t>Přesun hmot tonážní pro izolace proti vodě, vlhkosti a plynům v objektech výšky do 60 m</t>
  </si>
  <si>
    <t>1354030753</t>
  </si>
  <si>
    <t>712</t>
  </si>
  <si>
    <t>Povlakové krytiny</t>
  </si>
  <si>
    <t>30</t>
  </si>
  <si>
    <t>712361705</t>
  </si>
  <si>
    <t>Provedení povlakové krytiny střech do 10° fólií lepenou se svařovanými spoji</t>
  </si>
  <si>
    <t>-419976492</t>
  </si>
  <si>
    <t>31</t>
  </si>
  <si>
    <t>283220011</t>
  </si>
  <si>
    <t xml:space="preserve">fólie hydroizolační střešní mPVC mechanicky kotvená tl 2,5mm </t>
  </si>
  <si>
    <t>871363894</t>
  </si>
  <si>
    <t>fig1*1,15</t>
  </si>
  <si>
    <t>fig2*1,15</t>
  </si>
  <si>
    <t>712363352</t>
  </si>
  <si>
    <t>Povlakové krytiny střech do 10° z tvarovaných poplastovaných lišt délky 2 m koutová lišta vnitřní rš 100 mm</t>
  </si>
  <si>
    <t>1292603879</t>
  </si>
  <si>
    <t>33</t>
  </si>
  <si>
    <t>712363353</t>
  </si>
  <si>
    <t>Povlakové krytiny střech do 10° z tvarovaných poplastovaných lišt délky 2 m koutová lišta vnější rš 100 mm</t>
  </si>
  <si>
    <t>-521865215</t>
  </si>
  <si>
    <t>0,85*16                                                            "balkonové dveře"</t>
  </si>
  <si>
    <t>34</t>
  </si>
  <si>
    <t>712363362</t>
  </si>
  <si>
    <t>Povlakové krytiny střech do 10° z tvarovaných poplastovaných lišt délky 2 m tmelící lišta rš 100 mm</t>
  </si>
  <si>
    <t>265823353</t>
  </si>
  <si>
    <t xml:space="preserve">-0,85*16                                         "balkonové dveře"  </t>
  </si>
  <si>
    <t>998712103</t>
  </si>
  <si>
    <t>Přesun hmot tonážní tonážní pro krytiny povlakové v objektech v do 24 m</t>
  </si>
  <si>
    <t>-278452725</t>
  </si>
  <si>
    <t>721</t>
  </si>
  <si>
    <t>Zdravotechnika - vnitřní kanalizace</t>
  </si>
  <si>
    <t>36</t>
  </si>
  <si>
    <t>721174054</t>
  </si>
  <si>
    <t>Potrubí kanalizační z PP dešťové DN 75</t>
  </si>
  <si>
    <t>-540304902</t>
  </si>
  <si>
    <t>16,0</t>
  </si>
  <si>
    <t>764</t>
  </si>
  <si>
    <t>Konstrukce klempířské</t>
  </si>
  <si>
    <t>37</t>
  </si>
  <si>
    <t>764001811</t>
  </si>
  <si>
    <t>Demontáž dilatační lišty do suti</t>
  </si>
  <si>
    <t>1922572420</t>
  </si>
  <si>
    <t>38</t>
  </si>
  <si>
    <t>764214605</t>
  </si>
  <si>
    <t>Oplechování horních ploch a atik bez rohů z Pz s povrch úpravou mechanicky kotvené rš 400 mm</t>
  </si>
  <si>
    <t>1697488564</t>
  </si>
  <si>
    <t>39</t>
  </si>
  <si>
    <t>764528402</t>
  </si>
  <si>
    <t>Svody hranaté včetně objímek, kolen, odskoků z Al plechu o straně 100 mm</t>
  </si>
  <si>
    <t>1576195616</t>
  </si>
  <si>
    <t>11,1*3+8,3*1+5,4*2+0,6*16</t>
  </si>
  <si>
    <t>40</t>
  </si>
  <si>
    <t>998764103</t>
  </si>
  <si>
    <t>Přesun hmot tonážní pro konstrukce klempířské v objektech v do 24 m</t>
  </si>
  <si>
    <t>1348508574</t>
  </si>
  <si>
    <t>783</t>
  </si>
  <si>
    <t>Dokončovací práce - nátěry</t>
  </si>
  <si>
    <t>783823135</t>
  </si>
  <si>
    <t>Penetrační silikonový nátěr hladkých, tenkovrstvých zrnitých nebo štukových omítek</t>
  </si>
  <si>
    <t>1898815181</t>
  </si>
  <si>
    <t>42</t>
  </si>
  <si>
    <t>783827425</t>
  </si>
  <si>
    <t>Krycí dvojnásobný silikonový nátěr omítek stupně členitosti 1 a 2</t>
  </si>
  <si>
    <t>1366680764</t>
  </si>
  <si>
    <t>(2,2+1,16+2,06+0,6)*0,6*6                        "1,2,3,10,11,12"</t>
  </si>
  <si>
    <t>(2,3+1,16+2,2+0,6)*2*0,6*2                                 "4,9"</t>
  </si>
  <si>
    <t>(2,1+1,16+2,02+0,6)*0,6*2                                   "5,8"</t>
  </si>
  <si>
    <t>(2,1+1,16+2,02+0,6)*2*0,6*2                              "6,7"</t>
  </si>
  <si>
    <t>2 - Vedlejší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</si>
  <si>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</si>
  <si>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</si>
  <si>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</si>
  <si>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</si>
  <si>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</si>
  <si>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</si>
  <si>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</si>
  <si>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</si>
  <si>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</si>
  <si>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</si>
  <si>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</si>
  <si>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</si>
  <si>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</si>
  <si>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</si>
  <si>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010001000</t>
  </si>
  <si>
    <t>kpl</t>
  </si>
  <si>
    <t>1024</t>
  </si>
  <si>
    <t>615783361</t>
  </si>
  <si>
    <t>VRN2</t>
  </si>
  <si>
    <t>Příprava staveniště</t>
  </si>
  <si>
    <t>020001000</t>
  </si>
  <si>
    <t>-1321187431</t>
  </si>
  <si>
    <t>VRN3</t>
  </si>
  <si>
    <t>Zařízení staveniště</t>
  </si>
  <si>
    <t>030001000</t>
  </si>
  <si>
    <t>1281500747</t>
  </si>
  <si>
    <t>VRN4</t>
  </si>
  <si>
    <t>Inženýrská činnost</t>
  </si>
  <si>
    <t>040001000</t>
  </si>
  <si>
    <t>-814929934</t>
  </si>
  <si>
    <t>VRN5</t>
  </si>
  <si>
    <t>Finanční náklady</t>
  </si>
  <si>
    <t>050001000</t>
  </si>
  <si>
    <t>1706683651</t>
  </si>
  <si>
    <t>VRN6</t>
  </si>
  <si>
    <t>Územní vlivy</t>
  </si>
  <si>
    <t>060001000</t>
  </si>
  <si>
    <t>-1992298354</t>
  </si>
  <si>
    <t>VRN7</t>
  </si>
  <si>
    <t>Provozní vlivy</t>
  </si>
  <si>
    <t>070001000</t>
  </si>
  <si>
    <t>1168419541</t>
  </si>
  <si>
    <t>VRN8</t>
  </si>
  <si>
    <t>Přesun stavebních kapacit</t>
  </si>
  <si>
    <t>080001000</t>
  </si>
  <si>
    <t>Další náklady na pracovníky</t>
  </si>
  <si>
    <t>-1980520080</t>
  </si>
  <si>
    <t>VRN9</t>
  </si>
  <si>
    <t>Ostatní náklady</t>
  </si>
  <si>
    <t>090001000</t>
  </si>
  <si>
    <t>57336708</t>
  </si>
  <si>
    <t>0,25*32+0,15*32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</si>
</sst>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29" t="s">
        <v>5</v>
      </c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8</v>
      </c>
      <c r="BT3" s="17" t="s">
        <v>9</v>
      </c>
    </row>
    <row r="4" spans="1:74" s="1" customFormat="1" ht="24.95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s="1" customFormat="1" ht="12" customHeight="1">
      <c r="B5" s="20"/>
      <c r="D5" s="24" t="s">
        <v>14</v>
      </c>
      <c r="K5" s="240" t="s">
        <v>15</v>
      </c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R5" s="20"/>
      <c r="BE5" s="220" t="s">
        <v>16</v>
      </c>
      <c r="BS5" s="17" t="s">
        <v>6</v>
      </c>
    </row>
    <row r="6" spans="1:74" s="1" customFormat="1" ht="36.950000000000003" customHeight="1">
      <c r="B6" s="20"/>
      <c r="D6" s="26" t="s">
        <v>17</v>
      </c>
      <c r="K6" s="241" t="s">
        <v>18</v>
      </c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R6" s="20"/>
      <c r="BE6" s="221"/>
      <c r="BS6" s="17" t="s">
        <v>6</v>
      </c>
    </row>
    <row r="7" spans="1:74" s="1" customFormat="1" ht="12" customHeight="1">
      <c r="B7" s="20"/>
      <c r="D7" s="27" t="s">
        <v>19</v>
      </c>
      <c r="K7" s="25" t="s">
        <v>1</v>
      </c>
      <c r="AK7" s="27" t="s">
        <v>20</v>
      </c>
      <c r="AN7" s="25" t="s">
        <v>1</v>
      </c>
      <c r="AR7" s="20"/>
      <c r="BE7" s="221"/>
      <c r="BS7" s="17" t="s">
        <v>8</v>
      </c>
    </row>
    <row r="8" spans="1:74" s="1" customFormat="1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21"/>
      <c r="BS8" s="17" t="s">
        <v>8</v>
      </c>
    </row>
    <row r="9" spans="1:74" s="1" customFormat="1" ht="14.45" customHeight="1">
      <c r="B9" s="20"/>
      <c r="AR9" s="20"/>
      <c r="BE9" s="221"/>
      <c r="BS9" s="17" t="s">
        <v>8</v>
      </c>
    </row>
    <row r="10" spans="1:74" s="1" customFormat="1" ht="12" customHeight="1">
      <c r="B10" s="20"/>
      <c r="D10" s="27" t="s">
        <v>25</v>
      </c>
      <c r="AK10" s="27" t="s">
        <v>26</v>
      </c>
      <c r="AN10" s="25" t="s">
        <v>1</v>
      </c>
      <c r="AR10" s="20"/>
      <c r="BE10" s="221"/>
      <c r="BS10" s="17" t="s">
        <v>6</v>
      </c>
    </row>
    <row r="11" spans="1:74" s="1" customFormat="1" ht="18.399999999999999" customHeight="1">
      <c r="B11" s="20"/>
      <c r="E11" s="25" t="s">
        <v>27</v>
      </c>
      <c r="AK11" s="27" t="s">
        <v>28</v>
      </c>
      <c r="AN11" s="25" t="s">
        <v>1</v>
      </c>
      <c r="AR11" s="20"/>
      <c r="BE11" s="221"/>
      <c r="BS11" s="17" t="s">
        <v>6</v>
      </c>
    </row>
    <row r="12" spans="1:74" s="1" customFormat="1" ht="6.95" customHeight="1">
      <c r="B12" s="20"/>
      <c r="AR12" s="20"/>
      <c r="BE12" s="221"/>
      <c r="BS12" s="17" t="s">
        <v>8</v>
      </c>
    </row>
    <row r="13" spans="1:74" s="1" customFormat="1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21"/>
      <c r="BS13" s="17" t="s">
        <v>8</v>
      </c>
    </row>
    <row r="14" spans="1:74" ht="12.75">
      <c r="B14" s="20"/>
      <c r="E14" s="242" t="s">
        <v>30</v>
      </c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7" t="s">
        <v>28</v>
      </c>
      <c r="AN14" s="29" t="s">
        <v>30</v>
      </c>
      <c r="AR14" s="20"/>
      <c r="BE14" s="221"/>
      <c r="BS14" s="17" t="s">
        <v>8</v>
      </c>
    </row>
    <row r="15" spans="1:74" s="1" customFormat="1" ht="6.95" customHeight="1">
      <c r="B15" s="20"/>
      <c r="AR15" s="20"/>
      <c r="BE15" s="221"/>
      <c r="BS15" s="17" t="s">
        <v>3</v>
      </c>
    </row>
    <row r="16" spans="1:74" s="1" customFormat="1" ht="12" customHeight="1">
      <c r="B16" s="20"/>
      <c r="D16" s="27" t="s">
        <v>31</v>
      </c>
      <c r="AK16" s="27" t="s">
        <v>26</v>
      </c>
      <c r="AN16" s="25" t="s">
        <v>1</v>
      </c>
      <c r="AR16" s="20"/>
      <c r="BE16" s="221"/>
      <c r="BS16" s="17" t="s">
        <v>3</v>
      </c>
    </row>
    <row r="17" spans="1:71" s="1" customFormat="1" ht="18.399999999999999" customHeight="1">
      <c r="B17" s="20"/>
      <c r="E17" s="25" t="s">
        <v>32</v>
      </c>
      <c r="AK17" s="27" t="s">
        <v>28</v>
      </c>
      <c r="AN17" s="25" t="s">
        <v>1</v>
      </c>
      <c r="AR17" s="20"/>
      <c r="BE17" s="221"/>
      <c r="BS17" s="17" t="s">
        <v>33</v>
      </c>
    </row>
    <row r="18" spans="1:71" s="1" customFormat="1" ht="6.95" customHeight="1">
      <c r="B18" s="20"/>
      <c r="AR18" s="20"/>
      <c r="BE18" s="221"/>
      <c r="BS18" s="17" t="s">
        <v>8</v>
      </c>
    </row>
    <row r="19" spans="1:71" s="1" customFormat="1" ht="12" customHeight="1">
      <c r="B19" s="20"/>
      <c r="D19" s="27" t="s">
        <v>34</v>
      </c>
      <c r="AK19" s="27" t="s">
        <v>26</v>
      </c>
      <c r="AN19" s="25" t="s">
        <v>1</v>
      </c>
      <c r="AR19" s="20"/>
      <c r="BE19" s="221"/>
      <c r="BS19" s="17" t="s">
        <v>8</v>
      </c>
    </row>
    <row r="20" spans="1:71" s="1" customFormat="1" ht="18.399999999999999" customHeight="1">
      <c r="B20" s="20"/>
      <c r="E20" s="25" t="s">
        <v>35</v>
      </c>
      <c r="AK20" s="27" t="s">
        <v>28</v>
      </c>
      <c r="AN20" s="25" t="s">
        <v>1</v>
      </c>
      <c r="AR20" s="20"/>
      <c r="BE20" s="221"/>
      <c r="BS20" s="17" t="s">
        <v>33</v>
      </c>
    </row>
    <row r="21" spans="1:71" s="1" customFormat="1" ht="6.95" customHeight="1">
      <c r="B21" s="20"/>
      <c r="AR21" s="20"/>
      <c r="BE21" s="221"/>
    </row>
    <row r="22" spans="1:71" s="1" customFormat="1" ht="12" customHeight="1">
      <c r="B22" s="20"/>
      <c r="D22" s="27" t="s">
        <v>36</v>
      </c>
      <c r="AR22" s="20"/>
      <c r="BE22" s="221"/>
    </row>
    <row r="23" spans="1:71" s="1" customFormat="1" ht="16.5" customHeight="1">
      <c r="B23" s="20"/>
      <c r="E23" s="244" t="s">
        <v>1</v>
      </c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R23" s="20"/>
      <c r="BE23" s="221"/>
    </row>
    <row r="24" spans="1:71" s="1" customFormat="1" ht="6.95" customHeight="1">
      <c r="B24" s="20"/>
      <c r="AR24" s="20"/>
      <c r="BE24" s="221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1"/>
    </row>
    <row r="26" spans="1:71" s="2" customFormat="1" ht="25.9" customHeight="1">
      <c r="A26" s="32"/>
      <c r="B26" s="33"/>
      <c r="C26" s="32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3">
        <f>ROUND(AG94,0)</f>
        <v>0</v>
      </c>
      <c r="AL26" s="224"/>
      <c r="AM26" s="224"/>
      <c r="AN26" s="224"/>
      <c r="AO26" s="224"/>
      <c r="AP26" s="32"/>
      <c r="AQ26" s="32"/>
      <c r="AR26" s="33"/>
      <c r="BE26" s="221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21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45" t="s">
        <v>38</v>
      </c>
      <c r="M28" s="245"/>
      <c r="N28" s="245"/>
      <c r="O28" s="245"/>
      <c r="P28" s="245"/>
      <c r="Q28" s="32"/>
      <c r="R28" s="32"/>
      <c r="S28" s="32"/>
      <c r="T28" s="32"/>
      <c r="U28" s="32"/>
      <c r="V28" s="32"/>
      <c r="W28" s="245" t="s">
        <v>39</v>
      </c>
      <c r="X28" s="245"/>
      <c r="Y28" s="245"/>
      <c r="Z28" s="245"/>
      <c r="AA28" s="245"/>
      <c r="AB28" s="245"/>
      <c r="AC28" s="245"/>
      <c r="AD28" s="245"/>
      <c r="AE28" s="245"/>
      <c r="AF28" s="32"/>
      <c r="AG28" s="32"/>
      <c r="AH28" s="32"/>
      <c r="AI28" s="32"/>
      <c r="AJ28" s="32"/>
      <c r="AK28" s="245" t="s">
        <v>40</v>
      </c>
      <c r="AL28" s="245"/>
      <c r="AM28" s="245"/>
      <c r="AN28" s="245"/>
      <c r="AO28" s="245"/>
      <c r="AP28" s="32"/>
      <c r="AQ28" s="32"/>
      <c r="AR28" s="33"/>
      <c r="BE28" s="221"/>
    </row>
    <row r="29" spans="1:71" s="3" customFormat="1" ht="14.45" customHeight="1">
      <c r="B29" s="37"/>
      <c r="D29" s="27" t="s">
        <v>41</v>
      </c>
      <c r="F29" s="27" t="s">
        <v>42</v>
      </c>
      <c r="L29" s="246">
        <v>0.21</v>
      </c>
      <c r="M29" s="219"/>
      <c r="N29" s="219"/>
      <c r="O29" s="219"/>
      <c r="P29" s="219"/>
      <c r="W29" s="218">
        <f>ROUND(AZ94, 0)</f>
        <v>0</v>
      </c>
      <c r="X29" s="219"/>
      <c r="Y29" s="219"/>
      <c r="Z29" s="219"/>
      <c r="AA29" s="219"/>
      <c r="AB29" s="219"/>
      <c r="AC29" s="219"/>
      <c r="AD29" s="219"/>
      <c r="AE29" s="219"/>
      <c r="AK29" s="218">
        <f>ROUND(AV94, 0)</f>
        <v>0</v>
      </c>
      <c r="AL29" s="219"/>
      <c r="AM29" s="219"/>
      <c r="AN29" s="219"/>
      <c r="AO29" s="219"/>
      <c r="AR29" s="37"/>
      <c r="BE29" s="222"/>
    </row>
    <row r="30" spans="1:71" s="3" customFormat="1" ht="14.45" customHeight="1">
      <c r="B30" s="37"/>
      <c r="F30" s="27" t="s">
        <v>43</v>
      </c>
      <c r="L30" s="246">
        <v>0.15</v>
      </c>
      <c r="M30" s="219"/>
      <c r="N30" s="219"/>
      <c r="O30" s="219"/>
      <c r="P30" s="219"/>
      <c r="W30" s="218">
        <f>ROUND(BA94, 0)</f>
        <v>0</v>
      </c>
      <c r="X30" s="219"/>
      <c r="Y30" s="219"/>
      <c r="Z30" s="219"/>
      <c r="AA30" s="219"/>
      <c r="AB30" s="219"/>
      <c r="AC30" s="219"/>
      <c r="AD30" s="219"/>
      <c r="AE30" s="219"/>
      <c r="AK30" s="218">
        <f>ROUND(AW94, 0)</f>
        <v>0</v>
      </c>
      <c r="AL30" s="219"/>
      <c r="AM30" s="219"/>
      <c r="AN30" s="219"/>
      <c r="AO30" s="219"/>
      <c r="AR30" s="37"/>
      <c r="BE30" s="222"/>
    </row>
    <row r="31" spans="1:71" s="3" customFormat="1" ht="14.45" hidden="1" customHeight="1">
      <c r="B31" s="37"/>
      <c r="F31" s="27" t="s">
        <v>44</v>
      </c>
      <c r="L31" s="246">
        <v>0.21</v>
      </c>
      <c r="M31" s="219"/>
      <c r="N31" s="219"/>
      <c r="O31" s="219"/>
      <c r="P31" s="219"/>
      <c r="W31" s="218">
        <f>ROUND(BB94, 0)</f>
        <v>0</v>
      </c>
      <c r="X31" s="219"/>
      <c r="Y31" s="219"/>
      <c r="Z31" s="219"/>
      <c r="AA31" s="219"/>
      <c r="AB31" s="219"/>
      <c r="AC31" s="219"/>
      <c r="AD31" s="219"/>
      <c r="AE31" s="219"/>
      <c r="AK31" s="218">
        <v>0</v>
      </c>
      <c r="AL31" s="219"/>
      <c r="AM31" s="219"/>
      <c r="AN31" s="219"/>
      <c r="AO31" s="219"/>
      <c r="AR31" s="37"/>
      <c r="BE31" s="222"/>
    </row>
    <row r="32" spans="1:71" s="3" customFormat="1" ht="14.45" hidden="1" customHeight="1">
      <c r="B32" s="37"/>
      <c r="F32" s="27" t="s">
        <v>45</v>
      </c>
      <c r="L32" s="246">
        <v>0.15</v>
      </c>
      <c r="M32" s="219"/>
      <c r="N32" s="219"/>
      <c r="O32" s="219"/>
      <c r="P32" s="219"/>
      <c r="W32" s="218">
        <f>ROUND(BC94, 0)</f>
        <v>0</v>
      </c>
      <c r="X32" s="219"/>
      <c r="Y32" s="219"/>
      <c r="Z32" s="219"/>
      <c r="AA32" s="219"/>
      <c r="AB32" s="219"/>
      <c r="AC32" s="219"/>
      <c r="AD32" s="219"/>
      <c r="AE32" s="219"/>
      <c r="AK32" s="218">
        <v>0</v>
      </c>
      <c r="AL32" s="219"/>
      <c r="AM32" s="219"/>
      <c r="AN32" s="219"/>
      <c r="AO32" s="219"/>
      <c r="AR32" s="37"/>
      <c r="BE32" s="222"/>
    </row>
    <row r="33" spans="1:57" s="3" customFormat="1" ht="14.45" hidden="1" customHeight="1">
      <c r="B33" s="37"/>
      <c r="F33" s="27" t="s">
        <v>46</v>
      </c>
      <c r="L33" s="246">
        <v>0</v>
      </c>
      <c r="M33" s="219"/>
      <c r="N33" s="219"/>
      <c r="O33" s="219"/>
      <c r="P33" s="219"/>
      <c r="W33" s="218">
        <f>ROUND(BD94, 0)</f>
        <v>0</v>
      </c>
      <c r="X33" s="219"/>
      <c r="Y33" s="219"/>
      <c r="Z33" s="219"/>
      <c r="AA33" s="219"/>
      <c r="AB33" s="219"/>
      <c r="AC33" s="219"/>
      <c r="AD33" s="219"/>
      <c r="AE33" s="219"/>
      <c r="AK33" s="218">
        <v>0</v>
      </c>
      <c r="AL33" s="219"/>
      <c r="AM33" s="219"/>
      <c r="AN33" s="219"/>
      <c r="AO33" s="219"/>
      <c r="AR33" s="37"/>
      <c r="BE33" s="222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21"/>
    </row>
    <row r="35" spans="1:57" s="2" customFormat="1" ht="25.9" customHeight="1">
      <c r="A35" s="32"/>
      <c r="B35" s="33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225" t="s">
        <v>49</v>
      </c>
      <c r="Y35" s="226"/>
      <c r="Z35" s="226"/>
      <c r="AA35" s="226"/>
      <c r="AB35" s="226"/>
      <c r="AC35" s="40"/>
      <c r="AD35" s="40"/>
      <c r="AE35" s="40"/>
      <c r="AF35" s="40"/>
      <c r="AG35" s="40"/>
      <c r="AH35" s="40"/>
      <c r="AI35" s="40"/>
      <c r="AJ35" s="40"/>
      <c r="AK35" s="227">
        <f>SUM(AK26:AK33)</f>
        <v>0</v>
      </c>
      <c r="AL35" s="226"/>
      <c r="AM35" s="226"/>
      <c r="AN35" s="226"/>
      <c r="AO35" s="228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50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51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52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53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52</v>
      </c>
      <c r="AI60" s="35"/>
      <c r="AJ60" s="35"/>
      <c r="AK60" s="35"/>
      <c r="AL60" s="35"/>
      <c r="AM60" s="45" t="s">
        <v>53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54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55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52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53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52</v>
      </c>
      <c r="AI75" s="35"/>
      <c r="AJ75" s="35"/>
      <c r="AK75" s="35"/>
      <c r="AL75" s="35"/>
      <c r="AM75" s="45" t="s">
        <v>53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56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14</v>
      </c>
      <c r="L84" s="4" t="str">
        <f>K5</f>
        <v>Projektis243</v>
      </c>
      <c r="AR84" s="51"/>
    </row>
    <row r="85" spans="1:91" s="5" customFormat="1" ht="36.950000000000003" customHeight="1">
      <c r="B85" s="52"/>
      <c r="C85" s="53" t="s">
        <v>17</v>
      </c>
      <c r="L85" s="237" t="str">
        <f>K6</f>
        <v>Oprava balkonů čp.2903 a 2904 Eduarda Zbroje</v>
      </c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238"/>
      <c r="AL85" s="238"/>
      <c r="AM85" s="238"/>
      <c r="AN85" s="238"/>
      <c r="AO85" s="238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21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Dvůr Králové nad Labem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23</v>
      </c>
      <c r="AJ87" s="32"/>
      <c r="AK87" s="32"/>
      <c r="AL87" s="32"/>
      <c r="AM87" s="239" t="str">
        <f>IF(AN8= "","",AN8)</f>
        <v>28. 11. 2019</v>
      </c>
      <c r="AN87" s="239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27.95" customHeight="1">
      <c r="A89" s="32"/>
      <c r="B89" s="33"/>
      <c r="C89" s="27" t="s">
        <v>25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Město Dvůr Králové n.L., náměstí TGM 39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31</v>
      </c>
      <c r="AJ89" s="32"/>
      <c r="AK89" s="32"/>
      <c r="AL89" s="32"/>
      <c r="AM89" s="235" t="str">
        <f>IF(E17="","",E17)</f>
        <v>Projektis spol. s r.o., Legionářská 562, D.K.n.L.</v>
      </c>
      <c r="AN89" s="236"/>
      <c r="AO89" s="236"/>
      <c r="AP89" s="236"/>
      <c r="AQ89" s="32"/>
      <c r="AR89" s="33"/>
      <c r="AS89" s="231" t="s">
        <v>57</v>
      </c>
      <c r="AT89" s="232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29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35" t="str">
        <f>IF(E20="","",E20)</f>
        <v>ing. V. Švehla</v>
      </c>
      <c r="AN90" s="236"/>
      <c r="AO90" s="236"/>
      <c r="AP90" s="236"/>
      <c r="AQ90" s="32"/>
      <c r="AR90" s="33"/>
      <c r="AS90" s="233"/>
      <c r="AT90" s="234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3"/>
      <c r="AT91" s="234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47" t="s">
        <v>58</v>
      </c>
      <c r="D92" s="248"/>
      <c r="E92" s="248"/>
      <c r="F92" s="248"/>
      <c r="G92" s="248"/>
      <c r="H92" s="60"/>
      <c r="I92" s="249" t="s">
        <v>59</v>
      </c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  <c r="AF92" s="248"/>
      <c r="AG92" s="250" t="s">
        <v>60</v>
      </c>
      <c r="AH92" s="248"/>
      <c r="AI92" s="248"/>
      <c r="AJ92" s="248"/>
      <c r="AK92" s="248"/>
      <c r="AL92" s="248"/>
      <c r="AM92" s="248"/>
      <c r="AN92" s="249" t="s">
        <v>61</v>
      </c>
      <c r="AO92" s="248"/>
      <c r="AP92" s="251"/>
      <c r="AQ92" s="61" t="s">
        <v>62</v>
      </c>
      <c r="AR92" s="33"/>
      <c r="AS92" s="62" t="s">
        <v>63</v>
      </c>
      <c r="AT92" s="63" t="s">
        <v>64</v>
      </c>
      <c r="AU92" s="63" t="s">
        <v>65</v>
      </c>
      <c r="AV92" s="63" t="s">
        <v>66</v>
      </c>
      <c r="AW92" s="63" t="s">
        <v>67</v>
      </c>
      <c r="AX92" s="63" t="s">
        <v>68</v>
      </c>
      <c r="AY92" s="63" t="s">
        <v>69</v>
      </c>
      <c r="AZ92" s="63" t="s">
        <v>70</v>
      </c>
      <c r="BA92" s="63" t="s">
        <v>71</v>
      </c>
      <c r="BB92" s="63" t="s">
        <v>72</v>
      </c>
      <c r="BC92" s="63" t="s">
        <v>73</v>
      </c>
      <c r="BD92" s="64" t="s">
        <v>74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75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55">
        <f>ROUND(SUM(AG95:AG96),0)</f>
        <v>0</v>
      </c>
      <c r="AH94" s="255"/>
      <c r="AI94" s="255"/>
      <c r="AJ94" s="255"/>
      <c r="AK94" s="255"/>
      <c r="AL94" s="255"/>
      <c r="AM94" s="255"/>
      <c r="AN94" s="256">
        <f>SUM(AG94,AT94)</f>
        <v>0</v>
      </c>
      <c r="AO94" s="256"/>
      <c r="AP94" s="256"/>
      <c r="AQ94" s="72" t="s">
        <v>1</v>
      </c>
      <c r="AR94" s="68"/>
      <c r="AS94" s="73">
        <f>ROUND(SUM(AS95:AS96),0)</f>
        <v>0</v>
      </c>
      <c r="AT94" s="74">
        <f>ROUND(SUM(AV94:AW94),0)</f>
        <v>0</v>
      </c>
      <c r="AU94" s="75">
        <f>ROUND(SUM(AU95:AU96),5)</f>
        <v>0</v>
      </c>
      <c r="AV94" s="74">
        <f>ROUND(AZ94*L29,0)</f>
        <v>0</v>
      </c>
      <c r="AW94" s="74">
        <f>ROUND(BA94*L30,0)</f>
        <v>0</v>
      </c>
      <c r="AX94" s="74">
        <f>ROUND(BB94*L29,0)</f>
        <v>0</v>
      </c>
      <c r="AY94" s="74">
        <f>ROUND(BC94*L30,0)</f>
        <v>0</v>
      </c>
      <c r="AZ94" s="74">
        <f>ROUND(SUM(AZ95:AZ96),0)</f>
        <v>0</v>
      </c>
      <c r="BA94" s="74">
        <f>ROUND(SUM(BA95:BA96),0)</f>
        <v>0</v>
      </c>
      <c r="BB94" s="74">
        <f>ROUND(SUM(BB95:BB96),0)</f>
        <v>0</v>
      </c>
      <c r="BC94" s="74">
        <f>ROUND(SUM(BC95:BC96),0)</f>
        <v>0</v>
      </c>
      <c r="BD94" s="76">
        <f>ROUND(SUM(BD95:BD96),0)</f>
        <v>0</v>
      </c>
      <c r="BS94" s="77" t="s">
        <v>76</v>
      </c>
      <c r="BT94" s="77" t="s">
        <v>77</v>
      </c>
      <c r="BU94" s="78" t="s">
        <v>78</v>
      </c>
      <c r="BV94" s="77" t="s">
        <v>79</v>
      </c>
      <c r="BW94" s="77" t="s">
        <v>4</v>
      </c>
      <c r="BX94" s="77" t="s">
        <v>80</v>
      </c>
      <c r="CL94" s="77" t="s">
        <v>1</v>
      </c>
    </row>
    <row r="95" spans="1:91" s="7" customFormat="1" ht="16.5" customHeight="1">
      <c r="A95" s="79" t="s">
        <v>81</v>
      </c>
      <c r="B95" s="80"/>
      <c r="C95" s="81"/>
      <c r="D95" s="254" t="s">
        <v>8</v>
      </c>
      <c r="E95" s="254"/>
      <c r="F95" s="254"/>
      <c r="G95" s="254"/>
      <c r="H95" s="254"/>
      <c r="I95" s="82"/>
      <c r="J95" s="254" t="s">
        <v>82</v>
      </c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  <c r="AF95" s="254"/>
      <c r="AG95" s="252">
        <f>'1 - Oprava balkonů'!J30</f>
        <v>0</v>
      </c>
      <c r="AH95" s="253"/>
      <c r="AI95" s="253"/>
      <c r="AJ95" s="253"/>
      <c r="AK95" s="253"/>
      <c r="AL95" s="253"/>
      <c r="AM95" s="253"/>
      <c r="AN95" s="252">
        <f>SUM(AG95,AT95)</f>
        <v>0</v>
      </c>
      <c r="AO95" s="253"/>
      <c r="AP95" s="253"/>
      <c r="AQ95" s="83" t="s">
        <v>83</v>
      </c>
      <c r="AR95" s="80"/>
      <c r="AS95" s="84">
        <v>0</v>
      </c>
      <c r="AT95" s="85">
        <f>ROUND(SUM(AV95:AW95),0)</f>
        <v>0</v>
      </c>
      <c r="AU95" s="86">
        <f>'1 - Oprava balkonů'!P127</f>
        <v>0</v>
      </c>
      <c r="AV95" s="85">
        <f>'1 - Oprava balkonů'!J33</f>
        <v>0</v>
      </c>
      <c r="AW95" s="85">
        <f>'1 - Oprava balkonů'!J34</f>
        <v>0</v>
      </c>
      <c r="AX95" s="85">
        <f>'1 - Oprava balkonů'!J35</f>
        <v>0</v>
      </c>
      <c r="AY95" s="85">
        <f>'1 - Oprava balkonů'!J36</f>
        <v>0</v>
      </c>
      <c r="AZ95" s="85">
        <f>'1 - Oprava balkonů'!F33</f>
        <v>0</v>
      </c>
      <c r="BA95" s="85">
        <f>'1 - Oprava balkonů'!F34</f>
        <v>0</v>
      </c>
      <c r="BB95" s="85">
        <f>'1 - Oprava balkonů'!F35</f>
        <v>0</v>
      </c>
      <c r="BC95" s="85">
        <f>'1 - Oprava balkonů'!F36</f>
        <v>0</v>
      </c>
      <c r="BD95" s="87">
        <f>'1 - Oprava balkonů'!F37</f>
        <v>0</v>
      </c>
      <c r="BT95" s="88" t="s">
        <v>8</v>
      </c>
      <c r="BV95" s="88" t="s">
        <v>79</v>
      </c>
      <c r="BW95" s="88" t="s">
        <v>84</v>
      </c>
      <c r="BX95" s="88" t="s">
        <v>4</v>
      </c>
      <c r="CL95" s="88" t="s">
        <v>1</v>
      </c>
      <c r="CM95" s="88" t="s">
        <v>8</v>
      </c>
    </row>
    <row r="96" spans="1:91" s="7" customFormat="1" ht="16.5" customHeight="1">
      <c r="A96" s="79" t="s">
        <v>81</v>
      </c>
      <c r="B96" s="80"/>
      <c r="C96" s="81"/>
      <c r="D96" s="254" t="s">
        <v>85</v>
      </c>
      <c r="E96" s="254"/>
      <c r="F96" s="254"/>
      <c r="G96" s="254"/>
      <c r="H96" s="254"/>
      <c r="I96" s="82"/>
      <c r="J96" s="254" t="s">
        <v>86</v>
      </c>
      <c r="K96" s="254"/>
      <c r="L96" s="254"/>
      <c r="M96" s="254"/>
      <c r="N96" s="254"/>
      <c r="O96" s="254"/>
      <c r="P96" s="254"/>
      <c r="Q96" s="254"/>
      <c r="R96" s="254"/>
      <c r="S96" s="254"/>
      <c r="T96" s="254"/>
      <c r="U96" s="254"/>
      <c r="V96" s="254"/>
      <c r="W96" s="254"/>
      <c r="X96" s="254"/>
      <c r="Y96" s="254"/>
      <c r="Z96" s="254"/>
      <c r="AA96" s="254"/>
      <c r="AB96" s="254"/>
      <c r="AC96" s="254"/>
      <c r="AD96" s="254"/>
      <c r="AE96" s="254"/>
      <c r="AF96" s="254"/>
      <c r="AG96" s="252">
        <f>'2 - Vedlejší náklady'!J30</f>
        <v>0</v>
      </c>
      <c r="AH96" s="253"/>
      <c r="AI96" s="253"/>
      <c r="AJ96" s="253"/>
      <c r="AK96" s="253"/>
      <c r="AL96" s="253"/>
      <c r="AM96" s="253"/>
      <c r="AN96" s="252">
        <f>SUM(AG96,AT96)</f>
        <v>0</v>
      </c>
      <c r="AO96" s="253"/>
      <c r="AP96" s="253"/>
      <c r="AQ96" s="83" t="s">
        <v>83</v>
      </c>
      <c r="AR96" s="80"/>
      <c r="AS96" s="89">
        <v>0</v>
      </c>
      <c r="AT96" s="90">
        <f>ROUND(SUM(AV96:AW96),0)</f>
        <v>0</v>
      </c>
      <c r="AU96" s="91">
        <f>'2 - Vedlejší náklady'!P126</f>
        <v>0</v>
      </c>
      <c r="AV96" s="90">
        <f>'2 - Vedlejší náklady'!J33</f>
        <v>0</v>
      </c>
      <c r="AW96" s="90">
        <f>'2 - Vedlejší náklady'!J34</f>
        <v>0</v>
      </c>
      <c r="AX96" s="90">
        <f>'2 - Vedlejší náklady'!J35</f>
        <v>0</v>
      </c>
      <c r="AY96" s="90">
        <f>'2 - Vedlejší náklady'!J36</f>
        <v>0</v>
      </c>
      <c r="AZ96" s="90">
        <f>'2 - Vedlejší náklady'!F33</f>
        <v>0</v>
      </c>
      <c r="BA96" s="90">
        <f>'2 - Vedlejší náklady'!F34</f>
        <v>0</v>
      </c>
      <c r="BB96" s="90">
        <f>'2 - Vedlejší náklady'!F35</f>
        <v>0</v>
      </c>
      <c r="BC96" s="90">
        <f>'2 - Vedlejší náklady'!F36</f>
        <v>0</v>
      </c>
      <c r="BD96" s="92">
        <f>'2 - Vedlejší náklady'!F37</f>
        <v>0</v>
      </c>
      <c r="BT96" s="88" t="s">
        <v>8</v>
      </c>
      <c r="BV96" s="88" t="s">
        <v>79</v>
      </c>
      <c r="BW96" s="88" t="s">
        <v>87</v>
      </c>
      <c r="BX96" s="88" t="s">
        <v>4</v>
      </c>
      <c r="CL96" s="88" t="s">
        <v>1</v>
      </c>
      <c r="CM96" s="88" t="s">
        <v>8</v>
      </c>
    </row>
    <row r="97" spans="1:57" s="2" customFormat="1" ht="30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  <row r="98" spans="1:57" s="2" customFormat="1" ht="6.95" customHeight="1">
      <c r="A98" s="32"/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33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</sheetData>
  <mergeCells count="46">
    <mergeCell ref="AN96:AP96"/>
    <mergeCell ref="AG96:AM96"/>
    <mergeCell ref="D96:H96"/>
    <mergeCell ref="J96:AF96"/>
    <mergeCell ref="AG94:AM94"/>
    <mergeCell ref="AN94:AP94"/>
    <mergeCell ref="AG92:AM92"/>
    <mergeCell ref="AN92:AP92"/>
    <mergeCell ref="AN95:AP95"/>
    <mergeCell ref="AG95:AM95"/>
    <mergeCell ref="D95:H95"/>
    <mergeCell ref="J95:AF95"/>
    <mergeCell ref="L30:P30"/>
    <mergeCell ref="L31:P31"/>
    <mergeCell ref="L32:P32"/>
    <mergeCell ref="L33:P33"/>
    <mergeCell ref="C92:G92"/>
    <mergeCell ref="I92:AF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1 - Oprava balkonů'!C2" display="/"/>
    <hyperlink ref="A96" location="'2 - Vedlejší náklady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0"/>
  <sheetViews>
    <sheetView showGridLines="0" topLeftCell="A93" workbookViewId="0">
      <selection activeCell="H250" sqref="H250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3"/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84</v>
      </c>
      <c r="AZ2" s="94" t="s">
        <v>88</v>
      </c>
      <c r="BA2" s="94" t="s">
        <v>89</v>
      </c>
      <c r="BB2" s="94" t="s">
        <v>1</v>
      </c>
      <c r="BC2" s="94" t="s">
        <v>90</v>
      </c>
      <c r="BD2" s="94" t="s">
        <v>85</v>
      </c>
    </row>
    <row r="3" spans="1:56" s="1" customFormat="1" ht="6.95" customHeight="1">
      <c r="B3" s="18"/>
      <c r="C3" s="19"/>
      <c r="D3" s="19"/>
      <c r="E3" s="19"/>
      <c r="F3" s="19"/>
      <c r="G3" s="19"/>
      <c r="H3" s="19"/>
      <c r="I3" s="95"/>
      <c r="J3" s="19"/>
      <c r="K3" s="19"/>
      <c r="L3" s="20"/>
      <c r="AT3" s="17" t="s">
        <v>8</v>
      </c>
      <c r="AZ3" s="94" t="s">
        <v>91</v>
      </c>
      <c r="BA3" s="94" t="s">
        <v>92</v>
      </c>
      <c r="BB3" s="94" t="s">
        <v>1</v>
      </c>
      <c r="BC3" s="94" t="s">
        <v>93</v>
      </c>
      <c r="BD3" s="94" t="s">
        <v>85</v>
      </c>
    </row>
    <row r="4" spans="1:56" s="1" customFormat="1" ht="24.95" customHeight="1">
      <c r="B4" s="20"/>
      <c r="D4" s="21" t="s">
        <v>94</v>
      </c>
      <c r="I4" s="93"/>
      <c r="L4" s="20"/>
      <c r="M4" s="96" t="s">
        <v>11</v>
      </c>
      <c r="AT4" s="17" t="s">
        <v>3</v>
      </c>
      <c r="AZ4" s="94" t="s">
        <v>95</v>
      </c>
      <c r="BA4" s="94" t="s">
        <v>96</v>
      </c>
      <c r="BB4" s="94" t="s">
        <v>1</v>
      </c>
      <c r="BC4" s="94" t="s">
        <v>97</v>
      </c>
      <c r="BD4" s="94" t="s">
        <v>85</v>
      </c>
    </row>
    <row r="5" spans="1:56" s="1" customFormat="1" ht="6.95" customHeight="1">
      <c r="B5" s="20"/>
      <c r="I5" s="93"/>
      <c r="L5" s="20"/>
      <c r="AZ5" s="94" t="s">
        <v>98</v>
      </c>
      <c r="BA5" s="94" t="s">
        <v>99</v>
      </c>
      <c r="BB5" s="94" t="s">
        <v>1</v>
      </c>
      <c r="BC5" s="94" t="s">
        <v>100</v>
      </c>
      <c r="BD5" s="94" t="s">
        <v>85</v>
      </c>
    </row>
    <row r="6" spans="1:56" s="1" customFormat="1" ht="12" customHeight="1">
      <c r="B6" s="20"/>
      <c r="D6" s="27" t="s">
        <v>17</v>
      </c>
      <c r="I6" s="93"/>
      <c r="L6" s="20"/>
      <c r="AZ6" s="94" t="s">
        <v>101</v>
      </c>
      <c r="BA6" s="94" t="s">
        <v>102</v>
      </c>
      <c r="BB6" s="94" t="s">
        <v>1</v>
      </c>
      <c r="BC6" s="94" t="s">
        <v>103</v>
      </c>
      <c r="BD6" s="94" t="s">
        <v>85</v>
      </c>
    </row>
    <row r="7" spans="1:56" s="1" customFormat="1" ht="16.5" customHeight="1">
      <c r="B7" s="20"/>
      <c r="E7" s="257" t="str">
        <f>'Rekapitulace stavby'!K6</f>
        <v>Oprava balkonů čp.2903 a 2904 Eduarda Zbroje</v>
      </c>
      <c r="F7" s="258"/>
      <c r="G7" s="258"/>
      <c r="H7" s="258"/>
      <c r="I7" s="93"/>
      <c r="L7" s="20"/>
      <c r="AZ7" s="94" t="s">
        <v>104</v>
      </c>
      <c r="BA7" s="94" t="s">
        <v>105</v>
      </c>
      <c r="BB7" s="94" t="s">
        <v>1</v>
      </c>
      <c r="BC7" s="94" t="s">
        <v>106</v>
      </c>
      <c r="BD7" s="94" t="s">
        <v>85</v>
      </c>
    </row>
    <row r="8" spans="1:56" s="2" customFormat="1" ht="12" customHeight="1">
      <c r="A8" s="32"/>
      <c r="B8" s="33"/>
      <c r="C8" s="32"/>
      <c r="D8" s="27" t="s">
        <v>107</v>
      </c>
      <c r="E8" s="32"/>
      <c r="F8" s="32"/>
      <c r="G8" s="32"/>
      <c r="H8" s="32"/>
      <c r="I8" s="97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56" s="2" customFormat="1" ht="16.5" customHeight="1">
      <c r="A9" s="32"/>
      <c r="B9" s="33"/>
      <c r="C9" s="32"/>
      <c r="D9" s="32"/>
      <c r="E9" s="237" t="s">
        <v>108</v>
      </c>
      <c r="F9" s="259"/>
      <c r="G9" s="259"/>
      <c r="H9" s="259"/>
      <c r="I9" s="97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56" s="2" customFormat="1" ht="11.25">
      <c r="A10" s="32"/>
      <c r="B10" s="33"/>
      <c r="C10" s="32"/>
      <c r="D10" s="32"/>
      <c r="E10" s="32"/>
      <c r="F10" s="32"/>
      <c r="G10" s="32"/>
      <c r="H10" s="32"/>
      <c r="I10" s="97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56" s="2" customFormat="1" ht="12" customHeight="1">
      <c r="A11" s="32"/>
      <c r="B11" s="33"/>
      <c r="C11" s="32"/>
      <c r="D11" s="27" t="s">
        <v>19</v>
      </c>
      <c r="E11" s="32"/>
      <c r="F11" s="25" t="s">
        <v>1</v>
      </c>
      <c r="G11" s="32"/>
      <c r="H11" s="32"/>
      <c r="I11" s="98" t="s">
        <v>20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56" s="2" customFormat="1" ht="12" customHeight="1">
      <c r="A12" s="32"/>
      <c r="B12" s="33"/>
      <c r="C12" s="32"/>
      <c r="D12" s="27" t="s">
        <v>21</v>
      </c>
      <c r="E12" s="32"/>
      <c r="F12" s="25" t="s">
        <v>22</v>
      </c>
      <c r="G12" s="32"/>
      <c r="H12" s="32"/>
      <c r="I12" s="98" t="s">
        <v>23</v>
      </c>
      <c r="J12" s="55" t="str">
        <f>'Rekapitulace stavby'!AN8</f>
        <v>28. 11. 2019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5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7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56" s="2" customFormat="1" ht="12" customHeight="1">
      <c r="A14" s="32"/>
      <c r="B14" s="33"/>
      <c r="C14" s="32"/>
      <c r="D14" s="27" t="s">
        <v>25</v>
      </c>
      <c r="E14" s="32"/>
      <c r="F14" s="32"/>
      <c r="G14" s="32"/>
      <c r="H14" s="32"/>
      <c r="I14" s="98" t="s">
        <v>26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56" s="2" customFormat="1" ht="18" customHeight="1">
      <c r="A15" s="32"/>
      <c r="B15" s="33"/>
      <c r="C15" s="32"/>
      <c r="D15" s="32"/>
      <c r="E15" s="25" t="s">
        <v>27</v>
      </c>
      <c r="F15" s="32"/>
      <c r="G15" s="32"/>
      <c r="H15" s="32"/>
      <c r="I15" s="98" t="s">
        <v>28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7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29</v>
      </c>
      <c r="E17" s="32"/>
      <c r="F17" s="32"/>
      <c r="G17" s="32"/>
      <c r="H17" s="32"/>
      <c r="I17" s="98" t="s">
        <v>26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0" t="str">
        <f>'Rekapitulace stavby'!E14</f>
        <v>Vyplň údaj</v>
      </c>
      <c r="F18" s="240"/>
      <c r="G18" s="240"/>
      <c r="H18" s="240"/>
      <c r="I18" s="98" t="s">
        <v>28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7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31</v>
      </c>
      <c r="E20" s="32"/>
      <c r="F20" s="32"/>
      <c r="G20" s="32"/>
      <c r="H20" s="32"/>
      <c r="I20" s="98" t="s">
        <v>26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32</v>
      </c>
      <c r="F21" s="32"/>
      <c r="G21" s="32"/>
      <c r="H21" s="32"/>
      <c r="I21" s="98" t="s">
        <v>28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7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8" t="s">
        <v>26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35</v>
      </c>
      <c r="F24" s="32"/>
      <c r="G24" s="32"/>
      <c r="H24" s="32"/>
      <c r="I24" s="98" t="s">
        <v>28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7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36</v>
      </c>
      <c r="E26" s="32"/>
      <c r="F26" s="32"/>
      <c r="G26" s="32"/>
      <c r="H26" s="32"/>
      <c r="I26" s="97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9"/>
      <c r="B27" s="100"/>
      <c r="C27" s="99"/>
      <c r="D27" s="99"/>
      <c r="E27" s="244" t="s">
        <v>1</v>
      </c>
      <c r="F27" s="244"/>
      <c r="G27" s="244"/>
      <c r="H27" s="244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7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3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4" t="s">
        <v>37</v>
      </c>
      <c r="E30" s="32"/>
      <c r="F30" s="32"/>
      <c r="G30" s="32"/>
      <c r="H30" s="32"/>
      <c r="I30" s="97"/>
      <c r="J30" s="71">
        <f>ROUND(J127, 0)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3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105" t="s">
        <v>38</v>
      </c>
      <c r="J32" s="36" t="s">
        <v>40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6" t="s">
        <v>41</v>
      </c>
      <c r="E33" s="27" t="s">
        <v>42</v>
      </c>
      <c r="F33" s="107">
        <f>ROUND((SUM(BE127:BE269)),  0)</f>
        <v>0</v>
      </c>
      <c r="G33" s="32"/>
      <c r="H33" s="32"/>
      <c r="I33" s="108">
        <v>0.21</v>
      </c>
      <c r="J33" s="107">
        <f>ROUND(((SUM(BE127:BE269))*I33),  0)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107">
        <f>ROUND((SUM(BF127:BF269)),  0)</f>
        <v>0</v>
      </c>
      <c r="G34" s="32"/>
      <c r="H34" s="32"/>
      <c r="I34" s="108">
        <v>0.15</v>
      </c>
      <c r="J34" s="107">
        <f>ROUND(((SUM(BF127:BF269))*I34),  0)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107">
        <f>ROUND((SUM(BG127:BG269)),  0)</f>
        <v>0</v>
      </c>
      <c r="G35" s="32"/>
      <c r="H35" s="32"/>
      <c r="I35" s="108">
        <v>0.21</v>
      </c>
      <c r="J35" s="107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107">
        <f>ROUND((SUM(BH127:BH269)),  0)</f>
        <v>0</v>
      </c>
      <c r="G36" s="32"/>
      <c r="H36" s="32"/>
      <c r="I36" s="108">
        <v>0.15</v>
      </c>
      <c r="J36" s="107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107">
        <f>ROUND((SUM(BI127:BI269)),  0)</f>
        <v>0</v>
      </c>
      <c r="G37" s="32"/>
      <c r="H37" s="32"/>
      <c r="I37" s="108">
        <v>0</v>
      </c>
      <c r="J37" s="107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7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9"/>
      <c r="D39" s="110" t="s">
        <v>47</v>
      </c>
      <c r="E39" s="60"/>
      <c r="F39" s="60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7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116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17" t="s">
        <v>53</v>
      </c>
      <c r="G61" s="45" t="s">
        <v>52</v>
      </c>
      <c r="H61" s="35"/>
      <c r="I61" s="118"/>
      <c r="J61" s="119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120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17" t="s">
        <v>53</v>
      </c>
      <c r="G76" s="45" t="s">
        <v>52</v>
      </c>
      <c r="H76" s="35"/>
      <c r="I76" s="118"/>
      <c r="J76" s="119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1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2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2"/>
      <c r="E82" s="32"/>
      <c r="F82" s="32"/>
      <c r="G82" s="32"/>
      <c r="H82" s="32"/>
      <c r="I82" s="97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7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2"/>
      <c r="E84" s="32"/>
      <c r="F84" s="32"/>
      <c r="G84" s="32"/>
      <c r="H84" s="32"/>
      <c r="I84" s="97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7" t="str">
        <f>E7</f>
        <v>Oprava balkonů čp.2903 a 2904 Eduarda Zbroje</v>
      </c>
      <c r="F85" s="258"/>
      <c r="G85" s="258"/>
      <c r="H85" s="258"/>
      <c r="I85" s="97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107</v>
      </c>
      <c r="D86" s="32"/>
      <c r="E86" s="32"/>
      <c r="F86" s="32"/>
      <c r="G86" s="32"/>
      <c r="H86" s="32"/>
      <c r="I86" s="97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7" t="str">
        <f>E9</f>
        <v>1 - Oprava balkonů</v>
      </c>
      <c r="F87" s="259"/>
      <c r="G87" s="259"/>
      <c r="H87" s="259"/>
      <c r="I87" s="97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7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2"/>
      <c r="E89" s="32"/>
      <c r="F89" s="25" t="str">
        <f>F12</f>
        <v>Dvůr Králové nad Labem</v>
      </c>
      <c r="G89" s="32"/>
      <c r="H89" s="32"/>
      <c r="I89" s="98" t="s">
        <v>23</v>
      </c>
      <c r="J89" s="55" t="str">
        <f>IF(J12="","",J12)</f>
        <v>28. 11. 2019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7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43.15" customHeight="1">
      <c r="A91" s="32"/>
      <c r="B91" s="33"/>
      <c r="C91" s="27" t="s">
        <v>25</v>
      </c>
      <c r="D91" s="32"/>
      <c r="E91" s="32"/>
      <c r="F91" s="25" t="str">
        <f>E15</f>
        <v>Město Dvůr Králové n.L., náměstí TGM 39</v>
      </c>
      <c r="G91" s="32"/>
      <c r="H91" s="32"/>
      <c r="I91" s="98" t="s">
        <v>31</v>
      </c>
      <c r="J91" s="30" t="str">
        <f>E21</f>
        <v>Projektis spol. s r.o., Legionářská 562, D.K.n.L.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29</v>
      </c>
      <c r="D92" s="32"/>
      <c r="E92" s="32"/>
      <c r="F92" s="25" t="str">
        <f>IF(E18="","",E18)</f>
        <v>Vyplň údaj</v>
      </c>
      <c r="G92" s="32"/>
      <c r="H92" s="32"/>
      <c r="I92" s="98" t="s">
        <v>34</v>
      </c>
      <c r="J92" s="30" t="str">
        <f>E24</f>
        <v>ing. V. Švehla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7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3" t="s">
        <v>110</v>
      </c>
      <c r="D94" s="109"/>
      <c r="E94" s="109"/>
      <c r="F94" s="109"/>
      <c r="G94" s="109"/>
      <c r="H94" s="109"/>
      <c r="I94" s="124"/>
      <c r="J94" s="125" t="s">
        <v>111</v>
      </c>
      <c r="K94" s="109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7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6" t="s">
        <v>112</v>
      </c>
      <c r="D96" s="32"/>
      <c r="E96" s="32"/>
      <c r="F96" s="32"/>
      <c r="G96" s="32"/>
      <c r="H96" s="32"/>
      <c r="I96" s="97"/>
      <c r="J96" s="71">
        <f>J127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113</v>
      </c>
    </row>
    <row r="97" spans="1:31" s="9" customFormat="1" ht="24.95" customHeight="1">
      <c r="B97" s="127"/>
      <c r="D97" s="128" t="s">
        <v>114</v>
      </c>
      <c r="E97" s="129"/>
      <c r="F97" s="129"/>
      <c r="G97" s="129"/>
      <c r="H97" s="129"/>
      <c r="I97" s="130"/>
      <c r="J97" s="131">
        <f>J128</f>
        <v>0</v>
      </c>
      <c r="L97" s="127"/>
    </row>
    <row r="98" spans="1:31" s="10" customFormat="1" ht="19.899999999999999" customHeight="1">
      <c r="B98" s="132"/>
      <c r="D98" s="133" t="s">
        <v>115</v>
      </c>
      <c r="E98" s="134"/>
      <c r="F98" s="134"/>
      <c r="G98" s="134"/>
      <c r="H98" s="134"/>
      <c r="I98" s="135"/>
      <c r="J98" s="136">
        <f>J129</f>
        <v>0</v>
      </c>
      <c r="L98" s="132"/>
    </row>
    <row r="99" spans="1:31" s="10" customFormat="1" ht="19.899999999999999" customHeight="1">
      <c r="B99" s="132"/>
      <c r="D99" s="133" t="s">
        <v>116</v>
      </c>
      <c r="E99" s="134"/>
      <c r="F99" s="134"/>
      <c r="G99" s="134"/>
      <c r="H99" s="134"/>
      <c r="I99" s="135"/>
      <c r="J99" s="136">
        <f>J146</f>
        <v>0</v>
      </c>
      <c r="L99" s="132"/>
    </row>
    <row r="100" spans="1:31" s="10" customFormat="1" ht="19.899999999999999" customHeight="1">
      <c r="B100" s="132"/>
      <c r="D100" s="133" t="s">
        <v>117</v>
      </c>
      <c r="E100" s="134"/>
      <c r="F100" s="134"/>
      <c r="G100" s="134"/>
      <c r="H100" s="134"/>
      <c r="I100" s="135"/>
      <c r="J100" s="136">
        <f>J194</f>
        <v>0</v>
      </c>
      <c r="L100" s="132"/>
    </row>
    <row r="101" spans="1:31" s="10" customFormat="1" ht="19.899999999999999" customHeight="1">
      <c r="B101" s="132"/>
      <c r="D101" s="133" t="s">
        <v>118</v>
      </c>
      <c r="E101" s="134"/>
      <c r="F101" s="134"/>
      <c r="G101" s="134"/>
      <c r="H101" s="134"/>
      <c r="I101" s="135"/>
      <c r="J101" s="136">
        <f>J200</f>
        <v>0</v>
      </c>
      <c r="L101" s="132"/>
    </row>
    <row r="102" spans="1:31" s="9" customFormat="1" ht="24.95" customHeight="1">
      <c r="B102" s="127"/>
      <c r="D102" s="128" t="s">
        <v>119</v>
      </c>
      <c r="E102" s="129"/>
      <c r="F102" s="129"/>
      <c r="G102" s="129"/>
      <c r="H102" s="129"/>
      <c r="I102" s="130"/>
      <c r="J102" s="131">
        <f>J202</f>
        <v>0</v>
      </c>
      <c r="L102" s="127"/>
    </row>
    <row r="103" spans="1:31" s="10" customFormat="1" ht="19.899999999999999" customHeight="1">
      <c r="B103" s="132"/>
      <c r="D103" s="133" t="s">
        <v>120</v>
      </c>
      <c r="E103" s="134"/>
      <c r="F103" s="134"/>
      <c r="G103" s="134"/>
      <c r="H103" s="134"/>
      <c r="I103" s="135"/>
      <c r="J103" s="136">
        <f>J203</f>
        <v>0</v>
      </c>
      <c r="L103" s="132"/>
    </row>
    <row r="104" spans="1:31" s="10" customFormat="1" ht="19.899999999999999" customHeight="1">
      <c r="B104" s="132"/>
      <c r="D104" s="133" t="s">
        <v>121</v>
      </c>
      <c r="E104" s="134"/>
      <c r="F104" s="134"/>
      <c r="G104" s="134"/>
      <c r="H104" s="134"/>
      <c r="I104" s="135"/>
      <c r="J104" s="136">
        <f>J213</f>
        <v>0</v>
      </c>
      <c r="L104" s="132"/>
    </row>
    <row r="105" spans="1:31" s="10" customFormat="1" ht="19.899999999999999" customHeight="1">
      <c r="B105" s="132"/>
      <c r="D105" s="133" t="s">
        <v>122</v>
      </c>
      <c r="E105" s="134"/>
      <c r="F105" s="134"/>
      <c r="G105" s="134"/>
      <c r="H105" s="134"/>
      <c r="I105" s="135"/>
      <c r="J105" s="136">
        <f>J239</f>
        <v>0</v>
      </c>
      <c r="L105" s="132"/>
    </row>
    <row r="106" spans="1:31" s="10" customFormat="1" ht="19.899999999999999" customHeight="1">
      <c r="B106" s="132"/>
      <c r="D106" s="133" t="s">
        <v>123</v>
      </c>
      <c r="E106" s="134"/>
      <c r="F106" s="134"/>
      <c r="G106" s="134"/>
      <c r="H106" s="134"/>
      <c r="I106" s="135"/>
      <c r="J106" s="136">
        <f>J242</f>
        <v>0</v>
      </c>
      <c r="L106" s="132"/>
    </row>
    <row r="107" spans="1:31" s="10" customFormat="1" ht="19.899999999999999" customHeight="1">
      <c r="B107" s="132"/>
      <c r="D107" s="133" t="s">
        <v>124</v>
      </c>
      <c r="E107" s="134"/>
      <c r="F107" s="134"/>
      <c r="G107" s="134"/>
      <c r="H107" s="134"/>
      <c r="I107" s="135"/>
      <c r="J107" s="136">
        <f>J254</f>
        <v>0</v>
      </c>
      <c r="L107" s="132"/>
    </row>
    <row r="108" spans="1:31" s="2" customFormat="1" ht="21.75" customHeight="1">
      <c r="A108" s="32"/>
      <c r="B108" s="33"/>
      <c r="C108" s="32"/>
      <c r="D108" s="32"/>
      <c r="E108" s="32"/>
      <c r="F108" s="32"/>
      <c r="G108" s="32"/>
      <c r="H108" s="32"/>
      <c r="I108" s="97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>
      <c r="A109" s="32"/>
      <c r="B109" s="47"/>
      <c r="C109" s="48"/>
      <c r="D109" s="48"/>
      <c r="E109" s="48"/>
      <c r="F109" s="48"/>
      <c r="G109" s="48"/>
      <c r="H109" s="48"/>
      <c r="I109" s="121"/>
      <c r="J109" s="48"/>
      <c r="K109" s="48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3" spans="1:63" s="2" customFormat="1" ht="6.95" customHeight="1">
      <c r="A113" s="32"/>
      <c r="B113" s="49"/>
      <c r="C113" s="50"/>
      <c r="D113" s="50"/>
      <c r="E113" s="50"/>
      <c r="F113" s="50"/>
      <c r="G113" s="50"/>
      <c r="H113" s="50"/>
      <c r="I113" s="122"/>
      <c r="J113" s="50"/>
      <c r="K113" s="50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24.95" customHeight="1">
      <c r="A114" s="32"/>
      <c r="B114" s="33"/>
      <c r="C114" s="21" t="s">
        <v>125</v>
      </c>
      <c r="D114" s="32"/>
      <c r="E114" s="32"/>
      <c r="F114" s="32"/>
      <c r="G114" s="32"/>
      <c r="H114" s="32"/>
      <c r="I114" s="97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97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2" customHeight="1">
      <c r="A116" s="32"/>
      <c r="B116" s="33"/>
      <c r="C116" s="27" t="s">
        <v>17</v>
      </c>
      <c r="D116" s="32"/>
      <c r="E116" s="32"/>
      <c r="F116" s="32"/>
      <c r="G116" s="32"/>
      <c r="H116" s="32"/>
      <c r="I116" s="97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6.5" customHeight="1">
      <c r="A117" s="32"/>
      <c r="B117" s="33"/>
      <c r="C117" s="32"/>
      <c r="D117" s="32"/>
      <c r="E117" s="257" t="str">
        <f>E7</f>
        <v>Oprava balkonů čp.2903 a 2904 Eduarda Zbroje</v>
      </c>
      <c r="F117" s="258"/>
      <c r="G117" s="258"/>
      <c r="H117" s="258"/>
      <c r="I117" s="97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2" customHeight="1">
      <c r="A118" s="32"/>
      <c r="B118" s="33"/>
      <c r="C118" s="27" t="s">
        <v>107</v>
      </c>
      <c r="D118" s="32"/>
      <c r="E118" s="32"/>
      <c r="F118" s="32"/>
      <c r="G118" s="32"/>
      <c r="H118" s="32"/>
      <c r="I118" s="97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6.5" customHeight="1">
      <c r="A119" s="32"/>
      <c r="B119" s="33"/>
      <c r="C119" s="32"/>
      <c r="D119" s="32"/>
      <c r="E119" s="237" t="str">
        <f>E9</f>
        <v>1 - Oprava balkonů</v>
      </c>
      <c r="F119" s="259"/>
      <c r="G119" s="259"/>
      <c r="H119" s="259"/>
      <c r="I119" s="97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97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12" customHeight="1">
      <c r="A121" s="32"/>
      <c r="B121" s="33"/>
      <c r="C121" s="27" t="s">
        <v>21</v>
      </c>
      <c r="D121" s="32"/>
      <c r="E121" s="32"/>
      <c r="F121" s="25" t="str">
        <f>F12</f>
        <v>Dvůr Králové nad Labem</v>
      </c>
      <c r="G121" s="32"/>
      <c r="H121" s="32"/>
      <c r="I121" s="98" t="s">
        <v>23</v>
      </c>
      <c r="J121" s="55" t="str">
        <f>IF(J12="","",J12)</f>
        <v>28. 11. 2019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6.95" customHeight="1">
      <c r="A122" s="32"/>
      <c r="B122" s="33"/>
      <c r="C122" s="32"/>
      <c r="D122" s="32"/>
      <c r="E122" s="32"/>
      <c r="F122" s="32"/>
      <c r="G122" s="32"/>
      <c r="H122" s="32"/>
      <c r="I122" s="97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43.15" customHeight="1">
      <c r="A123" s="32"/>
      <c r="B123" s="33"/>
      <c r="C123" s="27" t="s">
        <v>25</v>
      </c>
      <c r="D123" s="32"/>
      <c r="E123" s="32"/>
      <c r="F123" s="25" t="str">
        <f>E15</f>
        <v>Město Dvůr Králové n.L., náměstí TGM 39</v>
      </c>
      <c r="G123" s="32"/>
      <c r="H123" s="32"/>
      <c r="I123" s="98" t="s">
        <v>31</v>
      </c>
      <c r="J123" s="30" t="str">
        <f>E21</f>
        <v>Projektis spol. s r.o., Legionářská 562, D.K.n.L.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29</v>
      </c>
      <c r="D124" s="32"/>
      <c r="E124" s="32"/>
      <c r="F124" s="25" t="str">
        <f>IF(E18="","",E18)</f>
        <v>Vyplň údaj</v>
      </c>
      <c r="G124" s="32"/>
      <c r="H124" s="32"/>
      <c r="I124" s="98" t="s">
        <v>34</v>
      </c>
      <c r="J124" s="30" t="str">
        <f>E24</f>
        <v>ing. V. Švehla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0.35" customHeight="1">
      <c r="A125" s="32"/>
      <c r="B125" s="33"/>
      <c r="C125" s="32"/>
      <c r="D125" s="32"/>
      <c r="E125" s="32"/>
      <c r="F125" s="32"/>
      <c r="G125" s="32"/>
      <c r="H125" s="32"/>
      <c r="I125" s="97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11" customFormat="1" ht="29.25" customHeight="1">
      <c r="A126" s="137"/>
      <c r="B126" s="138"/>
      <c r="C126" s="139" t="s">
        <v>126</v>
      </c>
      <c r="D126" s="140" t="s">
        <v>62</v>
      </c>
      <c r="E126" s="140" t="s">
        <v>58</v>
      </c>
      <c r="F126" s="140" t="s">
        <v>59</v>
      </c>
      <c r="G126" s="140" t="s">
        <v>127</v>
      </c>
      <c r="H126" s="140" t="s">
        <v>128</v>
      </c>
      <c r="I126" s="141" t="s">
        <v>129</v>
      </c>
      <c r="J126" s="140" t="s">
        <v>111</v>
      </c>
      <c r="K126" s="142" t="s">
        <v>130</v>
      </c>
      <c r="L126" s="143"/>
      <c r="M126" s="62" t="s">
        <v>1</v>
      </c>
      <c r="N126" s="63" t="s">
        <v>41</v>
      </c>
      <c r="O126" s="63" t="s">
        <v>131</v>
      </c>
      <c r="P126" s="63" t="s">
        <v>132</v>
      </c>
      <c r="Q126" s="63" t="s">
        <v>133</v>
      </c>
      <c r="R126" s="63" t="s">
        <v>134</v>
      </c>
      <c r="S126" s="63" t="s">
        <v>135</v>
      </c>
      <c r="T126" s="64" t="s">
        <v>136</v>
      </c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</row>
    <row r="127" spans="1:63" s="2" customFormat="1" ht="22.9" customHeight="1">
      <c r="A127" s="32"/>
      <c r="B127" s="33"/>
      <c r="C127" s="69" t="s">
        <v>137</v>
      </c>
      <c r="D127" s="32"/>
      <c r="E127" s="32"/>
      <c r="F127" s="32"/>
      <c r="G127" s="32"/>
      <c r="H127" s="32"/>
      <c r="I127" s="97"/>
      <c r="J127" s="144">
        <f>BK127</f>
        <v>0</v>
      </c>
      <c r="K127" s="32"/>
      <c r="L127" s="33"/>
      <c r="M127" s="65"/>
      <c r="N127" s="56"/>
      <c r="O127" s="66"/>
      <c r="P127" s="145">
        <f>P128+P202</f>
        <v>0</v>
      </c>
      <c r="Q127" s="66"/>
      <c r="R127" s="145">
        <f>R128+R202</f>
        <v>6.5576689220800013</v>
      </c>
      <c r="S127" s="66"/>
      <c r="T127" s="146">
        <f>T128+T202</f>
        <v>7.6773898000000003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76</v>
      </c>
      <c r="AU127" s="17" t="s">
        <v>113</v>
      </c>
      <c r="BK127" s="147">
        <f>BK128+BK202</f>
        <v>0</v>
      </c>
    </row>
    <row r="128" spans="1:63" s="12" customFormat="1" ht="25.9" customHeight="1">
      <c r="B128" s="148"/>
      <c r="D128" s="149" t="s">
        <v>76</v>
      </c>
      <c r="E128" s="150" t="s">
        <v>138</v>
      </c>
      <c r="F128" s="150" t="s">
        <v>139</v>
      </c>
      <c r="I128" s="151"/>
      <c r="J128" s="152">
        <f>BK128</f>
        <v>0</v>
      </c>
      <c r="L128" s="148"/>
      <c r="M128" s="153"/>
      <c r="N128" s="154"/>
      <c r="O128" s="154"/>
      <c r="P128" s="155">
        <f>P129+P146+P194+P200</f>
        <v>0</v>
      </c>
      <c r="Q128" s="154"/>
      <c r="R128" s="155">
        <f>R129+R146+R194+R200</f>
        <v>5.6831515284640011</v>
      </c>
      <c r="S128" s="154"/>
      <c r="T128" s="156">
        <f>T129+T146+T194+T200</f>
        <v>7.6127750000000001</v>
      </c>
      <c r="AR128" s="149" t="s">
        <v>8</v>
      </c>
      <c r="AT128" s="157" t="s">
        <v>76</v>
      </c>
      <c r="AU128" s="157" t="s">
        <v>77</v>
      </c>
      <c r="AY128" s="149" t="s">
        <v>140</v>
      </c>
      <c r="BK128" s="158">
        <f>BK129+BK146+BK194+BK200</f>
        <v>0</v>
      </c>
    </row>
    <row r="129" spans="1:65" s="12" customFormat="1" ht="22.9" customHeight="1">
      <c r="B129" s="148"/>
      <c r="D129" s="149" t="s">
        <v>76</v>
      </c>
      <c r="E129" s="159" t="s">
        <v>141</v>
      </c>
      <c r="F129" s="159" t="s">
        <v>142</v>
      </c>
      <c r="I129" s="151"/>
      <c r="J129" s="160">
        <f>BK129</f>
        <v>0</v>
      </c>
      <c r="L129" s="148"/>
      <c r="M129" s="153"/>
      <c r="N129" s="154"/>
      <c r="O129" s="154"/>
      <c r="P129" s="155">
        <f>SUM(P130:P145)</f>
        <v>0</v>
      </c>
      <c r="Q129" s="154"/>
      <c r="R129" s="155">
        <f>SUM(R130:R145)</f>
        <v>5.2351272364640007</v>
      </c>
      <c r="S129" s="154"/>
      <c r="T129" s="156">
        <f>SUM(T130:T145)</f>
        <v>0</v>
      </c>
      <c r="AR129" s="149" t="s">
        <v>8</v>
      </c>
      <c r="AT129" s="157" t="s">
        <v>76</v>
      </c>
      <c r="AU129" s="157" t="s">
        <v>8</v>
      </c>
      <c r="AY129" s="149" t="s">
        <v>140</v>
      </c>
      <c r="BK129" s="158">
        <f>SUM(BK130:BK145)</f>
        <v>0</v>
      </c>
    </row>
    <row r="130" spans="1:65" s="2" customFormat="1" ht="24" customHeight="1">
      <c r="A130" s="32"/>
      <c r="B130" s="161"/>
      <c r="C130" s="162" t="s">
        <v>8</v>
      </c>
      <c r="D130" s="162" t="s">
        <v>143</v>
      </c>
      <c r="E130" s="163" t="s">
        <v>144</v>
      </c>
      <c r="F130" s="164" t="s">
        <v>145</v>
      </c>
      <c r="G130" s="165" t="s">
        <v>146</v>
      </c>
      <c r="H130" s="166">
        <v>41</v>
      </c>
      <c r="I130" s="167"/>
      <c r="J130" s="168">
        <f>ROUND(I130*H130,0)</f>
        <v>0</v>
      </c>
      <c r="K130" s="164" t="s">
        <v>147</v>
      </c>
      <c r="L130" s="33"/>
      <c r="M130" s="169" t="s">
        <v>1</v>
      </c>
      <c r="N130" s="170" t="s">
        <v>43</v>
      </c>
      <c r="O130" s="58"/>
      <c r="P130" s="171">
        <f>O130*H130</f>
        <v>0</v>
      </c>
      <c r="Q130" s="171">
        <v>2.1090000000000001E-2</v>
      </c>
      <c r="R130" s="171">
        <f>Q130*H130</f>
        <v>0.86469000000000007</v>
      </c>
      <c r="S130" s="171">
        <v>0</v>
      </c>
      <c r="T130" s="172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73" t="s">
        <v>148</v>
      </c>
      <c r="AT130" s="173" t="s">
        <v>143</v>
      </c>
      <c r="AU130" s="173" t="s">
        <v>85</v>
      </c>
      <c r="AY130" s="17" t="s">
        <v>140</v>
      </c>
      <c r="BE130" s="174">
        <f>IF(N130="základní",J130,0)</f>
        <v>0</v>
      </c>
      <c r="BF130" s="174">
        <f>IF(N130="snížená",J130,0)</f>
        <v>0</v>
      </c>
      <c r="BG130" s="174">
        <f>IF(N130="zákl. přenesená",J130,0)</f>
        <v>0</v>
      </c>
      <c r="BH130" s="174">
        <f>IF(N130="sníž. přenesená",J130,0)</f>
        <v>0</v>
      </c>
      <c r="BI130" s="174">
        <f>IF(N130="nulová",J130,0)</f>
        <v>0</v>
      </c>
      <c r="BJ130" s="17" t="s">
        <v>85</v>
      </c>
      <c r="BK130" s="174">
        <f>ROUND(I130*H130,0)</f>
        <v>0</v>
      </c>
      <c r="BL130" s="17" t="s">
        <v>148</v>
      </c>
      <c r="BM130" s="173" t="s">
        <v>149</v>
      </c>
    </row>
    <row r="131" spans="1:65" s="13" customFormat="1" ht="11.25">
      <c r="B131" s="175"/>
      <c r="D131" s="176" t="s">
        <v>150</v>
      </c>
      <c r="E131" s="177" t="s">
        <v>1</v>
      </c>
      <c r="F131" s="178" t="s">
        <v>95</v>
      </c>
      <c r="H131" s="179">
        <v>41</v>
      </c>
      <c r="I131" s="180"/>
      <c r="L131" s="175"/>
      <c r="M131" s="181"/>
      <c r="N131" s="182"/>
      <c r="O131" s="182"/>
      <c r="P131" s="182"/>
      <c r="Q131" s="182"/>
      <c r="R131" s="182"/>
      <c r="S131" s="182"/>
      <c r="T131" s="183"/>
      <c r="AT131" s="177" t="s">
        <v>150</v>
      </c>
      <c r="AU131" s="177" t="s">
        <v>85</v>
      </c>
      <c r="AV131" s="13" t="s">
        <v>85</v>
      </c>
      <c r="AW131" s="13" t="s">
        <v>33</v>
      </c>
      <c r="AX131" s="13" t="s">
        <v>8</v>
      </c>
      <c r="AY131" s="177" t="s">
        <v>140</v>
      </c>
    </row>
    <row r="132" spans="1:65" s="2" customFormat="1" ht="24" customHeight="1">
      <c r="A132" s="32"/>
      <c r="B132" s="161"/>
      <c r="C132" s="162" t="s">
        <v>85</v>
      </c>
      <c r="D132" s="162" t="s">
        <v>143</v>
      </c>
      <c r="E132" s="163" t="s">
        <v>151</v>
      </c>
      <c r="F132" s="164" t="s">
        <v>152</v>
      </c>
      <c r="G132" s="165" t="s">
        <v>146</v>
      </c>
      <c r="H132" s="166">
        <v>28.931999999999999</v>
      </c>
      <c r="I132" s="167"/>
      <c r="J132" s="168">
        <f>ROUND(I132*H132,0)</f>
        <v>0</v>
      </c>
      <c r="K132" s="164" t="s">
        <v>147</v>
      </c>
      <c r="L132" s="33"/>
      <c r="M132" s="169" t="s">
        <v>1</v>
      </c>
      <c r="N132" s="170" t="s">
        <v>43</v>
      </c>
      <c r="O132" s="58"/>
      <c r="P132" s="171">
        <f>O132*H132</f>
        <v>0</v>
      </c>
      <c r="Q132" s="171">
        <v>7.3499999999999998E-3</v>
      </c>
      <c r="R132" s="171">
        <f>Q132*H132</f>
        <v>0.21265019999999998</v>
      </c>
      <c r="S132" s="171">
        <v>0</v>
      </c>
      <c r="T132" s="172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73" t="s">
        <v>148</v>
      </c>
      <c r="AT132" s="173" t="s">
        <v>143</v>
      </c>
      <c r="AU132" s="173" t="s">
        <v>85</v>
      </c>
      <c r="AY132" s="17" t="s">
        <v>140</v>
      </c>
      <c r="BE132" s="174">
        <f>IF(N132="základní",J132,0)</f>
        <v>0</v>
      </c>
      <c r="BF132" s="174">
        <f>IF(N132="snížená",J132,0)</f>
        <v>0</v>
      </c>
      <c r="BG132" s="174">
        <f>IF(N132="zákl. přenesená",J132,0)</f>
        <v>0</v>
      </c>
      <c r="BH132" s="174">
        <f>IF(N132="sníž. přenesená",J132,0)</f>
        <v>0</v>
      </c>
      <c r="BI132" s="174">
        <f>IF(N132="nulová",J132,0)</f>
        <v>0</v>
      </c>
      <c r="BJ132" s="17" t="s">
        <v>85</v>
      </c>
      <c r="BK132" s="174">
        <f>ROUND(I132*H132,0)</f>
        <v>0</v>
      </c>
      <c r="BL132" s="17" t="s">
        <v>148</v>
      </c>
      <c r="BM132" s="173" t="s">
        <v>153</v>
      </c>
    </row>
    <row r="133" spans="1:65" s="13" customFormat="1" ht="11.25">
      <c r="B133" s="175"/>
      <c r="D133" s="176" t="s">
        <v>150</v>
      </c>
      <c r="E133" s="177" t="s">
        <v>1</v>
      </c>
      <c r="F133" s="178" t="s">
        <v>91</v>
      </c>
      <c r="H133" s="179">
        <v>28.931999999999999</v>
      </c>
      <c r="I133" s="180"/>
      <c r="L133" s="175"/>
      <c r="M133" s="181"/>
      <c r="N133" s="182"/>
      <c r="O133" s="182"/>
      <c r="P133" s="182"/>
      <c r="Q133" s="182"/>
      <c r="R133" s="182"/>
      <c r="S133" s="182"/>
      <c r="T133" s="183"/>
      <c r="AT133" s="177" t="s">
        <v>150</v>
      </c>
      <c r="AU133" s="177" t="s">
        <v>85</v>
      </c>
      <c r="AV133" s="13" t="s">
        <v>85</v>
      </c>
      <c r="AW133" s="13" t="s">
        <v>33</v>
      </c>
      <c r="AX133" s="13" t="s">
        <v>8</v>
      </c>
      <c r="AY133" s="177" t="s">
        <v>140</v>
      </c>
    </row>
    <row r="134" spans="1:65" s="2" customFormat="1" ht="24" customHeight="1">
      <c r="A134" s="32"/>
      <c r="B134" s="161"/>
      <c r="C134" s="162" t="s">
        <v>154</v>
      </c>
      <c r="D134" s="162" t="s">
        <v>143</v>
      </c>
      <c r="E134" s="163" t="s">
        <v>155</v>
      </c>
      <c r="F134" s="164" t="s">
        <v>156</v>
      </c>
      <c r="G134" s="165" t="s">
        <v>146</v>
      </c>
      <c r="H134" s="166">
        <v>28.931999999999999</v>
      </c>
      <c r="I134" s="167"/>
      <c r="J134" s="168">
        <f>ROUND(I134*H134,0)</f>
        <v>0</v>
      </c>
      <c r="K134" s="164" t="s">
        <v>147</v>
      </c>
      <c r="L134" s="33"/>
      <c r="M134" s="169" t="s">
        <v>1</v>
      </c>
      <c r="N134" s="170" t="s">
        <v>43</v>
      </c>
      <c r="O134" s="58"/>
      <c r="P134" s="171">
        <f>O134*H134</f>
        <v>0</v>
      </c>
      <c r="Q134" s="171">
        <v>2.3099999999999999E-2</v>
      </c>
      <c r="R134" s="171">
        <f>Q134*H134</f>
        <v>0.66832919999999996</v>
      </c>
      <c r="S134" s="171">
        <v>0</v>
      </c>
      <c r="T134" s="172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73" t="s">
        <v>148</v>
      </c>
      <c r="AT134" s="173" t="s">
        <v>143</v>
      </c>
      <c r="AU134" s="173" t="s">
        <v>85</v>
      </c>
      <c r="AY134" s="17" t="s">
        <v>140</v>
      </c>
      <c r="BE134" s="174">
        <f>IF(N134="základní",J134,0)</f>
        <v>0</v>
      </c>
      <c r="BF134" s="174">
        <f>IF(N134="snížená",J134,0)</f>
        <v>0</v>
      </c>
      <c r="BG134" s="174">
        <f>IF(N134="zákl. přenesená",J134,0)</f>
        <v>0</v>
      </c>
      <c r="BH134" s="174">
        <f>IF(N134="sníž. přenesená",J134,0)</f>
        <v>0</v>
      </c>
      <c r="BI134" s="174">
        <f>IF(N134="nulová",J134,0)</f>
        <v>0</v>
      </c>
      <c r="BJ134" s="17" t="s">
        <v>85</v>
      </c>
      <c r="BK134" s="174">
        <f>ROUND(I134*H134,0)</f>
        <v>0</v>
      </c>
      <c r="BL134" s="17" t="s">
        <v>148</v>
      </c>
      <c r="BM134" s="173" t="s">
        <v>157</v>
      </c>
    </row>
    <row r="135" spans="1:65" s="13" customFormat="1" ht="11.25">
      <c r="B135" s="175"/>
      <c r="D135" s="176" t="s">
        <v>150</v>
      </c>
      <c r="E135" s="177" t="s">
        <v>1</v>
      </c>
      <c r="F135" s="178" t="s">
        <v>91</v>
      </c>
      <c r="H135" s="179">
        <v>28.931999999999999</v>
      </c>
      <c r="I135" s="180"/>
      <c r="L135" s="175"/>
      <c r="M135" s="181"/>
      <c r="N135" s="182"/>
      <c r="O135" s="182"/>
      <c r="P135" s="182"/>
      <c r="Q135" s="182"/>
      <c r="R135" s="182"/>
      <c r="S135" s="182"/>
      <c r="T135" s="183"/>
      <c r="AT135" s="177" t="s">
        <v>150</v>
      </c>
      <c r="AU135" s="177" t="s">
        <v>85</v>
      </c>
      <c r="AV135" s="13" t="s">
        <v>85</v>
      </c>
      <c r="AW135" s="13" t="s">
        <v>33</v>
      </c>
      <c r="AX135" s="13" t="s">
        <v>8</v>
      </c>
      <c r="AY135" s="177" t="s">
        <v>140</v>
      </c>
    </row>
    <row r="136" spans="1:65" s="2" customFormat="1" ht="24" customHeight="1">
      <c r="A136" s="32"/>
      <c r="B136" s="161"/>
      <c r="C136" s="162" t="s">
        <v>148</v>
      </c>
      <c r="D136" s="162" t="s">
        <v>143</v>
      </c>
      <c r="E136" s="163" t="s">
        <v>158</v>
      </c>
      <c r="F136" s="164" t="s">
        <v>159</v>
      </c>
      <c r="G136" s="165" t="s">
        <v>146</v>
      </c>
      <c r="H136" s="166">
        <v>60.063000000000002</v>
      </c>
      <c r="I136" s="167"/>
      <c r="J136" s="168">
        <f>ROUND(I136*H136,0)</f>
        <v>0</v>
      </c>
      <c r="K136" s="164" t="s">
        <v>147</v>
      </c>
      <c r="L136" s="33"/>
      <c r="M136" s="169" t="s">
        <v>1</v>
      </c>
      <c r="N136" s="170" t="s">
        <v>43</v>
      </c>
      <c r="O136" s="58"/>
      <c r="P136" s="171">
        <f>O136*H136</f>
        <v>0</v>
      </c>
      <c r="Q136" s="171">
        <v>2.1090000000000001E-2</v>
      </c>
      <c r="R136" s="171">
        <f>Q136*H136</f>
        <v>1.2667286700000002</v>
      </c>
      <c r="S136" s="171">
        <v>0</v>
      </c>
      <c r="T136" s="172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73" t="s">
        <v>148</v>
      </c>
      <c r="AT136" s="173" t="s">
        <v>143</v>
      </c>
      <c r="AU136" s="173" t="s">
        <v>85</v>
      </c>
      <c r="AY136" s="17" t="s">
        <v>140</v>
      </c>
      <c r="BE136" s="174">
        <f>IF(N136="základní",J136,0)</f>
        <v>0</v>
      </c>
      <c r="BF136" s="174">
        <f>IF(N136="snížená",J136,0)</f>
        <v>0</v>
      </c>
      <c r="BG136" s="174">
        <f>IF(N136="zákl. přenesená",J136,0)</f>
        <v>0</v>
      </c>
      <c r="BH136" s="174">
        <f>IF(N136="sníž. přenesená",J136,0)</f>
        <v>0</v>
      </c>
      <c r="BI136" s="174">
        <f>IF(N136="nulová",J136,0)</f>
        <v>0</v>
      </c>
      <c r="BJ136" s="17" t="s">
        <v>85</v>
      </c>
      <c r="BK136" s="174">
        <f>ROUND(I136*H136,0)</f>
        <v>0</v>
      </c>
      <c r="BL136" s="17" t="s">
        <v>148</v>
      </c>
      <c r="BM136" s="173" t="s">
        <v>160</v>
      </c>
    </row>
    <row r="137" spans="1:65" s="13" customFormat="1" ht="11.25">
      <c r="B137" s="175"/>
      <c r="D137" s="176" t="s">
        <v>150</v>
      </c>
      <c r="E137" s="177" t="s">
        <v>1</v>
      </c>
      <c r="F137" s="178" t="s">
        <v>98</v>
      </c>
      <c r="H137" s="179">
        <v>60.063000000000002</v>
      </c>
      <c r="I137" s="180"/>
      <c r="L137" s="175"/>
      <c r="M137" s="181"/>
      <c r="N137" s="182"/>
      <c r="O137" s="182"/>
      <c r="P137" s="182"/>
      <c r="Q137" s="182"/>
      <c r="R137" s="182"/>
      <c r="S137" s="182"/>
      <c r="T137" s="183"/>
      <c r="AT137" s="177" t="s">
        <v>150</v>
      </c>
      <c r="AU137" s="177" t="s">
        <v>85</v>
      </c>
      <c r="AV137" s="13" t="s">
        <v>85</v>
      </c>
      <c r="AW137" s="13" t="s">
        <v>33</v>
      </c>
      <c r="AX137" s="13" t="s">
        <v>8</v>
      </c>
      <c r="AY137" s="177" t="s">
        <v>140</v>
      </c>
    </row>
    <row r="138" spans="1:65" s="2" customFormat="1" ht="24" customHeight="1">
      <c r="A138" s="32"/>
      <c r="B138" s="161"/>
      <c r="C138" s="162" t="s">
        <v>161</v>
      </c>
      <c r="D138" s="162" t="s">
        <v>143</v>
      </c>
      <c r="E138" s="163" t="s">
        <v>162</v>
      </c>
      <c r="F138" s="164" t="s">
        <v>163</v>
      </c>
      <c r="G138" s="165" t="s">
        <v>164</v>
      </c>
      <c r="H138" s="166">
        <v>62.08</v>
      </c>
      <c r="I138" s="167"/>
      <c r="J138" s="168">
        <f>ROUND(I138*H138,0)</f>
        <v>0</v>
      </c>
      <c r="K138" s="164" t="s">
        <v>147</v>
      </c>
      <c r="L138" s="33"/>
      <c r="M138" s="169" t="s">
        <v>1</v>
      </c>
      <c r="N138" s="170" t="s">
        <v>43</v>
      </c>
      <c r="O138" s="58"/>
      <c r="P138" s="171">
        <f>O138*H138</f>
        <v>0</v>
      </c>
      <c r="Q138" s="171">
        <v>2.8558579999999999E-4</v>
      </c>
      <c r="R138" s="171">
        <f>Q138*H138</f>
        <v>1.7729166463999999E-2</v>
      </c>
      <c r="S138" s="171">
        <v>0</v>
      </c>
      <c r="T138" s="172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73" t="s">
        <v>148</v>
      </c>
      <c r="AT138" s="173" t="s">
        <v>143</v>
      </c>
      <c r="AU138" s="173" t="s">
        <v>85</v>
      </c>
      <c r="AY138" s="17" t="s">
        <v>140</v>
      </c>
      <c r="BE138" s="174">
        <f>IF(N138="základní",J138,0)</f>
        <v>0</v>
      </c>
      <c r="BF138" s="174">
        <f>IF(N138="snížená",J138,0)</f>
        <v>0</v>
      </c>
      <c r="BG138" s="174">
        <f>IF(N138="zákl. přenesená",J138,0)</f>
        <v>0</v>
      </c>
      <c r="BH138" s="174">
        <f>IF(N138="sníž. přenesená",J138,0)</f>
        <v>0</v>
      </c>
      <c r="BI138" s="174">
        <f>IF(N138="nulová",J138,0)</f>
        <v>0</v>
      </c>
      <c r="BJ138" s="17" t="s">
        <v>85</v>
      </c>
      <c r="BK138" s="174">
        <f>ROUND(I138*H138,0)</f>
        <v>0</v>
      </c>
      <c r="BL138" s="17" t="s">
        <v>148</v>
      </c>
      <c r="BM138" s="173" t="s">
        <v>165</v>
      </c>
    </row>
    <row r="139" spans="1:65" s="13" customFormat="1" ht="11.25">
      <c r="B139" s="175"/>
      <c r="D139" s="176" t="s">
        <v>150</v>
      </c>
      <c r="E139" s="177" t="s">
        <v>1</v>
      </c>
      <c r="F139" s="178" t="s">
        <v>166</v>
      </c>
      <c r="H139" s="179">
        <v>62.08</v>
      </c>
      <c r="I139" s="180"/>
      <c r="L139" s="175"/>
      <c r="M139" s="181"/>
      <c r="N139" s="182"/>
      <c r="O139" s="182"/>
      <c r="P139" s="182"/>
      <c r="Q139" s="182"/>
      <c r="R139" s="182"/>
      <c r="S139" s="182"/>
      <c r="T139" s="183"/>
      <c r="AT139" s="177" t="s">
        <v>150</v>
      </c>
      <c r="AU139" s="177" t="s">
        <v>85</v>
      </c>
      <c r="AV139" s="13" t="s">
        <v>85</v>
      </c>
      <c r="AW139" s="13" t="s">
        <v>33</v>
      </c>
      <c r="AX139" s="13" t="s">
        <v>8</v>
      </c>
      <c r="AY139" s="177" t="s">
        <v>140</v>
      </c>
    </row>
    <row r="140" spans="1:65" s="2" customFormat="1" ht="16.5" customHeight="1">
      <c r="A140" s="32"/>
      <c r="B140" s="161"/>
      <c r="C140" s="162" t="s">
        <v>141</v>
      </c>
      <c r="D140" s="162" t="s">
        <v>143</v>
      </c>
      <c r="E140" s="163" t="s">
        <v>167</v>
      </c>
      <c r="F140" s="164" t="s">
        <v>168</v>
      </c>
      <c r="G140" s="165" t="s">
        <v>146</v>
      </c>
      <c r="H140" s="166">
        <v>101.063</v>
      </c>
      <c r="I140" s="167"/>
      <c r="J140" s="168">
        <f>ROUND(I140*H140,0)</f>
        <v>0</v>
      </c>
      <c r="K140" s="164" t="s">
        <v>147</v>
      </c>
      <c r="L140" s="33"/>
      <c r="M140" s="169" t="s">
        <v>1</v>
      </c>
      <c r="N140" s="170" t="s">
        <v>43</v>
      </c>
      <c r="O140" s="58"/>
      <c r="P140" s="171">
        <f>O140*H140</f>
        <v>0</v>
      </c>
      <c r="Q140" s="171">
        <v>0</v>
      </c>
      <c r="R140" s="171">
        <f>Q140*H140</f>
        <v>0</v>
      </c>
      <c r="S140" s="171">
        <v>0</v>
      </c>
      <c r="T140" s="172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73" t="s">
        <v>148</v>
      </c>
      <c r="AT140" s="173" t="s">
        <v>143</v>
      </c>
      <c r="AU140" s="173" t="s">
        <v>85</v>
      </c>
      <c r="AY140" s="17" t="s">
        <v>140</v>
      </c>
      <c r="BE140" s="174">
        <f>IF(N140="základní",J140,0)</f>
        <v>0</v>
      </c>
      <c r="BF140" s="174">
        <f>IF(N140="snížená",J140,0)</f>
        <v>0</v>
      </c>
      <c r="BG140" s="174">
        <f>IF(N140="zákl. přenesená",J140,0)</f>
        <v>0</v>
      </c>
      <c r="BH140" s="174">
        <f>IF(N140="sníž. přenesená",J140,0)</f>
        <v>0</v>
      </c>
      <c r="BI140" s="174">
        <f>IF(N140="nulová",J140,0)</f>
        <v>0</v>
      </c>
      <c r="BJ140" s="17" t="s">
        <v>85</v>
      </c>
      <c r="BK140" s="174">
        <f>ROUND(I140*H140,0)</f>
        <v>0</v>
      </c>
      <c r="BL140" s="17" t="s">
        <v>148</v>
      </c>
      <c r="BM140" s="173" t="s">
        <v>169</v>
      </c>
    </row>
    <row r="141" spans="1:65" s="13" customFormat="1" ht="11.25">
      <c r="B141" s="175"/>
      <c r="D141" s="176" t="s">
        <v>150</v>
      </c>
      <c r="E141" s="177" t="s">
        <v>1</v>
      </c>
      <c r="F141" s="178" t="s">
        <v>95</v>
      </c>
      <c r="H141" s="179">
        <v>41</v>
      </c>
      <c r="I141" s="180"/>
      <c r="L141" s="175"/>
      <c r="M141" s="181"/>
      <c r="N141" s="182"/>
      <c r="O141" s="182"/>
      <c r="P141" s="182"/>
      <c r="Q141" s="182"/>
      <c r="R141" s="182"/>
      <c r="S141" s="182"/>
      <c r="T141" s="183"/>
      <c r="AT141" s="177" t="s">
        <v>150</v>
      </c>
      <c r="AU141" s="177" t="s">
        <v>85</v>
      </c>
      <c r="AV141" s="13" t="s">
        <v>85</v>
      </c>
      <c r="AW141" s="13" t="s">
        <v>33</v>
      </c>
      <c r="AX141" s="13" t="s">
        <v>77</v>
      </c>
      <c r="AY141" s="177" t="s">
        <v>140</v>
      </c>
    </row>
    <row r="142" spans="1:65" s="13" customFormat="1" ht="11.25">
      <c r="B142" s="175"/>
      <c r="D142" s="176" t="s">
        <v>150</v>
      </c>
      <c r="E142" s="177" t="s">
        <v>1</v>
      </c>
      <c r="F142" s="178" t="s">
        <v>98</v>
      </c>
      <c r="H142" s="179">
        <v>60.063000000000002</v>
      </c>
      <c r="I142" s="180"/>
      <c r="L142" s="175"/>
      <c r="M142" s="181"/>
      <c r="N142" s="182"/>
      <c r="O142" s="182"/>
      <c r="P142" s="182"/>
      <c r="Q142" s="182"/>
      <c r="R142" s="182"/>
      <c r="S142" s="182"/>
      <c r="T142" s="183"/>
      <c r="AT142" s="177" t="s">
        <v>150</v>
      </c>
      <c r="AU142" s="177" t="s">
        <v>85</v>
      </c>
      <c r="AV142" s="13" t="s">
        <v>85</v>
      </c>
      <c r="AW142" s="13" t="s">
        <v>33</v>
      </c>
      <c r="AX142" s="13" t="s">
        <v>77</v>
      </c>
      <c r="AY142" s="177" t="s">
        <v>140</v>
      </c>
    </row>
    <row r="143" spans="1:65" s="14" customFormat="1" ht="11.25">
      <c r="B143" s="184"/>
      <c r="D143" s="176" t="s">
        <v>150</v>
      </c>
      <c r="E143" s="185" t="s">
        <v>1</v>
      </c>
      <c r="F143" s="186" t="s">
        <v>170</v>
      </c>
      <c r="H143" s="187">
        <v>101.063</v>
      </c>
      <c r="I143" s="188"/>
      <c r="L143" s="184"/>
      <c r="M143" s="189"/>
      <c r="N143" s="190"/>
      <c r="O143" s="190"/>
      <c r="P143" s="190"/>
      <c r="Q143" s="190"/>
      <c r="R143" s="190"/>
      <c r="S143" s="190"/>
      <c r="T143" s="191"/>
      <c r="AT143" s="185" t="s">
        <v>150</v>
      </c>
      <c r="AU143" s="185" t="s">
        <v>85</v>
      </c>
      <c r="AV143" s="14" t="s">
        <v>154</v>
      </c>
      <c r="AW143" s="14" t="s">
        <v>33</v>
      </c>
      <c r="AX143" s="14" t="s">
        <v>8</v>
      </c>
      <c r="AY143" s="185" t="s">
        <v>140</v>
      </c>
    </row>
    <row r="144" spans="1:65" s="2" customFormat="1" ht="24" customHeight="1">
      <c r="A144" s="32"/>
      <c r="B144" s="161"/>
      <c r="C144" s="162" t="s">
        <v>171</v>
      </c>
      <c r="D144" s="162" t="s">
        <v>143</v>
      </c>
      <c r="E144" s="163" t="s">
        <v>172</v>
      </c>
      <c r="F144" s="164" t="s">
        <v>173</v>
      </c>
      <c r="G144" s="165" t="s">
        <v>146</v>
      </c>
      <c r="H144" s="166">
        <v>35</v>
      </c>
      <c r="I144" s="167"/>
      <c r="J144" s="168">
        <f>ROUND(I144*H144,0)</f>
        <v>0</v>
      </c>
      <c r="K144" s="164" t="s">
        <v>147</v>
      </c>
      <c r="L144" s="33"/>
      <c r="M144" s="169" t="s">
        <v>1</v>
      </c>
      <c r="N144" s="170" t="s">
        <v>43</v>
      </c>
      <c r="O144" s="58"/>
      <c r="P144" s="171">
        <f>O144*H144</f>
        <v>0</v>
      </c>
      <c r="Q144" s="171">
        <v>6.3E-2</v>
      </c>
      <c r="R144" s="171">
        <f>Q144*H144</f>
        <v>2.2050000000000001</v>
      </c>
      <c r="S144" s="171">
        <v>0</v>
      </c>
      <c r="T144" s="172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3" t="s">
        <v>148</v>
      </c>
      <c r="AT144" s="173" t="s">
        <v>143</v>
      </c>
      <c r="AU144" s="173" t="s">
        <v>85</v>
      </c>
      <c r="AY144" s="17" t="s">
        <v>140</v>
      </c>
      <c r="BE144" s="174">
        <f>IF(N144="základní",J144,0)</f>
        <v>0</v>
      </c>
      <c r="BF144" s="174">
        <f>IF(N144="snížená",J144,0)</f>
        <v>0</v>
      </c>
      <c r="BG144" s="174">
        <f>IF(N144="zákl. přenesená",J144,0)</f>
        <v>0</v>
      </c>
      <c r="BH144" s="174">
        <f>IF(N144="sníž. přenesená",J144,0)</f>
        <v>0</v>
      </c>
      <c r="BI144" s="174">
        <f>IF(N144="nulová",J144,0)</f>
        <v>0</v>
      </c>
      <c r="BJ144" s="17" t="s">
        <v>85</v>
      </c>
      <c r="BK144" s="174">
        <f>ROUND(I144*H144,0)</f>
        <v>0</v>
      </c>
      <c r="BL144" s="17" t="s">
        <v>148</v>
      </c>
      <c r="BM144" s="173" t="s">
        <v>174</v>
      </c>
    </row>
    <row r="145" spans="1:65" s="13" customFormat="1" ht="11.25">
      <c r="B145" s="175"/>
      <c r="D145" s="176" t="s">
        <v>150</v>
      </c>
      <c r="E145" s="177" t="s">
        <v>1</v>
      </c>
      <c r="F145" s="178" t="s">
        <v>88</v>
      </c>
      <c r="H145" s="179">
        <v>35</v>
      </c>
      <c r="I145" s="180"/>
      <c r="L145" s="175"/>
      <c r="M145" s="181"/>
      <c r="N145" s="182"/>
      <c r="O145" s="182"/>
      <c r="P145" s="182"/>
      <c r="Q145" s="182"/>
      <c r="R145" s="182"/>
      <c r="S145" s="182"/>
      <c r="T145" s="183"/>
      <c r="AT145" s="177" t="s">
        <v>150</v>
      </c>
      <c r="AU145" s="177" t="s">
        <v>85</v>
      </c>
      <c r="AV145" s="13" t="s">
        <v>85</v>
      </c>
      <c r="AW145" s="13" t="s">
        <v>33</v>
      </c>
      <c r="AX145" s="13" t="s">
        <v>8</v>
      </c>
      <c r="AY145" s="177" t="s">
        <v>140</v>
      </c>
    </row>
    <row r="146" spans="1:65" s="12" customFormat="1" ht="22.9" customHeight="1">
      <c r="B146" s="148"/>
      <c r="D146" s="149" t="s">
        <v>76</v>
      </c>
      <c r="E146" s="159" t="s">
        <v>175</v>
      </c>
      <c r="F146" s="159" t="s">
        <v>176</v>
      </c>
      <c r="I146" s="151"/>
      <c r="J146" s="160">
        <f>BK146</f>
        <v>0</v>
      </c>
      <c r="L146" s="148"/>
      <c r="M146" s="153"/>
      <c r="N146" s="154"/>
      <c r="O146" s="154"/>
      <c r="P146" s="155">
        <f>SUM(P147:P193)</f>
        <v>0</v>
      </c>
      <c r="Q146" s="154"/>
      <c r="R146" s="155">
        <f>SUM(R147:R193)</f>
        <v>0.44802429199999999</v>
      </c>
      <c r="S146" s="154"/>
      <c r="T146" s="156">
        <f>SUM(T147:T193)</f>
        <v>7.6127750000000001</v>
      </c>
      <c r="AR146" s="149" t="s">
        <v>8</v>
      </c>
      <c r="AT146" s="157" t="s">
        <v>76</v>
      </c>
      <c r="AU146" s="157" t="s">
        <v>8</v>
      </c>
      <c r="AY146" s="149" t="s">
        <v>140</v>
      </c>
      <c r="BK146" s="158">
        <f>SUM(BK147:BK193)</f>
        <v>0</v>
      </c>
    </row>
    <row r="147" spans="1:65" s="2" customFormat="1" ht="24" customHeight="1">
      <c r="A147" s="32"/>
      <c r="B147" s="161"/>
      <c r="C147" s="162" t="s">
        <v>177</v>
      </c>
      <c r="D147" s="162" t="s">
        <v>143</v>
      </c>
      <c r="E147" s="163" t="s">
        <v>178</v>
      </c>
      <c r="F147" s="164" t="s">
        <v>179</v>
      </c>
      <c r="G147" s="165" t="s">
        <v>146</v>
      </c>
      <c r="H147" s="166">
        <v>288</v>
      </c>
      <c r="I147" s="167"/>
      <c r="J147" s="168">
        <f>ROUND(I147*H147,0)</f>
        <v>0</v>
      </c>
      <c r="K147" s="164" t="s">
        <v>147</v>
      </c>
      <c r="L147" s="33"/>
      <c r="M147" s="169" t="s">
        <v>1</v>
      </c>
      <c r="N147" s="170" t="s">
        <v>43</v>
      </c>
      <c r="O147" s="58"/>
      <c r="P147" s="171">
        <f>O147*H147</f>
        <v>0</v>
      </c>
      <c r="Q147" s="171">
        <v>0</v>
      </c>
      <c r="R147" s="171">
        <f>Q147*H147</f>
        <v>0</v>
      </c>
      <c r="S147" s="171">
        <v>0</v>
      </c>
      <c r="T147" s="172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3" t="s">
        <v>148</v>
      </c>
      <c r="AT147" s="173" t="s">
        <v>143</v>
      </c>
      <c r="AU147" s="173" t="s">
        <v>85</v>
      </c>
      <c r="AY147" s="17" t="s">
        <v>140</v>
      </c>
      <c r="BE147" s="174">
        <f>IF(N147="základní",J147,0)</f>
        <v>0</v>
      </c>
      <c r="BF147" s="174">
        <f>IF(N147="snížená",J147,0)</f>
        <v>0</v>
      </c>
      <c r="BG147" s="174">
        <f>IF(N147="zákl. přenesená",J147,0)</f>
        <v>0</v>
      </c>
      <c r="BH147" s="174">
        <f>IF(N147="sníž. přenesená",J147,0)</f>
        <v>0</v>
      </c>
      <c r="BI147" s="174">
        <f>IF(N147="nulová",J147,0)</f>
        <v>0</v>
      </c>
      <c r="BJ147" s="17" t="s">
        <v>85</v>
      </c>
      <c r="BK147" s="174">
        <f>ROUND(I147*H147,0)</f>
        <v>0</v>
      </c>
      <c r="BL147" s="17" t="s">
        <v>148</v>
      </c>
      <c r="BM147" s="173" t="s">
        <v>180</v>
      </c>
    </row>
    <row r="148" spans="1:65" s="13" customFormat="1" ht="11.25">
      <c r="B148" s="175"/>
      <c r="D148" s="176" t="s">
        <v>150</v>
      </c>
      <c r="E148" s="177" t="s">
        <v>1</v>
      </c>
      <c r="F148" s="178" t="s">
        <v>181</v>
      </c>
      <c r="H148" s="179">
        <v>288</v>
      </c>
      <c r="I148" s="180"/>
      <c r="L148" s="175"/>
      <c r="M148" s="181"/>
      <c r="N148" s="182"/>
      <c r="O148" s="182"/>
      <c r="P148" s="182"/>
      <c r="Q148" s="182"/>
      <c r="R148" s="182"/>
      <c r="S148" s="182"/>
      <c r="T148" s="183"/>
      <c r="AT148" s="177" t="s">
        <v>150</v>
      </c>
      <c r="AU148" s="177" t="s">
        <v>85</v>
      </c>
      <c r="AV148" s="13" t="s">
        <v>85</v>
      </c>
      <c r="AW148" s="13" t="s">
        <v>33</v>
      </c>
      <c r="AX148" s="13" t="s">
        <v>77</v>
      </c>
      <c r="AY148" s="177" t="s">
        <v>140</v>
      </c>
    </row>
    <row r="149" spans="1:65" s="14" customFormat="1" ht="11.25">
      <c r="B149" s="184"/>
      <c r="D149" s="176" t="s">
        <v>150</v>
      </c>
      <c r="E149" s="185" t="s">
        <v>101</v>
      </c>
      <c r="F149" s="186" t="s">
        <v>170</v>
      </c>
      <c r="H149" s="187">
        <v>288</v>
      </c>
      <c r="I149" s="188"/>
      <c r="L149" s="184"/>
      <c r="M149" s="189"/>
      <c r="N149" s="190"/>
      <c r="O149" s="190"/>
      <c r="P149" s="190"/>
      <c r="Q149" s="190"/>
      <c r="R149" s="190"/>
      <c r="S149" s="190"/>
      <c r="T149" s="191"/>
      <c r="AT149" s="185" t="s">
        <v>150</v>
      </c>
      <c r="AU149" s="185" t="s">
        <v>85</v>
      </c>
      <c r="AV149" s="14" t="s">
        <v>154</v>
      </c>
      <c r="AW149" s="14" t="s">
        <v>33</v>
      </c>
      <c r="AX149" s="14" t="s">
        <v>8</v>
      </c>
      <c r="AY149" s="185" t="s">
        <v>140</v>
      </c>
    </row>
    <row r="150" spans="1:65" s="2" customFormat="1" ht="24" customHeight="1">
      <c r="A150" s="32"/>
      <c r="B150" s="161"/>
      <c r="C150" s="162" t="s">
        <v>175</v>
      </c>
      <c r="D150" s="162" t="s">
        <v>143</v>
      </c>
      <c r="E150" s="163" t="s">
        <v>182</v>
      </c>
      <c r="F150" s="164" t="s">
        <v>183</v>
      </c>
      <c r="G150" s="165" t="s">
        <v>146</v>
      </c>
      <c r="H150" s="166">
        <v>8640</v>
      </c>
      <c r="I150" s="167"/>
      <c r="J150" s="168">
        <f>ROUND(I150*H150,0)</f>
        <v>0</v>
      </c>
      <c r="K150" s="164" t="s">
        <v>147</v>
      </c>
      <c r="L150" s="33"/>
      <c r="M150" s="169" t="s">
        <v>1</v>
      </c>
      <c r="N150" s="170" t="s">
        <v>43</v>
      </c>
      <c r="O150" s="58"/>
      <c r="P150" s="171">
        <f>O150*H150</f>
        <v>0</v>
      </c>
      <c r="Q150" s="171">
        <v>0</v>
      </c>
      <c r="R150" s="171">
        <f>Q150*H150</f>
        <v>0</v>
      </c>
      <c r="S150" s="171">
        <v>0</v>
      </c>
      <c r="T150" s="172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3" t="s">
        <v>148</v>
      </c>
      <c r="AT150" s="173" t="s">
        <v>143</v>
      </c>
      <c r="AU150" s="173" t="s">
        <v>85</v>
      </c>
      <c r="AY150" s="17" t="s">
        <v>140</v>
      </c>
      <c r="BE150" s="174">
        <f>IF(N150="základní",J150,0)</f>
        <v>0</v>
      </c>
      <c r="BF150" s="174">
        <f>IF(N150="snížená",J150,0)</f>
        <v>0</v>
      </c>
      <c r="BG150" s="174">
        <f>IF(N150="zákl. přenesená",J150,0)</f>
        <v>0</v>
      </c>
      <c r="BH150" s="174">
        <f>IF(N150="sníž. přenesená",J150,0)</f>
        <v>0</v>
      </c>
      <c r="BI150" s="174">
        <f>IF(N150="nulová",J150,0)</f>
        <v>0</v>
      </c>
      <c r="BJ150" s="17" t="s">
        <v>85</v>
      </c>
      <c r="BK150" s="174">
        <f>ROUND(I150*H150,0)</f>
        <v>0</v>
      </c>
      <c r="BL150" s="17" t="s">
        <v>148</v>
      </c>
      <c r="BM150" s="173" t="s">
        <v>184</v>
      </c>
    </row>
    <row r="151" spans="1:65" s="13" customFormat="1" ht="11.25">
      <c r="B151" s="175"/>
      <c r="D151" s="176" t="s">
        <v>150</v>
      </c>
      <c r="E151" s="177" t="s">
        <v>1</v>
      </c>
      <c r="F151" s="178" t="s">
        <v>185</v>
      </c>
      <c r="H151" s="179">
        <v>8640</v>
      </c>
      <c r="I151" s="180"/>
      <c r="L151" s="175"/>
      <c r="M151" s="181"/>
      <c r="N151" s="182"/>
      <c r="O151" s="182"/>
      <c r="P151" s="182"/>
      <c r="Q151" s="182"/>
      <c r="R151" s="182"/>
      <c r="S151" s="182"/>
      <c r="T151" s="183"/>
      <c r="AT151" s="177" t="s">
        <v>150</v>
      </c>
      <c r="AU151" s="177" t="s">
        <v>85</v>
      </c>
      <c r="AV151" s="13" t="s">
        <v>85</v>
      </c>
      <c r="AW151" s="13" t="s">
        <v>33</v>
      </c>
      <c r="AX151" s="13" t="s">
        <v>8</v>
      </c>
      <c r="AY151" s="177" t="s">
        <v>140</v>
      </c>
    </row>
    <row r="152" spans="1:65" s="2" customFormat="1" ht="24" customHeight="1">
      <c r="A152" s="32"/>
      <c r="B152" s="161"/>
      <c r="C152" s="162" t="s">
        <v>186</v>
      </c>
      <c r="D152" s="162" t="s">
        <v>143</v>
      </c>
      <c r="E152" s="163" t="s">
        <v>187</v>
      </c>
      <c r="F152" s="164" t="s">
        <v>188</v>
      </c>
      <c r="G152" s="165" t="s">
        <v>146</v>
      </c>
      <c r="H152" s="166">
        <v>288</v>
      </c>
      <c r="I152" s="167"/>
      <c r="J152" s="168">
        <f>ROUND(I152*H152,0)</f>
        <v>0</v>
      </c>
      <c r="K152" s="164" t="s">
        <v>147</v>
      </c>
      <c r="L152" s="33"/>
      <c r="M152" s="169" t="s">
        <v>1</v>
      </c>
      <c r="N152" s="170" t="s">
        <v>43</v>
      </c>
      <c r="O152" s="58"/>
      <c r="P152" s="171">
        <f>O152*H152</f>
        <v>0</v>
      </c>
      <c r="Q152" s="171">
        <v>0</v>
      </c>
      <c r="R152" s="171">
        <f>Q152*H152</f>
        <v>0</v>
      </c>
      <c r="S152" s="171">
        <v>0</v>
      </c>
      <c r="T152" s="172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3" t="s">
        <v>148</v>
      </c>
      <c r="AT152" s="173" t="s">
        <v>143</v>
      </c>
      <c r="AU152" s="173" t="s">
        <v>85</v>
      </c>
      <c r="AY152" s="17" t="s">
        <v>140</v>
      </c>
      <c r="BE152" s="174">
        <f>IF(N152="základní",J152,0)</f>
        <v>0</v>
      </c>
      <c r="BF152" s="174">
        <f>IF(N152="snížená",J152,0)</f>
        <v>0</v>
      </c>
      <c r="BG152" s="174">
        <f>IF(N152="zákl. přenesená",J152,0)</f>
        <v>0</v>
      </c>
      <c r="BH152" s="174">
        <f>IF(N152="sníž. přenesená",J152,0)</f>
        <v>0</v>
      </c>
      <c r="BI152" s="174">
        <f>IF(N152="nulová",J152,0)</f>
        <v>0</v>
      </c>
      <c r="BJ152" s="17" t="s">
        <v>85</v>
      </c>
      <c r="BK152" s="174">
        <f>ROUND(I152*H152,0)</f>
        <v>0</v>
      </c>
      <c r="BL152" s="17" t="s">
        <v>148</v>
      </c>
      <c r="BM152" s="173" t="s">
        <v>189</v>
      </c>
    </row>
    <row r="153" spans="1:65" s="13" customFormat="1" ht="11.25">
      <c r="B153" s="175"/>
      <c r="D153" s="176" t="s">
        <v>150</v>
      </c>
      <c r="E153" s="177" t="s">
        <v>1</v>
      </c>
      <c r="F153" s="178" t="s">
        <v>101</v>
      </c>
      <c r="H153" s="179">
        <v>288</v>
      </c>
      <c r="I153" s="180"/>
      <c r="L153" s="175"/>
      <c r="M153" s="181"/>
      <c r="N153" s="182"/>
      <c r="O153" s="182"/>
      <c r="P153" s="182"/>
      <c r="Q153" s="182"/>
      <c r="R153" s="182"/>
      <c r="S153" s="182"/>
      <c r="T153" s="183"/>
      <c r="AT153" s="177" t="s">
        <v>150</v>
      </c>
      <c r="AU153" s="177" t="s">
        <v>85</v>
      </c>
      <c r="AV153" s="13" t="s">
        <v>85</v>
      </c>
      <c r="AW153" s="13" t="s">
        <v>33</v>
      </c>
      <c r="AX153" s="13" t="s">
        <v>8</v>
      </c>
      <c r="AY153" s="177" t="s">
        <v>140</v>
      </c>
    </row>
    <row r="154" spans="1:65" s="2" customFormat="1" ht="24" customHeight="1">
      <c r="A154" s="32"/>
      <c r="B154" s="161"/>
      <c r="C154" s="162" t="s">
        <v>190</v>
      </c>
      <c r="D154" s="162" t="s">
        <v>143</v>
      </c>
      <c r="E154" s="163" t="s">
        <v>191</v>
      </c>
      <c r="F154" s="164" t="s">
        <v>192</v>
      </c>
      <c r="G154" s="165" t="s">
        <v>146</v>
      </c>
      <c r="H154" s="166">
        <v>35</v>
      </c>
      <c r="I154" s="167"/>
      <c r="J154" s="168">
        <f>ROUND(I154*H154,0)</f>
        <v>0</v>
      </c>
      <c r="K154" s="164" t="s">
        <v>147</v>
      </c>
      <c r="L154" s="33"/>
      <c r="M154" s="169" t="s">
        <v>1</v>
      </c>
      <c r="N154" s="170" t="s">
        <v>43</v>
      </c>
      <c r="O154" s="58"/>
      <c r="P154" s="171">
        <f>O154*H154</f>
        <v>0</v>
      </c>
      <c r="Q154" s="171">
        <v>3.9499999999999998E-5</v>
      </c>
      <c r="R154" s="171">
        <f>Q154*H154</f>
        <v>1.3824999999999998E-3</v>
      </c>
      <c r="S154" s="171">
        <v>0</v>
      </c>
      <c r="T154" s="172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3" t="s">
        <v>148</v>
      </c>
      <c r="AT154" s="173" t="s">
        <v>143</v>
      </c>
      <c r="AU154" s="173" t="s">
        <v>85</v>
      </c>
      <c r="AY154" s="17" t="s">
        <v>140</v>
      </c>
      <c r="BE154" s="174">
        <f>IF(N154="základní",J154,0)</f>
        <v>0</v>
      </c>
      <c r="BF154" s="174">
        <f>IF(N154="snížená",J154,0)</f>
        <v>0</v>
      </c>
      <c r="BG154" s="174">
        <f>IF(N154="zákl. přenesená",J154,0)</f>
        <v>0</v>
      </c>
      <c r="BH154" s="174">
        <f>IF(N154="sníž. přenesená",J154,0)</f>
        <v>0</v>
      </c>
      <c r="BI154" s="174">
        <f>IF(N154="nulová",J154,0)</f>
        <v>0</v>
      </c>
      <c r="BJ154" s="17" t="s">
        <v>85</v>
      </c>
      <c r="BK154" s="174">
        <f>ROUND(I154*H154,0)</f>
        <v>0</v>
      </c>
      <c r="BL154" s="17" t="s">
        <v>148</v>
      </c>
      <c r="BM154" s="173" t="s">
        <v>193</v>
      </c>
    </row>
    <row r="155" spans="1:65" s="13" customFormat="1" ht="11.25">
      <c r="B155" s="175"/>
      <c r="D155" s="176" t="s">
        <v>150</v>
      </c>
      <c r="E155" s="177" t="s">
        <v>1</v>
      </c>
      <c r="F155" s="178" t="s">
        <v>88</v>
      </c>
      <c r="H155" s="179">
        <v>35</v>
      </c>
      <c r="I155" s="180"/>
      <c r="L155" s="175"/>
      <c r="M155" s="181"/>
      <c r="N155" s="182"/>
      <c r="O155" s="182"/>
      <c r="P155" s="182"/>
      <c r="Q155" s="182"/>
      <c r="R155" s="182"/>
      <c r="S155" s="182"/>
      <c r="T155" s="183"/>
      <c r="AT155" s="177" t="s">
        <v>150</v>
      </c>
      <c r="AU155" s="177" t="s">
        <v>85</v>
      </c>
      <c r="AV155" s="13" t="s">
        <v>85</v>
      </c>
      <c r="AW155" s="13" t="s">
        <v>33</v>
      </c>
      <c r="AX155" s="13" t="s">
        <v>8</v>
      </c>
      <c r="AY155" s="177" t="s">
        <v>140</v>
      </c>
    </row>
    <row r="156" spans="1:65" s="2" customFormat="1" ht="24" customHeight="1">
      <c r="A156" s="32"/>
      <c r="B156" s="161"/>
      <c r="C156" s="162" t="s">
        <v>194</v>
      </c>
      <c r="D156" s="162" t="s">
        <v>143</v>
      </c>
      <c r="E156" s="163" t="s">
        <v>195</v>
      </c>
      <c r="F156" s="164" t="s">
        <v>196</v>
      </c>
      <c r="G156" s="165" t="s">
        <v>197</v>
      </c>
      <c r="H156" s="166">
        <v>64</v>
      </c>
      <c r="I156" s="167"/>
      <c r="J156" s="168">
        <f>ROUND(I156*H156,0)</f>
        <v>0</v>
      </c>
      <c r="K156" s="164" t="s">
        <v>147</v>
      </c>
      <c r="L156" s="33"/>
      <c r="M156" s="169" t="s">
        <v>1</v>
      </c>
      <c r="N156" s="170" t="s">
        <v>43</v>
      </c>
      <c r="O156" s="58"/>
      <c r="P156" s="171">
        <f>O156*H156</f>
        <v>0</v>
      </c>
      <c r="Q156" s="171">
        <v>2.8052799999999999E-4</v>
      </c>
      <c r="R156" s="171">
        <f>Q156*H156</f>
        <v>1.7953792E-2</v>
      </c>
      <c r="S156" s="171">
        <v>0</v>
      </c>
      <c r="T156" s="172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3" t="s">
        <v>148</v>
      </c>
      <c r="AT156" s="173" t="s">
        <v>143</v>
      </c>
      <c r="AU156" s="173" t="s">
        <v>85</v>
      </c>
      <c r="AY156" s="17" t="s">
        <v>140</v>
      </c>
      <c r="BE156" s="174">
        <f>IF(N156="základní",J156,0)</f>
        <v>0</v>
      </c>
      <c r="BF156" s="174">
        <f>IF(N156="snížená",J156,0)</f>
        <v>0</v>
      </c>
      <c r="BG156" s="174">
        <f>IF(N156="zákl. přenesená",J156,0)</f>
        <v>0</v>
      </c>
      <c r="BH156" s="174">
        <f>IF(N156="sníž. přenesená",J156,0)</f>
        <v>0</v>
      </c>
      <c r="BI156" s="174">
        <f>IF(N156="nulová",J156,0)</f>
        <v>0</v>
      </c>
      <c r="BJ156" s="17" t="s">
        <v>85</v>
      </c>
      <c r="BK156" s="174">
        <f>ROUND(I156*H156,0)</f>
        <v>0</v>
      </c>
      <c r="BL156" s="17" t="s">
        <v>148</v>
      </c>
      <c r="BM156" s="173" t="s">
        <v>198</v>
      </c>
    </row>
    <row r="157" spans="1:65" s="13" customFormat="1" ht="11.25">
      <c r="B157" s="175"/>
      <c r="D157" s="176" t="s">
        <v>150</v>
      </c>
      <c r="E157" s="177" t="s">
        <v>1</v>
      </c>
      <c r="F157" s="178" t="s">
        <v>199</v>
      </c>
      <c r="H157" s="179">
        <v>64</v>
      </c>
      <c r="I157" s="180"/>
      <c r="L157" s="175"/>
      <c r="M157" s="181"/>
      <c r="N157" s="182"/>
      <c r="O157" s="182"/>
      <c r="P157" s="182"/>
      <c r="Q157" s="182"/>
      <c r="R157" s="182"/>
      <c r="S157" s="182"/>
      <c r="T157" s="183"/>
      <c r="AT157" s="177" t="s">
        <v>150</v>
      </c>
      <c r="AU157" s="177" t="s">
        <v>85</v>
      </c>
      <c r="AV157" s="13" t="s">
        <v>85</v>
      </c>
      <c r="AW157" s="13" t="s">
        <v>33</v>
      </c>
      <c r="AX157" s="13" t="s">
        <v>8</v>
      </c>
      <c r="AY157" s="177" t="s">
        <v>140</v>
      </c>
    </row>
    <row r="158" spans="1:65" s="2" customFormat="1" ht="16.5" customHeight="1">
      <c r="A158" s="32"/>
      <c r="B158" s="161"/>
      <c r="C158" s="192" t="s">
        <v>200</v>
      </c>
      <c r="D158" s="192" t="s">
        <v>201</v>
      </c>
      <c r="E158" s="193" t="s">
        <v>202</v>
      </c>
      <c r="F158" s="194" t="s">
        <v>203</v>
      </c>
      <c r="G158" s="195" t="s">
        <v>204</v>
      </c>
      <c r="H158" s="196">
        <v>40.799999999999997</v>
      </c>
      <c r="I158" s="197"/>
      <c r="J158" s="198">
        <f>ROUND(I158*H158,0)</f>
        <v>0</v>
      </c>
      <c r="K158" s="194" t="s">
        <v>1</v>
      </c>
      <c r="L158" s="199"/>
      <c r="M158" s="200" t="s">
        <v>1</v>
      </c>
      <c r="N158" s="201" t="s">
        <v>43</v>
      </c>
      <c r="O158" s="58"/>
      <c r="P158" s="171">
        <f>O158*H158</f>
        <v>0</v>
      </c>
      <c r="Q158" s="171">
        <v>1E-3</v>
      </c>
      <c r="R158" s="171">
        <f>Q158*H158</f>
        <v>4.0799999999999996E-2</v>
      </c>
      <c r="S158" s="171">
        <v>0</v>
      </c>
      <c r="T158" s="172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3" t="s">
        <v>177</v>
      </c>
      <c r="AT158" s="173" t="s">
        <v>201</v>
      </c>
      <c r="AU158" s="173" t="s">
        <v>85</v>
      </c>
      <c r="AY158" s="17" t="s">
        <v>140</v>
      </c>
      <c r="BE158" s="174">
        <f>IF(N158="základní",J158,0)</f>
        <v>0</v>
      </c>
      <c r="BF158" s="174">
        <f>IF(N158="snížená",J158,0)</f>
        <v>0</v>
      </c>
      <c r="BG158" s="174">
        <f>IF(N158="zákl. přenesená",J158,0)</f>
        <v>0</v>
      </c>
      <c r="BH158" s="174">
        <f>IF(N158="sníž. přenesená",J158,0)</f>
        <v>0</v>
      </c>
      <c r="BI158" s="174">
        <f>IF(N158="nulová",J158,0)</f>
        <v>0</v>
      </c>
      <c r="BJ158" s="17" t="s">
        <v>85</v>
      </c>
      <c r="BK158" s="174">
        <f>ROUND(I158*H158,0)</f>
        <v>0</v>
      </c>
      <c r="BL158" s="17" t="s">
        <v>148</v>
      </c>
      <c r="BM158" s="173" t="s">
        <v>205</v>
      </c>
    </row>
    <row r="159" spans="1:65" s="13" customFormat="1" ht="11.25">
      <c r="B159" s="175"/>
      <c r="D159" s="176" t="s">
        <v>150</v>
      </c>
      <c r="E159" s="177" t="s">
        <v>1</v>
      </c>
      <c r="F159" s="178" t="s">
        <v>206</v>
      </c>
      <c r="H159" s="179">
        <v>40.799999999999997</v>
      </c>
      <c r="I159" s="180"/>
      <c r="L159" s="175"/>
      <c r="M159" s="181"/>
      <c r="N159" s="182"/>
      <c r="O159" s="182"/>
      <c r="P159" s="182"/>
      <c r="Q159" s="182"/>
      <c r="R159" s="182"/>
      <c r="S159" s="182"/>
      <c r="T159" s="183"/>
      <c r="AT159" s="177" t="s">
        <v>150</v>
      </c>
      <c r="AU159" s="177" t="s">
        <v>85</v>
      </c>
      <c r="AV159" s="13" t="s">
        <v>85</v>
      </c>
      <c r="AW159" s="13" t="s">
        <v>33</v>
      </c>
      <c r="AX159" s="13" t="s">
        <v>8</v>
      </c>
      <c r="AY159" s="177" t="s">
        <v>140</v>
      </c>
    </row>
    <row r="160" spans="1:65" s="2" customFormat="1" ht="16.5" customHeight="1">
      <c r="A160" s="32"/>
      <c r="B160" s="161"/>
      <c r="C160" s="162" t="s">
        <v>207</v>
      </c>
      <c r="D160" s="162" t="s">
        <v>143</v>
      </c>
      <c r="E160" s="163" t="s">
        <v>208</v>
      </c>
      <c r="F160" s="164" t="s">
        <v>209</v>
      </c>
      <c r="G160" s="165" t="s">
        <v>197</v>
      </c>
      <c r="H160" s="166">
        <v>32</v>
      </c>
      <c r="I160" s="167"/>
      <c r="J160" s="168">
        <f>ROUND(I160*H160,0)</f>
        <v>0</v>
      </c>
      <c r="K160" s="164" t="s">
        <v>1</v>
      </c>
      <c r="L160" s="33"/>
      <c r="M160" s="169" t="s">
        <v>1</v>
      </c>
      <c r="N160" s="170" t="s">
        <v>43</v>
      </c>
      <c r="O160" s="58"/>
      <c r="P160" s="171">
        <f>O160*H160</f>
        <v>0</v>
      </c>
      <c r="Q160" s="171">
        <v>1.9124999999999999E-3</v>
      </c>
      <c r="R160" s="171">
        <f>Q160*H160</f>
        <v>6.1199999999999997E-2</v>
      </c>
      <c r="S160" s="171">
        <v>0</v>
      </c>
      <c r="T160" s="172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3" t="s">
        <v>148</v>
      </c>
      <c r="AT160" s="173" t="s">
        <v>143</v>
      </c>
      <c r="AU160" s="173" t="s">
        <v>85</v>
      </c>
      <c r="AY160" s="17" t="s">
        <v>140</v>
      </c>
      <c r="BE160" s="174">
        <f>IF(N160="základní",J160,0)</f>
        <v>0</v>
      </c>
      <c r="BF160" s="174">
        <f>IF(N160="snížená",J160,0)</f>
        <v>0</v>
      </c>
      <c r="BG160" s="174">
        <f>IF(N160="zákl. přenesená",J160,0)</f>
        <v>0</v>
      </c>
      <c r="BH160" s="174">
        <f>IF(N160="sníž. přenesená",J160,0)</f>
        <v>0</v>
      </c>
      <c r="BI160" s="174">
        <f>IF(N160="nulová",J160,0)</f>
        <v>0</v>
      </c>
      <c r="BJ160" s="17" t="s">
        <v>85</v>
      </c>
      <c r="BK160" s="174">
        <f>ROUND(I160*H160,0)</f>
        <v>0</v>
      </c>
      <c r="BL160" s="17" t="s">
        <v>148</v>
      </c>
      <c r="BM160" s="173" t="s">
        <v>210</v>
      </c>
    </row>
    <row r="161" spans="1:65" s="13" customFormat="1" ht="11.25">
      <c r="B161" s="175"/>
      <c r="D161" s="176" t="s">
        <v>150</v>
      </c>
      <c r="E161" s="177" t="s">
        <v>1</v>
      </c>
      <c r="F161" s="178" t="s">
        <v>211</v>
      </c>
      <c r="H161" s="179">
        <v>32</v>
      </c>
      <c r="I161" s="180"/>
      <c r="L161" s="175"/>
      <c r="M161" s="181"/>
      <c r="N161" s="182"/>
      <c r="O161" s="182"/>
      <c r="P161" s="182"/>
      <c r="Q161" s="182"/>
      <c r="R161" s="182"/>
      <c r="S161" s="182"/>
      <c r="T161" s="183"/>
      <c r="AT161" s="177" t="s">
        <v>150</v>
      </c>
      <c r="AU161" s="177" t="s">
        <v>85</v>
      </c>
      <c r="AV161" s="13" t="s">
        <v>85</v>
      </c>
      <c r="AW161" s="13" t="s">
        <v>33</v>
      </c>
      <c r="AX161" s="13" t="s">
        <v>8</v>
      </c>
      <c r="AY161" s="177" t="s">
        <v>140</v>
      </c>
    </row>
    <row r="162" spans="1:65" s="2" customFormat="1" ht="24" customHeight="1">
      <c r="A162" s="32"/>
      <c r="B162" s="161"/>
      <c r="C162" s="162" t="s">
        <v>9</v>
      </c>
      <c r="D162" s="162" t="s">
        <v>143</v>
      </c>
      <c r="E162" s="163" t="s">
        <v>212</v>
      </c>
      <c r="F162" s="164" t="s">
        <v>213</v>
      </c>
      <c r="G162" s="165" t="s">
        <v>146</v>
      </c>
      <c r="H162" s="166">
        <v>35</v>
      </c>
      <c r="I162" s="167"/>
      <c r="J162" s="168">
        <f>ROUND(I162*H162,0)</f>
        <v>0</v>
      </c>
      <c r="K162" s="164" t="s">
        <v>147</v>
      </c>
      <c r="L162" s="33"/>
      <c r="M162" s="169" t="s">
        <v>1</v>
      </c>
      <c r="N162" s="170" t="s">
        <v>43</v>
      </c>
      <c r="O162" s="58"/>
      <c r="P162" s="171">
        <f>O162*H162</f>
        <v>0</v>
      </c>
      <c r="Q162" s="171">
        <v>0</v>
      </c>
      <c r="R162" s="171">
        <f>Q162*H162</f>
        <v>0</v>
      </c>
      <c r="S162" s="171">
        <v>5.7000000000000002E-2</v>
      </c>
      <c r="T162" s="172">
        <f>S162*H162</f>
        <v>1.9950000000000001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3" t="s">
        <v>148</v>
      </c>
      <c r="AT162" s="173" t="s">
        <v>143</v>
      </c>
      <c r="AU162" s="173" t="s">
        <v>85</v>
      </c>
      <c r="AY162" s="17" t="s">
        <v>140</v>
      </c>
      <c r="BE162" s="174">
        <f>IF(N162="základní",J162,0)</f>
        <v>0</v>
      </c>
      <c r="BF162" s="174">
        <f>IF(N162="snížená",J162,0)</f>
        <v>0</v>
      </c>
      <c r="BG162" s="174">
        <f>IF(N162="zákl. přenesená",J162,0)</f>
        <v>0</v>
      </c>
      <c r="BH162" s="174">
        <f>IF(N162="sníž. přenesená",J162,0)</f>
        <v>0</v>
      </c>
      <c r="BI162" s="174">
        <f>IF(N162="nulová",J162,0)</f>
        <v>0</v>
      </c>
      <c r="BJ162" s="17" t="s">
        <v>85</v>
      </c>
      <c r="BK162" s="174">
        <f>ROUND(I162*H162,0)</f>
        <v>0</v>
      </c>
      <c r="BL162" s="17" t="s">
        <v>148</v>
      </c>
      <c r="BM162" s="173" t="s">
        <v>214</v>
      </c>
    </row>
    <row r="163" spans="1:65" s="13" customFormat="1" ht="11.25">
      <c r="B163" s="175"/>
      <c r="D163" s="176" t="s">
        <v>150</v>
      </c>
      <c r="E163" s="177" t="s">
        <v>1</v>
      </c>
      <c r="F163" s="178" t="s">
        <v>215</v>
      </c>
      <c r="H163" s="179">
        <v>13.2</v>
      </c>
      <c r="I163" s="180"/>
      <c r="L163" s="175"/>
      <c r="M163" s="181"/>
      <c r="N163" s="182"/>
      <c r="O163" s="182"/>
      <c r="P163" s="182"/>
      <c r="Q163" s="182"/>
      <c r="R163" s="182"/>
      <c r="S163" s="182"/>
      <c r="T163" s="183"/>
      <c r="AT163" s="177" t="s">
        <v>150</v>
      </c>
      <c r="AU163" s="177" t="s">
        <v>85</v>
      </c>
      <c r="AV163" s="13" t="s">
        <v>85</v>
      </c>
      <c r="AW163" s="13" t="s">
        <v>33</v>
      </c>
      <c r="AX163" s="13" t="s">
        <v>77</v>
      </c>
      <c r="AY163" s="177" t="s">
        <v>140</v>
      </c>
    </row>
    <row r="164" spans="1:65" s="13" customFormat="1" ht="11.25">
      <c r="B164" s="175"/>
      <c r="D164" s="176" t="s">
        <v>150</v>
      </c>
      <c r="E164" s="177" t="s">
        <v>1</v>
      </c>
      <c r="F164" s="178" t="s">
        <v>216</v>
      </c>
      <c r="H164" s="179">
        <v>9.1999999999999993</v>
      </c>
      <c r="I164" s="180"/>
      <c r="L164" s="175"/>
      <c r="M164" s="181"/>
      <c r="N164" s="182"/>
      <c r="O164" s="182"/>
      <c r="P164" s="182"/>
      <c r="Q164" s="182"/>
      <c r="R164" s="182"/>
      <c r="S164" s="182"/>
      <c r="T164" s="183"/>
      <c r="AT164" s="177" t="s">
        <v>150</v>
      </c>
      <c r="AU164" s="177" t="s">
        <v>85</v>
      </c>
      <c r="AV164" s="13" t="s">
        <v>85</v>
      </c>
      <c r="AW164" s="13" t="s">
        <v>33</v>
      </c>
      <c r="AX164" s="13" t="s">
        <v>77</v>
      </c>
      <c r="AY164" s="177" t="s">
        <v>140</v>
      </c>
    </row>
    <row r="165" spans="1:65" s="13" customFormat="1" ht="11.25">
      <c r="B165" s="175"/>
      <c r="D165" s="176" t="s">
        <v>150</v>
      </c>
      <c r="E165" s="177" t="s">
        <v>1</v>
      </c>
      <c r="F165" s="178" t="s">
        <v>217</v>
      </c>
      <c r="H165" s="179">
        <v>4.2</v>
      </c>
      <c r="I165" s="180"/>
      <c r="L165" s="175"/>
      <c r="M165" s="181"/>
      <c r="N165" s="182"/>
      <c r="O165" s="182"/>
      <c r="P165" s="182"/>
      <c r="Q165" s="182"/>
      <c r="R165" s="182"/>
      <c r="S165" s="182"/>
      <c r="T165" s="183"/>
      <c r="AT165" s="177" t="s">
        <v>150</v>
      </c>
      <c r="AU165" s="177" t="s">
        <v>85</v>
      </c>
      <c r="AV165" s="13" t="s">
        <v>85</v>
      </c>
      <c r="AW165" s="13" t="s">
        <v>33</v>
      </c>
      <c r="AX165" s="13" t="s">
        <v>77</v>
      </c>
      <c r="AY165" s="177" t="s">
        <v>140</v>
      </c>
    </row>
    <row r="166" spans="1:65" s="13" customFormat="1" ht="11.25">
      <c r="B166" s="175"/>
      <c r="D166" s="176" t="s">
        <v>150</v>
      </c>
      <c r="E166" s="177" t="s">
        <v>1</v>
      </c>
      <c r="F166" s="178" t="s">
        <v>218</v>
      </c>
      <c r="H166" s="179">
        <v>8.4</v>
      </c>
      <c r="I166" s="180"/>
      <c r="L166" s="175"/>
      <c r="M166" s="181"/>
      <c r="N166" s="182"/>
      <c r="O166" s="182"/>
      <c r="P166" s="182"/>
      <c r="Q166" s="182"/>
      <c r="R166" s="182"/>
      <c r="S166" s="182"/>
      <c r="T166" s="183"/>
      <c r="AT166" s="177" t="s">
        <v>150</v>
      </c>
      <c r="AU166" s="177" t="s">
        <v>85</v>
      </c>
      <c r="AV166" s="13" t="s">
        <v>85</v>
      </c>
      <c r="AW166" s="13" t="s">
        <v>33</v>
      </c>
      <c r="AX166" s="13" t="s">
        <v>77</v>
      </c>
      <c r="AY166" s="177" t="s">
        <v>140</v>
      </c>
    </row>
    <row r="167" spans="1:65" s="14" customFormat="1" ht="11.25">
      <c r="B167" s="184"/>
      <c r="D167" s="176" t="s">
        <v>150</v>
      </c>
      <c r="E167" s="185" t="s">
        <v>88</v>
      </c>
      <c r="F167" s="186" t="s">
        <v>170</v>
      </c>
      <c r="H167" s="187">
        <v>35</v>
      </c>
      <c r="I167" s="188"/>
      <c r="L167" s="184"/>
      <c r="M167" s="189"/>
      <c r="N167" s="190"/>
      <c r="O167" s="190"/>
      <c r="P167" s="190"/>
      <c r="Q167" s="190"/>
      <c r="R167" s="190"/>
      <c r="S167" s="190"/>
      <c r="T167" s="191"/>
      <c r="AT167" s="185" t="s">
        <v>150</v>
      </c>
      <c r="AU167" s="185" t="s">
        <v>85</v>
      </c>
      <c r="AV167" s="14" t="s">
        <v>154</v>
      </c>
      <c r="AW167" s="14" t="s">
        <v>33</v>
      </c>
      <c r="AX167" s="14" t="s">
        <v>8</v>
      </c>
      <c r="AY167" s="185" t="s">
        <v>140</v>
      </c>
    </row>
    <row r="168" spans="1:65" s="2" customFormat="1" ht="16.5" customHeight="1">
      <c r="A168" s="32"/>
      <c r="B168" s="161"/>
      <c r="C168" s="162" t="s">
        <v>219</v>
      </c>
      <c r="D168" s="162" t="s">
        <v>143</v>
      </c>
      <c r="E168" s="163" t="s">
        <v>220</v>
      </c>
      <c r="F168" s="164" t="s">
        <v>221</v>
      </c>
      <c r="G168" s="165" t="s">
        <v>164</v>
      </c>
      <c r="H168" s="166">
        <v>96.44</v>
      </c>
      <c r="I168" s="167"/>
      <c r="J168" s="168">
        <f>ROUND(I168*H168,0)</f>
        <v>0</v>
      </c>
      <c r="K168" s="164" t="s">
        <v>147</v>
      </c>
      <c r="L168" s="33"/>
      <c r="M168" s="169" t="s">
        <v>1</v>
      </c>
      <c r="N168" s="170" t="s">
        <v>43</v>
      </c>
      <c r="O168" s="58"/>
      <c r="P168" s="171">
        <f>O168*H168</f>
        <v>0</v>
      </c>
      <c r="Q168" s="171">
        <v>0</v>
      </c>
      <c r="R168" s="171">
        <f>Q168*H168</f>
        <v>0</v>
      </c>
      <c r="S168" s="171">
        <v>8.9999999999999993E-3</v>
      </c>
      <c r="T168" s="172">
        <f>S168*H168</f>
        <v>0.86795999999999995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3" t="s">
        <v>148</v>
      </c>
      <c r="AT168" s="173" t="s">
        <v>143</v>
      </c>
      <c r="AU168" s="173" t="s">
        <v>85</v>
      </c>
      <c r="AY168" s="17" t="s">
        <v>140</v>
      </c>
      <c r="BE168" s="174">
        <f>IF(N168="základní",J168,0)</f>
        <v>0</v>
      </c>
      <c r="BF168" s="174">
        <f>IF(N168="snížená",J168,0)</f>
        <v>0</v>
      </c>
      <c r="BG168" s="174">
        <f>IF(N168="zákl. přenesená",J168,0)</f>
        <v>0</v>
      </c>
      <c r="BH168" s="174">
        <f>IF(N168="sníž. přenesená",J168,0)</f>
        <v>0</v>
      </c>
      <c r="BI168" s="174">
        <f>IF(N168="nulová",J168,0)</f>
        <v>0</v>
      </c>
      <c r="BJ168" s="17" t="s">
        <v>85</v>
      </c>
      <c r="BK168" s="174">
        <f>ROUND(I168*H168,0)</f>
        <v>0</v>
      </c>
      <c r="BL168" s="17" t="s">
        <v>148</v>
      </c>
      <c r="BM168" s="173" t="s">
        <v>222</v>
      </c>
    </row>
    <row r="169" spans="1:65" s="13" customFormat="1" ht="11.25">
      <c r="B169" s="175"/>
      <c r="D169" s="176" t="s">
        <v>150</v>
      </c>
      <c r="E169" s="177" t="s">
        <v>1</v>
      </c>
      <c r="F169" s="178" t="s">
        <v>223</v>
      </c>
      <c r="H169" s="179">
        <v>36.119999999999997</v>
      </c>
      <c r="I169" s="180"/>
      <c r="L169" s="175"/>
      <c r="M169" s="181"/>
      <c r="N169" s="182"/>
      <c r="O169" s="182"/>
      <c r="P169" s="182"/>
      <c r="Q169" s="182"/>
      <c r="R169" s="182"/>
      <c r="S169" s="182"/>
      <c r="T169" s="183"/>
      <c r="AT169" s="177" t="s">
        <v>150</v>
      </c>
      <c r="AU169" s="177" t="s">
        <v>85</v>
      </c>
      <c r="AV169" s="13" t="s">
        <v>85</v>
      </c>
      <c r="AW169" s="13" t="s">
        <v>33</v>
      </c>
      <c r="AX169" s="13" t="s">
        <v>77</v>
      </c>
      <c r="AY169" s="177" t="s">
        <v>140</v>
      </c>
    </row>
    <row r="170" spans="1:65" s="13" customFormat="1" ht="11.25">
      <c r="B170" s="175"/>
      <c r="D170" s="176" t="s">
        <v>150</v>
      </c>
      <c r="E170" s="177" t="s">
        <v>1</v>
      </c>
      <c r="F170" s="178" t="s">
        <v>224</v>
      </c>
      <c r="H170" s="179">
        <v>25.04</v>
      </c>
      <c r="I170" s="180"/>
      <c r="L170" s="175"/>
      <c r="M170" s="181"/>
      <c r="N170" s="182"/>
      <c r="O170" s="182"/>
      <c r="P170" s="182"/>
      <c r="Q170" s="182"/>
      <c r="R170" s="182"/>
      <c r="S170" s="182"/>
      <c r="T170" s="183"/>
      <c r="AT170" s="177" t="s">
        <v>150</v>
      </c>
      <c r="AU170" s="177" t="s">
        <v>85</v>
      </c>
      <c r="AV170" s="13" t="s">
        <v>85</v>
      </c>
      <c r="AW170" s="13" t="s">
        <v>33</v>
      </c>
      <c r="AX170" s="13" t="s">
        <v>77</v>
      </c>
      <c r="AY170" s="177" t="s">
        <v>140</v>
      </c>
    </row>
    <row r="171" spans="1:65" s="13" customFormat="1" ht="11.25">
      <c r="B171" s="175"/>
      <c r="D171" s="176" t="s">
        <v>150</v>
      </c>
      <c r="E171" s="177" t="s">
        <v>1</v>
      </c>
      <c r="F171" s="178" t="s">
        <v>225</v>
      </c>
      <c r="H171" s="179">
        <v>11.76</v>
      </c>
      <c r="I171" s="180"/>
      <c r="L171" s="175"/>
      <c r="M171" s="181"/>
      <c r="N171" s="182"/>
      <c r="O171" s="182"/>
      <c r="P171" s="182"/>
      <c r="Q171" s="182"/>
      <c r="R171" s="182"/>
      <c r="S171" s="182"/>
      <c r="T171" s="183"/>
      <c r="AT171" s="177" t="s">
        <v>150</v>
      </c>
      <c r="AU171" s="177" t="s">
        <v>85</v>
      </c>
      <c r="AV171" s="13" t="s">
        <v>85</v>
      </c>
      <c r="AW171" s="13" t="s">
        <v>33</v>
      </c>
      <c r="AX171" s="13" t="s">
        <v>77</v>
      </c>
      <c r="AY171" s="177" t="s">
        <v>140</v>
      </c>
    </row>
    <row r="172" spans="1:65" s="13" customFormat="1" ht="11.25">
      <c r="B172" s="175"/>
      <c r="D172" s="176" t="s">
        <v>150</v>
      </c>
      <c r="E172" s="177" t="s">
        <v>1</v>
      </c>
      <c r="F172" s="178" t="s">
        <v>226</v>
      </c>
      <c r="H172" s="179">
        <v>23.52</v>
      </c>
      <c r="I172" s="180"/>
      <c r="L172" s="175"/>
      <c r="M172" s="181"/>
      <c r="N172" s="182"/>
      <c r="O172" s="182"/>
      <c r="P172" s="182"/>
      <c r="Q172" s="182"/>
      <c r="R172" s="182"/>
      <c r="S172" s="182"/>
      <c r="T172" s="183"/>
      <c r="AT172" s="177" t="s">
        <v>150</v>
      </c>
      <c r="AU172" s="177" t="s">
        <v>85</v>
      </c>
      <c r="AV172" s="13" t="s">
        <v>85</v>
      </c>
      <c r="AW172" s="13" t="s">
        <v>33</v>
      </c>
      <c r="AX172" s="13" t="s">
        <v>77</v>
      </c>
      <c r="AY172" s="177" t="s">
        <v>140</v>
      </c>
    </row>
    <row r="173" spans="1:65" s="14" customFormat="1" ht="11.25">
      <c r="B173" s="184"/>
      <c r="D173" s="176" t="s">
        <v>150</v>
      </c>
      <c r="E173" s="185" t="s">
        <v>1</v>
      </c>
      <c r="F173" s="186" t="s">
        <v>170</v>
      </c>
      <c r="H173" s="187">
        <v>96.44</v>
      </c>
      <c r="I173" s="188"/>
      <c r="L173" s="184"/>
      <c r="M173" s="189"/>
      <c r="N173" s="190"/>
      <c r="O173" s="190"/>
      <c r="P173" s="190"/>
      <c r="Q173" s="190"/>
      <c r="R173" s="190"/>
      <c r="S173" s="190"/>
      <c r="T173" s="191"/>
      <c r="AT173" s="185" t="s">
        <v>150</v>
      </c>
      <c r="AU173" s="185" t="s">
        <v>85</v>
      </c>
      <c r="AV173" s="14" t="s">
        <v>154</v>
      </c>
      <c r="AW173" s="14" t="s">
        <v>33</v>
      </c>
      <c r="AX173" s="14" t="s">
        <v>8</v>
      </c>
      <c r="AY173" s="185" t="s">
        <v>140</v>
      </c>
    </row>
    <row r="174" spans="1:65" s="2" customFormat="1" ht="24" customHeight="1">
      <c r="A174" s="32"/>
      <c r="B174" s="161"/>
      <c r="C174" s="162" t="s">
        <v>227</v>
      </c>
      <c r="D174" s="162" t="s">
        <v>143</v>
      </c>
      <c r="E174" s="163" t="s">
        <v>228</v>
      </c>
      <c r="F174" s="164" t="s">
        <v>229</v>
      </c>
      <c r="G174" s="165" t="s">
        <v>197</v>
      </c>
      <c r="H174" s="166">
        <v>16</v>
      </c>
      <c r="I174" s="167"/>
      <c r="J174" s="168">
        <f>ROUND(I174*H174,0)</f>
        <v>0</v>
      </c>
      <c r="K174" s="164" t="s">
        <v>147</v>
      </c>
      <c r="L174" s="33"/>
      <c r="M174" s="169" t="s">
        <v>1</v>
      </c>
      <c r="N174" s="170" t="s">
        <v>43</v>
      </c>
      <c r="O174" s="58"/>
      <c r="P174" s="171">
        <f>O174*H174</f>
        <v>0</v>
      </c>
      <c r="Q174" s="171">
        <v>0</v>
      </c>
      <c r="R174" s="171">
        <f>Q174*H174</f>
        <v>0</v>
      </c>
      <c r="S174" s="171">
        <v>7.0000000000000001E-3</v>
      </c>
      <c r="T174" s="172">
        <f>S174*H174</f>
        <v>0.112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3" t="s">
        <v>148</v>
      </c>
      <c r="AT174" s="173" t="s">
        <v>143</v>
      </c>
      <c r="AU174" s="173" t="s">
        <v>85</v>
      </c>
      <c r="AY174" s="17" t="s">
        <v>140</v>
      </c>
      <c r="BE174" s="174">
        <f>IF(N174="základní",J174,0)</f>
        <v>0</v>
      </c>
      <c r="BF174" s="174">
        <f>IF(N174="snížená",J174,0)</f>
        <v>0</v>
      </c>
      <c r="BG174" s="174">
        <f>IF(N174="zákl. přenesená",J174,0)</f>
        <v>0</v>
      </c>
      <c r="BH174" s="174">
        <f>IF(N174="sníž. přenesená",J174,0)</f>
        <v>0</v>
      </c>
      <c r="BI174" s="174">
        <f>IF(N174="nulová",J174,0)</f>
        <v>0</v>
      </c>
      <c r="BJ174" s="17" t="s">
        <v>85</v>
      </c>
      <c r="BK174" s="174">
        <f>ROUND(I174*H174,0)</f>
        <v>0</v>
      </c>
      <c r="BL174" s="17" t="s">
        <v>148</v>
      </c>
      <c r="BM174" s="173" t="s">
        <v>230</v>
      </c>
    </row>
    <row r="175" spans="1:65" s="13" customFormat="1" ht="11.25">
      <c r="B175" s="175"/>
      <c r="D175" s="176" t="s">
        <v>150</v>
      </c>
      <c r="E175" s="177" t="s">
        <v>1</v>
      </c>
      <c r="F175" s="178" t="s">
        <v>231</v>
      </c>
      <c r="H175" s="179">
        <v>16</v>
      </c>
      <c r="I175" s="180"/>
      <c r="L175" s="175"/>
      <c r="M175" s="181"/>
      <c r="N175" s="182"/>
      <c r="O175" s="182"/>
      <c r="P175" s="182"/>
      <c r="Q175" s="182"/>
      <c r="R175" s="182"/>
      <c r="S175" s="182"/>
      <c r="T175" s="183"/>
      <c r="AT175" s="177" t="s">
        <v>150</v>
      </c>
      <c r="AU175" s="177" t="s">
        <v>85</v>
      </c>
      <c r="AV175" s="13" t="s">
        <v>85</v>
      </c>
      <c r="AW175" s="13" t="s">
        <v>33</v>
      </c>
      <c r="AX175" s="13" t="s">
        <v>8</v>
      </c>
      <c r="AY175" s="177" t="s">
        <v>140</v>
      </c>
    </row>
    <row r="176" spans="1:65" s="2" customFormat="1" ht="36" customHeight="1">
      <c r="A176" s="32"/>
      <c r="B176" s="161"/>
      <c r="C176" s="162" t="s">
        <v>232</v>
      </c>
      <c r="D176" s="162" t="s">
        <v>143</v>
      </c>
      <c r="E176" s="163" t="s">
        <v>233</v>
      </c>
      <c r="F176" s="164" t="s">
        <v>234</v>
      </c>
      <c r="G176" s="165" t="s">
        <v>146</v>
      </c>
      <c r="H176" s="166">
        <v>101.063</v>
      </c>
      <c r="I176" s="167"/>
      <c r="J176" s="168">
        <f>ROUND(I176*H176,0)</f>
        <v>0</v>
      </c>
      <c r="K176" s="164" t="s">
        <v>147</v>
      </c>
      <c r="L176" s="33"/>
      <c r="M176" s="169" t="s">
        <v>1</v>
      </c>
      <c r="N176" s="170" t="s">
        <v>43</v>
      </c>
      <c r="O176" s="58"/>
      <c r="P176" s="171">
        <f>O176*H176</f>
        <v>0</v>
      </c>
      <c r="Q176" s="171">
        <v>0</v>
      </c>
      <c r="R176" s="171">
        <f>Q176*H176</f>
        <v>0</v>
      </c>
      <c r="S176" s="171">
        <v>2.9000000000000001E-2</v>
      </c>
      <c r="T176" s="172">
        <f>S176*H176</f>
        <v>2.9308270000000003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73" t="s">
        <v>148</v>
      </c>
      <c r="AT176" s="173" t="s">
        <v>143</v>
      </c>
      <c r="AU176" s="173" t="s">
        <v>85</v>
      </c>
      <c r="AY176" s="17" t="s">
        <v>140</v>
      </c>
      <c r="BE176" s="174">
        <f>IF(N176="základní",J176,0)</f>
        <v>0</v>
      </c>
      <c r="BF176" s="174">
        <f>IF(N176="snížená",J176,0)</f>
        <v>0</v>
      </c>
      <c r="BG176" s="174">
        <f>IF(N176="zákl. přenesená",J176,0)</f>
        <v>0</v>
      </c>
      <c r="BH176" s="174">
        <f>IF(N176="sníž. přenesená",J176,0)</f>
        <v>0</v>
      </c>
      <c r="BI176" s="174">
        <f>IF(N176="nulová",J176,0)</f>
        <v>0</v>
      </c>
      <c r="BJ176" s="17" t="s">
        <v>85</v>
      </c>
      <c r="BK176" s="174">
        <f>ROUND(I176*H176,0)</f>
        <v>0</v>
      </c>
      <c r="BL176" s="17" t="s">
        <v>148</v>
      </c>
      <c r="BM176" s="173" t="s">
        <v>235</v>
      </c>
    </row>
    <row r="177" spans="1:65" s="13" customFormat="1" ht="11.25">
      <c r="B177" s="175"/>
      <c r="D177" s="176" t="s">
        <v>150</v>
      </c>
      <c r="E177" s="177" t="s">
        <v>1</v>
      </c>
      <c r="F177" s="178" t="s">
        <v>236</v>
      </c>
      <c r="H177" s="179">
        <v>15.6</v>
      </c>
      <c r="I177" s="180"/>
      <c r="L177" s="175"/>
      <c r="M177" s="181"/>
      <c r="N177" s="182"/>
      <c r="O177" s="182"/>
      <c r="P177" s="182"/>
      <c r="Q177" s="182"/>
      <c r="R177" s="182"/>
      <c r="S177" s="182"/>
      <c r="T177" s="183"/>
      <c r="AT177" s="177" t="s">
        <v>150</v>
      </c>
      <c r="AU177" s="177" t="s">
        <v>85</v>
      </c>
      <c r="AV177" s="13" t="s">
        <v>85</v>
      </c>
      <c r="AW177" s="13" t="s">
        <v>33</v>
      </c>
      <c r="AX177" s="13" t="s">
        <v>77</v>
      </c>
      <c r="AY177" s="177" t="s">
        <v>140</v>
      </c>
    </row>
    <row r="178" spans="1:65" s="13" customFormat="1" ht="11.25">
      <c r="B178" s="175"/>
      <c r="D178" s="176" t="s">
        <v>150</v>
      </c>
      <c r="E178" s="177" t="s">
        <v>1</v>
      </c>
      <c r="F178" s="178" t="s">
        <v>237</v>
      </c>
      <c r="H178" s="179">
        <v>10.4</v>
      </c>
      <c r="I178" s="180"/>
      <c r="L178" s="175"/>
      <c r="M178" s="181"/>
      <c r="N178" s="182"/>
      <c r="O178" s="182"/>
      <c r="P178" s="182"/>
      <c r="Q178" s="182"/>
      <c r="R178" s="182"/>
      <c r="S178" s="182"/>
      <c r="T178" s="183"/>
      <c r="AT178" s="177" t="s">
        <v>150</v>
      </c>
      <c r="AU178" s="177" t="s">
        <v>85</v>
      </c>
      <c r="AV178" s="13" t="s">
        <v>85</v>
      </c>
      <c r="AW178" s="13" t="s">
        <v>33</v>
      </c>
      <c r="AX178" s="13" t="s">
        <v>77</v>
      </c>
      <c r="AY178" s="177" t="s">
        <v>140</v>
      </c>
    </row>
    <row r="179" spans="1:65" s="13" customFormat="1" ht="11.25">
      <c r="B179" s="175"/>
      <c r="D179" s="176" t="s">
        <v>150</v>
      </c>
      <c r="E179" s="177" t="s">
        <v>1</v>
      </c>
      <c r="F179" s="178" t="s">
        <v>238</v>
      </c>
      <c r="H179" s="179">
        <v>5</v>
      </c>
      <c r="I179" s="180"/>
      <c r="L179" s="175"/>
      <c r="M179" s="181"/>
      <c r="N179" s="182"/>
      <c r="O179" s="182"/>
      <c r="P179" s="182"/>
      <c r="Q179" s="182"/>
      <c r="R179" s="182"/>
      <c r="S179" s="182"/>
      <c r="T179" s="183"/>
      <c r="AT179" s="177" t="s">
        <v>150</v>
      </c>
      <c r="AU179" s="177" t="s">
        <v>85</v>
      </c>
      <c r="AV179" s="13" t="s">
        <v>85</v>
      </c>
      <c r="AW179" s="13" t="s">
        <v>33</v>
      </c>
      <c r="AX179" s="13" t="s">
        <v>77</v>
      </c>
      <c r="AY179" s="177" t="s">
        <v>140</v>
      </c>
    </row>
    <row r="180" spans="1:65" s="13" customFormat="1" ht="11.25">
      <c r="B180" s="175"/>
      <c r="D180" s="176" t="s">
        <v>150</v>
      </c>
      <c r="E180" s="177" t="s">
        <v>1</v>
      </c>
      <c r="F180" s="178" t="s">
        <v>239</v>
      </c>
      <c r="H180" s="179">
        <v>10</v>
      </c>
      <c r="I180" s="180"/>
      <c r="L180" s="175"/>
      <c r="M180" s="181"/>
      <c r="N180" s="182"/>
      <c r="O180" s="182"/>
      <c r="P180" s="182"/>
      <c r="Q180" s="182"/>
      <c r="R180" s="182"/>
      <c r="S180" s="182"/>
      <c r="T180" s="183"/>
      <c r="AT180" s="177" t="s">
        <v>150</v>
      </c>
      <c r="AU180" s="177" t="s">
        <v>85</v>
      </c>
      <c r="AV180" s="13" t="s">
        <v>85</v>
      </c>
      <c r="AW180" s="13" t="s">
        <v>33</v>
      </c>
      <c r="AX180" s="13" t="s">
        <v>77</v>
      </c>
      <c r="AY180" s="177" t="s">
        <v>140</v>
      </c>
    </row>
    <row r="181" spans="1:65" s="14" customFormat="1" ht="11.25">
      <c r="B181" s="184"/>
      <c r="D181" s="176" t="s">
        <v>150</v>
      </c>
      <c r="E181" s="185" t="s">
        <v>95</v>
      </c>
      <c r="F181" s="186" t="s">
        <v>240</v>
      </c>
      <c r="H181" s="187">
        <v>41</v>
      </c>
      <c r="I181" s="188"/>
      <c r="L181" s="184"/>
      <c r="M181" s="189"/>
      <c r="N181" s="190"/>
      <c r="O181" s="190"/>
      <c r="P181" s="190"/>
      <c r="Q181" s="190"/>
      <c r="R181" s="190"/>
      <c r="S181" s="190"/>
      <c r="T181" s="191"/>
      <c r="AT181" s="185" t="s">
        <v>150</v>
      </c>
      <c r="AU181" s="185" t="s">
        <v>85</v>
      </c>
      <c r="AV181" s="14" t="s">
        <v>154</v>
      </c>
      <c r="AW181" s="14" t="s">
        <v>33</v>
      </c>
      <c r="AX181" s="14" t="s">
        <v>77</v>
      </c>
      <c r="AY181" s="185" t="s">
        <v>140</v>
      </c>
    </row>
    <row r="182" spans="1:65" s="13" customFormat="1" ht="11.25">
      <c r="B182" s="175"/>
      <c r="D182" s="176" t="s">
        <v>150</v>
      </c>
      <c r="E182" s="177" t="s">
        <v>1</v>
      </c>
      <c r="F182" s="178" t="s">
        <v>241</v>
      </c>
      <c r="H182" s="179">
        <v>27.120999999999999</v>
      </c>
      <c r="I182" s="180"/>
      <c r="L182" s="175"/>
      <c r="M182" s="181"/>
      <c r="N182" s="182"/>
      <c r="O182" s="182"/>
      <c r="P182" s="182"/>
      <c r="Q182" s="182"/>
      <c r="R182" s="182"/>
      <c r="S182" s="182"/>
      <c r="T182" s="183"/>
      <c r="AT182" s="177" t="s">
        <v>150</v>
      </c>
      <c r="AU182" s="177" t="s">
        <v>85</v>
      </c>
      <c r="AV182" s="13" t="s">
        <v>85</v>
      </c>
      <c r="AW182" s="13" t="s">
        <v>33</v>
      </c>
      <c r="AX182" s="13" t="s">
        <v>77</v>
      </c>
      <c r="AY182" s="177" t="s">
        <v>140</v>
      </c>
    </row>
    <row r="183" spans="1:65" s="13" customFormat="1" ht="11.25">
      <c r="B183" s="175"/>
      <c r="D183" s="176" t="s">
        <v>150</v>
      </c>
      <c r="E183" s="177" t="s">
        <v>1</v>
      </c>
      <c r="F183" s="178" t="s">
        <v>242</v>
      </c>
      <c r="H183" s="179">
        <v>13.076000000000001</v>
      </c>
      <c r="I183" s="180"/>
      <c r="L183" s="175"/>
      <c r="M183" s="181"/>
      <c r="N183" s="182"/>
      <c r="O183" s="182"/>
      <c r="P183" s="182"/>
      <c r="Q183" s="182"/>
      <c r="R183" s="182"/>
      <c r="S183" s="182"/>
      <c r="T183" s="183"/>
      <c r="AT183" s="177" t="s">
        <v>150</v>
      </c>
      <c r="AU183" s="177" t="s">
        <v>85</v>
      </c>
      <c r="AV183" s="13" t="s">
        <v>85</v>
      </c>
      <c r="AW183" s="13" t="s">
        <v>33</v>
      </c>
      <c r="AX183" s="13" t="s">
        <v>77</v>
      </c>
      <c r="AY183" s="177" t="s">
        <v>140</v>
      </c>
    </row>
    <row r="184" spans="1:65" s="13" customFormat="1" ht="11.25">
      <c r="B184" s="175"/>
      <c r="D184" s="176" t="s">
        <v>150</v>
      </c>
      <c r="E184" s="177" t="s">
        <v>1</v>
      </c>
      <c r="F184" s="178" t="s">
        <v>243</v>
      </c>
      <c r="H184" s="179">
        <v>6.79</v>
      </c>
      <c r="I184" s="180"/>
      <c r="L184" s="175"/>
      <c r="M184" s="181"/>
      <c r="N184" s="182"/>
      <c r="O184" s="182"/>
      <c r="P184" s="182"/>
      <c r="Q184" s="182"/>
      <c r="R184" s="182"/>
      <c r="S184" s="182"/>
      <c r="T184" s="183"/>
      <c r="AT184" s="177" t="s">
        <v>150</v>
      </c>
      <c r="AU184" s="177" t="s">
        <v>85</v>
      </c>
      <c r="AV184" s="13" t="s">
        <v>85</v>
      </c>
      <c r="AW184" s="13" t="s">
        <v>33</v>
      </c>
      <c r="AX184" s="13" t="s">
        <v>77</v>
      </c>
      <c r="AY184" s="177" t="s">
        <v>140</v>
      </c>
    </row>
    <row r="185" spans="1:65" s="13" customFormat="1" ht="11.25">
      <c r="B185" s="175"/>
      <c r="D185" s="176" t="s">
        <v>150</v>
      </c>
      <c r="E185" s="177" t="s">
        <v>1</v>
      </c>
      <c r="F185" s="178" t="s">
        <v>244</v>
      </c>
      <c r="H185" s="179">
        <v>13.076000000000001</v>
      </c>
      <c r="I185" s="180"/>
      <c r="L185" s="175"/>
      <c r="M185" s="181"/>
      <c r="N185" s="182"/>
      <c r="O185" s="182"/>
      <c r="P185" s="182"/>
      <c r="Q185" s="182"/>
      <c r="R185" s="182"/>
      <c r="S185" s="182"/>
      <c r="T185" s="183"/>
      <c r="AT185" s="177" t="s">
        <v>150</v>
      </c>
      <c r="AU185" s="177" t="s">
        <v>85</v>
      </c>
      <c r="AV185" s="13" t="s">
        <v>85</v>
      </c>
      <c r="AW185" s="13" t="s">
        <v>33</v>
      </c>
      <c r="AX185" s="13" t="s">
        <v>77</v>
      </c>
      <c r="AY185" s="177" t="s">
        <v>140</v>
      </c>
    </row>
    <row r="186" spans="1:65" s="14" customFormat="1" ht="11.25">
      <c r="B186" s="184"/>
      <c r="D186" s="176" t="s">
        <v>150</v>
      </c>
      <c r="E186" s="185" t="s">
        <v>98</v>
      </c>
      <c r="F186" s="186" t="s">
        <v>245</v>
      </c>
      <c r="H186" s="187">
        <v>60.063000000000002</v>
      </c>
      <c r="I186" s="188"/>
      <c r="L186" s="184"/>
      <c r="M186" s="189"/>
      <c r="N186" s="190"/>
      <c r="O186" s="190"/>
      <c r="P186" s="190"/>
      <c r="Q186" s="190"/>
      <c r="R186" s="190"/>
      <c r="S186" s="190"/>
      <c r="T186" s="191"/>
      <c r="AT186" s="185" t="s">
        <v>150</v>
      </c>
      <c r="AU186" s="185" t="s">
        <v>85</v>
      </c>
      <c r="AV186" s="14" t="s">
        <v>154</v>
      </c>
      <c r="AW186" s="14" t="s">
        <v>33</v>
      </c>
      <c r="AX186" s="14" t="s">
        <v>77</v>
      </c>
      <c r="AY186" s="185" t="s">
        <v>140</v>
      </c>
    </row>
    <row r="187" spans="1:65" s="15" customFormat="1" ht="11.25">
      <c r="B187" s="202"/>
      <c r="D187" s="176" t="s">
        <v>150</v>
      </c>
      <c r="E187" s="203" t="s">
        <v>1</v>
      </c>
      <c r="F187" s="204" t="s">
        <v>246</v>
      </c>
      <c r="H187" s="205">
        <v>101.063</v>
      </c>
      <c r="I187" s="206"/>
      <c r="L187" s="202"/>
      <c r="M187" s="207"/>
      <c r="N187" s="208"/>
      <c r="O187" s="208"/>
      <c r="P187" s="208"/>
      <c r="Q187" s="208"/>
      <c r="R187" s="208"/>
      <c r="S187" s="208"/>
      <c r="T187" s="209"/>
      <c r="AT187" s="203" t="s">
        <v>150</v>
      </c>
      <c r="AU187" s="203" t="s">
        <v>85</v>
      </c>
      <c r="AV187" s="15" t="s">
        <v>148</v>
      </c>
      <c r="AW187" s="15" t="s">
        <v>33</v>
      </c>
      <c r="AX187" s="15" t="s">
        <v>8</v>
      </c>
      <c r="AY187" s="203" t="s">
        <v>140</v>
      </c>
    </row>
    <row r="188" spans="1:65" s="2" customFormat="1" ht="36" customHeight="1">
      <c r="A188" s="32"/>
      <c r="B188" s="161"/>
      <c r="C188" s="162" t="s">
        <v>247</v>
      </c>
      <c r="D188" s="162" t="s">
        <v>143</v>
      </c>
      <c r="E188" s="163" t="s">
        <v>248</v>
      </c>
      <c r="F188" s="164" t="s">
        <v>249</v>
      </c>
      <c r="G188" s="165" t="s">
        <v>146</v>
      </c>
      <c r="H188" s="166">
        <v>28.931999999999999</v>
      </c>
      <c r="I188" s="167"/>
      <c r="J188" s="168">
        <f>ROUND(I188*H188,0)</f>
        <v>0</v>
      </c>
      <c r="K188" s="164" t="s">
        <v>147</v>
      </c>
      <c r="L188" s="33"/>
      <c r="M188" s="169" t="s">
        <v>1</v>
      </c>
      <c r="N188" s="170" t="s">
        <v>43</v>
      </c>
      <c r="O188" s="58"/>
      <c r="P188" s="171">
        <f>O188*H188</f>
        <v>0</v>
      </c>
      <c r="Q188" s="171">
        <v>0</v>
      </c>
      <c r="R188" s="171">
        <f>Q188*H188</f>
        <v>0</v>
      </c>
      <c r="S188" s="171">
        <v>5.8999999999999997E-2</v>
      </c>
      <c r="T188" s="172">
        <f>S188*H188</f>
        <v>1.7069879999999997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73" t="s">
        <v>148</v>
      </c>
      <c r="AT188" s="173" t="s">
        <v>143</v>
      </c>
      <c r="AU188" s="173" t="s">
        <v>85</v>
      </c>
      <c r="AY188" s="17" t="s">
        <v>140</v>
      </c>
      <c r="BE188" s="174">
        <f>IF(N188="základní",J188,0)</f>
        <v>0</v>
      </c>
      <c r="BF188" s="174">
        <f>IF(N188="snížená",J188,0)</f>
        <v>0</v>
      </c>
      <c r="BG188" s="174">
        <f>IF(N188="zákl. přenesená",J188,0)</f>
        <v>0</v>
      </c>
      <c r="BH188" s="174">
        <f>IF(N188="sníž. přenesená",J188,0)</f>
        <v>0</v>
      </c>
      <c r="BI188" s="174">
        <f>IF(N188="nulová",J188,0)</f>
        <v>0</v>
      </c>
      <c r="BJ188" s="17" t="s">
        <v>85</v>
      </c>
      <c r="BK188" s="174">
        <f>ROUND(I188*H188,0)</f>
        <v>0</v>
      </c>
      <c r="BL188" s="17" t="s">
        <v>148</v>
      </c>
      <c r="BM188" s="173" t="s">
        <v>250</v>
      </c>
    </row>
    <row r="189" spans="1:65" s="13" customFormat="1" ht="11.25">
      <c r="B189" s="175"/>
      <c r="D189" s="176" t="s">
        <v>150</v>
      </c>
      <c r="E189" s="177" t="s">
        <v>1</v>
      </c>
      <c r="F189" s="178" t="s">
        <v>91</v>
      </c>
      <c r="H189" s="179">
        <v>28.931999999999999</v>
      </c>
      <c r="I189" s="180"/>
      <c r="L189" s="175"/>
      <c r="M189" s="181"/>
      <c r="N189" s="182"/>
      <c r="O189" s="182"/>
      <c r="P189" s="182"/>
      <c r="Q189" s="182"/>
      <c r="R189" s="182"/>
      <c r="S189" s="182"/>
      <c r="T189" s="183"/>
      <c r="AT189" s="177" t="s">
        <v>150</v>
      </c>
      <c r="AU189" s="177" t="s">
        <v>85</v>
      </c>
      <c r="AV189" s="13" t="s">
        <v>85</v>
      </c>
      <c r="AW189" s="13" t="s">
        <v>33</v>
      </c>
      <c r="AX189" s="13" t="s">
        <v>8</v>
      </c>
      <c r="AY189" s="177" t="s">
        <v>140</v>
      </c>
    </row>
    <row r="190" spans="1:65" s="2" customFormat="1" ht="24" customHeight="1">
      <c r="A190" s="32"/>
      <c r="B190" s="161"/>
      <c r="C190" s="162" t="s">
        <v>251</v>
      </c>
      <c r="D190" s="162" t="s">
        <v>143</v>
      </c>
      <c r="E190" s="163" t="s">
        <v>252</v>
      </c>
      <c r="F190" s="164" t="s">
        <v>253</v>
      </c>
      <c r="G190" s="165" t="s">
        <v>146</v>
      </c>
      <c r="H190" s="166">
        <v>8.1999999999999993</v>
      </c>
      <c r="I190" s="167"/>
      <c r="J190" s="168">
        <f>ROUND(I190*H190,0)</f>
        <v>0</v>
      </c>
      <c r="K190" s="164" t="s">
        <v>147</v>
      </c>
      <c r="L190" s="33"/>
      <c r="M190" s="169" t="s">
        <v>1</v>
      </c>
      <c r="N190" s="170" t="s">
        <v>43</v>
      </c>
      <c r="O190" s="58"/>
      <c r="P190" s="171">
        <f>O190*H190</f>
        <v>0</v>
      </c>
      <c r="Q190" s="171">
        <v>3.8850000000000003E-2</v>
      </c>
      <c r="R190" s="171">
        <f>Q190*H190</f>
        <v>0.31857000000000002</v>
      </c>
      <c r="S190" s="171">
        <v>0</v>
      </c>
      <c r="T190" s="172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3" t="s">
        <v>148</v>
      </c>
      <c r="AT190" s="173" t="s">
        <v>143</v>
      </c>
      <c r="AU190" s="173" t="s">
        <v>85</v>
      </c>
      <c r="AY190" s="17" t="s">
        <v>140</v>
      </c>
      <c r="BE190" s="174">
        <f>IF(N190="základní",J190,0)</f>
        <v>0</v>
      </c>
      <c r="BF190" s="174">
        <f>IF(N190="snížená",J190,0)</f>
        <v>0</v>
      </c>
      <c r="BG190" s="174">
        <f>IF(N190="zákl. přenesená",J190,0)</f>
        <v>0</v>
      </c>
      <c r="BH190" s="174">
        <f>IF(N190="sníž. přenesená",J190,0)</f>
        <v>0</v>
      </c>
      <c r="BI190" s="174">
        <f>IF(N190="nulová",J190,0)</f>
        <v>0</v>
      </c>
      <c r="BJ190" s="17" t="s">
        <v>85</v>
      </c>
      <c r="BK190" s="174">
        <f>ROUND(I190*H190,0)</f>
        <v>0</v>
      </c>
      <c r="BL190" s="17" t="s">
        <v>148</v>
      </c>
      <c r="BM190" s="173" t="s">
        <v>254</v>
      </c>
    </row>
    <row r="191" spans="1:65" s="13" customFormat="1" ht="11.25">
      <c r="B191" s="175"/>
      <c r="D191" s="176" t="s">
        <v>150</v>
      </c>
      <c r="E191" s="177" t="s">
        <v>1</v>
      </c>
      <c r="F191" s="178" t="s">
        <v>255</v>
      </c>
      <c r="H191" s="179">
        <v>8.1999999999999993</v>
      </c>
      <c r="I191" s="180"/>
      <c r="L191" s="175"/>
      <c r="M191" s="181"/>
      <c r="N191" s="182"/>
      <c r="O191" s="182"/>
      <c r="P191" s="182"/>
      <c r="Q191" s="182"/>
      <c r="R191" s="182"/>
      <c r="S191" s="182"/>
      <c r="T191" s="183"/>
      <c r="AT191" s="177" t="s">
        <v>150</v>
      </c>
      <c r="AU191" s="177" t="s">
        <v>85</v>
      </c>
      <c r="AV191" s="13" t="s">
        <v>85</v>
      </c>
      <c r="AW191" s="13" t="s">
        <v>33</v>
      </c>
      <c r="AX191" s="13" t="s">
        <v>8</v>
      </c>
      <c r="AY191" s="177" t="s">
        <v>140</v>
      </c>
    </row>
    <row r="192" spans="1:65" s="2" customFormat="1" ht="24" customHeight="1">
      <c r="A192" s="32"/>
      <c r="B192" s="161"/>
      <c r="C192" s="162" t="s">
        <v>7</v>
      </c>
      <c r="D192" s="162" t="s">
        <v>143</v>
      </c>
      <c r="E192" s="163" t="s">
        <v>256</v>
      </c>
      <c r="F192" s="164" t="s">
        <v>257</v>
      </c>
      <c r="G192" s="165" t="s">
        <v>146</v>
      </c>
      <c r="H192" s="166">
        <v>8.1999999999999993</v>
      </c>
      <c r="I192" s="167"/>
      <c r="J192" s="168">
        <f>ROUND(I192*H192,0)</f>
        <v>0</v>
      </c>
      <c r="K192" s="164" t="s">
        <v>147</v>
      </c>
      <c r="L192" s="33"/>
      <c r="M192" s="169" t="s">
        <v>1</v>
      </c>
      <c r="N192" s="170" t="s">
        <v>43</v>
      </c>
      <c r="O192" s="58"/>
      <c r="P192" s="171">
        <f>O192*H192</f>
        <v>0</v>
      </c>
      <c r="Q192" s="171">
        <v>9.8999999999999999E-4</v>
      </c>
      <c r="R192" s="171">
        <f>Q192*H192</f>
        <v>8.1179999999999985E-3</v>
      </c>
      <c r="S192" s="171">
        <v>0</v>
      </c>
      <c r="T192" s="172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3" t="s">
        <v>148</v>
      </c>
      <c r="AT192" s="173" t="s">
        <v>143</v>
      </c>
      <c r="AU192" s="173" t="s">
        <v>85</v>
      </c>
      <c r="AY192" s="17" t="s">
        <v>140</v>
      </c>
      <c r="BE192" s="174">
        <f>IF(N192="základní",J192,0)</f>
        <v>0</v>
      </c>
      <c r="BF192" s="174">
        <f>IF(N192="snížená",J192,0)</f>
        <v>0</v>
      </c>
      <c r="BG192" s="174">
        <f>IF(N192="zákl. přenesená",J192,0)</f>
        <v>0</v>
      </c>
      <c r="BH192" s="174">
        <f>IF(N192="sníž. přenesená",J192,0)</f>
        <v>0</v>
      </c>
      <c r="BI192" s="174">
        <f>IF(N192="nulová",J192,0)</f>
        <v>0</v>
      </c>
      <c r="BJ192" s="17" t="s">
        <v>85</v>
      </c>
      <c r="BK192" s="174">
        <f>ROUND(I192*H192,0)</f>
        <v>0</v>
      </c>
      <c r="BL192" s="17" t="s">
        <v>148</v>
      </c>
      <c r="BM192" s="173" t="s">
        <v>258</v>
      </c>
    </row>
    <row r="193" spans="1:65" s="13" customFormat="1" ht="11.25">
      <c r="B193" s="175"/>
      <c r="D193" s="176" t="s">
        <v>150</v>
      </c>
      <c r="E193" s="177" t="s">
        <v>1</v>
      </c>
      <c r="F193" s="178" t="s">
        <v>255</v>
      </c>
      <c r="H193" s="179">
        <v>8.1999999999999993</v>
      </c>
      <c r="I193" s="180"/>
      <c r="L193" s="175"/>
      <c r="M193" s="181"/>
      <c r="N193" s="182"/>
      <c r="O193" s="182"/>
      <c r="P193" s="182"/>
      <c r="Q193" s="182"/>
      <c r="R193" s="182"/>
      <c r="S193" s="182"/>
      <c r="T193" s="183"/>
      <c r="AT193" s="177" t="s">
        <v>150</v>
      </c>
      <c r="AU193" s="177" t="s">
        <v>85</v>
      </c>
      <c r="AV193" s="13" t="s">
        <v>85</v>
      </c>
      <c r="AW193" s="13" t="s">
        <v>33</v>
      </c>
      <c r="AX193" s="13" t="s">
        <v>8</v>
      </c>
      <c r="AY193" s="177" t="s">
        <v>140</v>
      </c>
    </row>
    <row r="194" spans="1:65" s="12" customFormat="1" ht="22.9" customHeight="1">
      <c r="B194" s="148"/>
      <c r="D194" s="149" t="s">
        <v>76</v>
      </c>
      <c r="E194" s="159" t="s">
        <v>259</v>
      </c>
      <c r="F194" s="159" t="s">
        <v>260</v>
      </c>
      <c r="I194" s="151"/>
      <c r="J194" s="160">
        <f>BK194</f>
        <v>0</v>
      </c>
      <c r="L194" s="148"/>
      <c r="M194" s="153"/>
      <c r="N194" s="154"/>
      <c r="O194" s="154"/>
      <c r="P194" s="155">
        <f>SUM(P195:P199)</f>
        <v>0</v>
      </c>
      <c r="Q194" s="154"/>
      <c r="R194" s="155">
        <f>SUM(R195:R199)</f>
        <v>0</v>
      </c>
      <c r="S194" s="154"/>
      <c r="T194" s="156">
        <f>SUM(T195:T199)</f>
        <v>0</v>
      </c>
      <c r="AR194" s="149" t="s">
        <v>8</v>
      </c>
      <c r="AT194" s="157" t="s">
        <v>76</v>
      </c>
      <c r="AU194" s="157" t="s">
        <v>8</v>
      </c>
      <c r="AY194" s="149" t="s">
        <v>140</v>
      </c>
      <c r="BK194" s="158">
        <f>SUM(BK195:BK199)</f>
        <v>0</v>
      </c>
    </row>
    <row r="195" spans="1:65" s="2" customFormat="1" ht="24" customHeight="1">
      <c r="A195" s="32"/>
      <c r="B195" s="161"/>
      <c r="C195" s="162" t="s">
        <v>261</v>
      </c>
      <c r="D195" s="162" t="s">
        <v>143</v>
      </c>
      <c r="E195" s="163" t="s">
        <v>262</v>
      </c>
      <c r="F195" s="164" t="s">
        <v>263</v>
      </c>
      <c r="G195" s="165" t="s">
        <v>264</v>
      </c>
      <c r="H195" s="166">
        <v>7.6769999999999996</v>
      </c>
      <c r="I195" s="167"/>
      <c r="J195" s="168">
        <f>ROUND(I195*H195,0)</f>
        <v>0</v>
      </c>
      <c r="K195" s="164" t="s">
        <v>147</v>
      </c>
      <c r="L195" s="33"/>
      <c r="M195" s="169" t="s">
        <v>1</v>
      </c>
      <c r="N195" s="170" t="s">
        <v>43</v>
      </c>
      <c r="O195" s="58"/>
      <c r="P195" s="171">
        <f>O195*H195</f>
        <v>0</v>
      </c>
      <c r="Q195" s="171">
        <v>0</v>
      </c>
      <c r="R195" s="171">
        <f>Q195*H195</f>
        <v>0</v>
      </c>
      <c r="S195" s="171">
        <v>0</v>
      </c>
      <c r="T195" s="172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3" t="s">
        <v>148</v>
      </c>
      <c r="AT195" s="173" t="s">
        <v>143</v>
      </c>
      <c r="AU195" s="173" t="s">
        <v>85</v>
      </c>
      <c r="AY195" s="17" t="s">
        <v>140</v>
      </c>
      <c r="BE195" s="174">
        <f>IF(N195="základní",J195,0)</f>
        <v>0</v>
      </c>
      <c r="BF195" s="174">
        <f>IF(N195="snížená",J195,0)</f>
        <v>0</v>
      </c>
      <c r="BG195" s="174">
        <f>IF(N195="zákl. přenesená",J195,0)</f>
        <v>0</v>
      </c>
      <c r="BH195" s="174">
        <f>IF(N195="sníž. přenesená",J195,0)</f>
        <v>0</v>
      </c>
      <c r="BI195" s="174">
        <f>IF(N195="nulová",J195,0)</f>
        <v>0</v>
      </c>
      <c r="BJ195" s="17" t="s">
        <v>85</v>
      </c>
      <c r="BK195" s="174">
        <f>ROUND(I195*H195,0)</f>
        <v>0</v>
      </c>
      <c r="BL195" s="17" t="s">
        <v>148</v>
      </c>
      <c r="BM195" s="173" t="s">
        <v>265</v>
      </c>
    </row>
    <row r="196" spans="1:65" s="2" customFormat="1" ht="24" customHeight="1">
      <c r="A196" s="32"/>
      <c r="B196" s="161"/>
      <c r="C196" s="162" t="s">
        <v>266</v>
      </c>
      <c r="D196" s="162" t="s">
        <v>143</v>
      </c>
      <c r="E196" s="163" t="s">
        <v>267</v>
      </c>
      <c r="F196" s="164" t="s">
        <v>268</v>
      </c>
      <c r="G196" s="165" t="s">
        <v>264</v>
      </c>
      <c r="H196" s="166">
        <v>7.6769999999999996</v>
      </c>
      <c r="I196" s="167"/>
      <c r="J196" s="168">
        <f>ROUND(I196*H196,0)</f>
        <v>0</v>
      </c>
      <c r="K196" s="164" t="s">
        <v>147</v>
      </c>
      <c r="L196" s="33"/>
      <c r="M196" s="169" t="s">
        <v>1</v>
      </c>
      <c r="N196" s="170" t="s">
        <v>43</v>
      </c>
      <c r="O196" s="58"/>
      <c r="P196" s="171">
        <f>O196*H196</f>
        <v>0</v>
      </c>
      <c r="Q196" s="171">
        <v>0</v>
      </c>
      <c r="R196" s="171">
        <f>Q196*H196</f>
        <v>0</v>
      </c>
      <c r="S196" s="171">
        <v>0</v>
      </c>
      <c r="T196" s="172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3" t="s">
        <v>148</v>
      </c>
      <c r="AT196" s="173" t="s">
        <v>143</v>
      </c>
      <c r="AU196" s="173" t="s">
        <v>85</v>
      </c>
      <c r="AY196" s="17" t="s">
        <v>140</v>
      </c>
      <c r="BE196" s="174">
        <f>IF(N196="základní",J196,0)</f>
        <v>0</v>
      </c>
      <c r="BF196" s="174">
        <f>IF(N196="snížená",J196,0)</f>
        <v>0</v>
      </c>
      <c r="BG196" s="174">
        <f>IF(N196="zákl. přenesená",J196,0)</f>
        <v>0</v>
      </c>
      <c r="BH196" s="174">
        <f>IF(N196="sníž. přenesená",J196,0)</f>
        <v>0</v>
      </c>
      <c r="BI196" s="174">
        <f>IF(N196="nulová",J196,0)</f>
        <v>0</v>
      </c>
      <c r="BJ196" s="17" t="s">
        <v>85</v>
      </c>
      <c r="BK196" s="174">
        <f>ROUND(I196*H196,0)</f>
        <v>0</v>
      </c>
      <c r="BL196" s="17" t="s">
        <v>148</v>
      </c>
      <c r="BM196" s="173" t="s">
        <v>269</v>
      </c>
    </row>
    <row r="197" spans="1:65" s="2" customFormat="1" ht="24" customHeight="1">
      <c r="A197" s="32"/>
      <c r="B197" s="161"/>
      <c r="C197" s="162" t="s">
        <v>270</v>
      </c>
      <c r="D197" s="162" t="s">
        <v>143</v>
      </c>
      <c r="E197" s="163" t="s">
        <v>271</v>
      </c>
      <c r="F197" s="164" t="s">
        <v>272</v>
      </c>
      <c r="G197" s="165" t="s">
        <v>264</v>
      </c>
      <c r="H197" s="166">
        <v>230.31</v>
      </c>
      <c r="I197" s="167"/>
      <c r="J197" s="168">
        <f>ROUND(I197*H197,0)</f>
        <v>0</v>
      </c>
      <c r="K197" s="164" t="s">
        <v>147</v>
      </c>
      <c r="L197" s="33"/>
      <c r="M197" s="169" t="s">
        <v>1</v>
      </c>
      <c r="N197" s="170" t="s">
        <v>43</v>
      </c>
      <c r="O197" s="58"/>
      <c r="P197" s="171">
        <f>O197*H197</f>
        <v>0</v>
      </c>
      <c r="Q197" s="171">
        <v>0</v>
      </c>
      <c r="R197" s="171">
        <f>Q197*H197</f>
        <v>0</v>
      </c>
      <c r="S197" s="171">
        <v>0</v>
      </c>
      <c r="T197" s="172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3" t="s">
        <v>148</v>
      </c>
      <c r="AT197" s="173" t="s">
        <v>143</v>
      </c>
      <c r="AU197" s="173" t="s">
        <v>85</v>
      </c>
      <c r="AY197" s="17" t="s">
        <v>140</v>
      </c>
      <c r="BE197" s="174">
        <f>IF(N197="základní",J197,0)</f>
        <v>0</v>
      </c>
      <c r="BF197" s="174">
        <f>IF(N197="snížená",J197,0)</f>
        <v>0</v>
      </c>
      <c r="BG197" s="174">
        <f>IF(N197="zákl. přenesená",J197,0)</f>
        <v>0</v>
      </c>
      <c r="BH197" s="174">
        <f>IF(N197="sníž. přenesená",J197,0)</f>
        <v>0</v>
      </c>
      <c r="BI197" s="174">
        <f>IF(N197="nulová",J197,0)</f>
        <v>0</v>
      </c>
      <c r="BJ197" s="17" t="s">
        <v>85</v>
      </c>
      <c r="BK197" s="174">
        <f>ROUND(I197*H197,0)</f>
        <v>0</v>
      </c>
      <c r="BL197" s="17" t="s">
        <v>148</v>
      </c>
      <c r="BM197" s="173" t="s">
        <v>273</v>
      </c>
    </row>
    <row r="198" spans="1:65" s="13" customFormat="1" ht="11.25">
      <c r="B198" s="175"/>
      <c r="D198" s="176" t="s">
        <v>150</v>
      </c>
      <c r="F198" s="178" t="s">
        <v>274</v>
      </c>
      <c r="H198" s="179">
        <v>230.31</v>
      </c>
      <c r="I198" s="180"/>
      <c r="L198" s="175"/>
      <c r="M198" s="181"/>
      <c r="N198" s="182"/>
      <c r="O198" s="182"/>
      <c r="P198" s="182"/>
      <c r="Q198" s="182"/>
      <c r="R198" s="182"/>
      <c r="S198" s="182"/>
      <c r="T198" s="183"/>
      <c r="AT198" s="177" t="s">
        <v>150</v>
      </c>
      <c r="AU198" s="177" t="s">
        <v>85</v>
      </c>
      <c r="AV198" s="13" t="s">
        <v>85</v>
      </c>
      <c r="AW198" s="13" t="s">
        <v>3</v>
      </c>
      <c r="AX198" s="13" t="s">
        <v>8</v>
      </c>
      <c r="AY198" s="177" t="s">
        <v>140</v>
      </c>
    </row>
    <row r="199" spans="1:65" s="2" customFormat="1" ht="24" customHeight="1">
      <c r="A199" s="32"/>
      <c r="B199" s="161"/>
      <c r="C199" s="162" t="s">
        <v>275</v>
      </c>
      <c r="D199" s="162" t="s">
        <v>143</v>
      </c>
      <c r="E199" s="163" t="s">
        <v>276</v>
      </c>
      <c r="F199" s="164" t="s">
        <v>277</v>
      </c>
      <c r="G199" s="165" t="s">
        <v>264</v>
      </c>
      <c r="H199" s="166">
        <v>7.6769999999999996</v>
      </c>
      <c r="I199" s="167"/>
      <c r="J199" s="168">
        <f>ROUND(I199*H199,0)</f>
        <v>0</v>
      </c>
      <c r="K199" s="164" t="s">
        <v>147</v>
      </c>
      <c r="L199" s="33"/>
      <c r="M199" s="169" t="s">
        <v>1</v>
      </c>
      <c r="N199" s="170" t="s">
        <v>43</v>
      </c>
      <c r="O199" s="58"/>
      <c r="P199" s="171">
        <f>O199*H199</f>
        <v>0</v>
      </c>
      <c r="Q199" s="171">
        <v>0</v>
      </c>
      <c r="R199" s="171">
        <f>Q199*H199</f>
        <v>0</v>
      </c>
      <c r="S199" s="171">
        <v>0</v>
      </c>
      <c r="T199" s="172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3" t="s">
        <v>148</v>
      </c>
      <c r="AT199" s="173" t="s">
        <v>143</v>
      </c>
      <c r="AU199" s="173" t="s">
        <v>85</v>
      </c>
      <c r="AY199" s="17" t="s">
        <v>140</v>
      </c>
      <c r="BE199" s="174">
        <f>IF(N199="základní",J199,0)</f>
        <v>0</v>
      </c>
      <c r="BF199" s="174">
        <f>IF(N199="snížená",J199,0)</f>
        <v>0</v>
      </c>
      <c r="BG199" s="174">
        <f>IF(N199="zákl. přenesená",J199,0)</f>
        <v>0</v>
      </c>
      <c r="BH199" s="174">
        <f>IF(N199="sníž. přenesená",J199,0)</f>
        <v>0</v>
      </c>
      <c r="BI199" s="174">
        <f>IF(N199="nulová",J199,0)</f>
        <v>0</v>
      </c>
      <c r="BJ199" s="17" t="s">
        <v>85</v>
      </c>
      <c r="BK199" s="174">
        <f>ROUND(I199*H199,0)</f>
        <v>0</v>
      </c>
      <c r="BL199" s="17" t="s">
        <v>148</v>
      </c>
      <c r="BM199" s="173" t="s">
        <v>278</v>
      </c>
    </row>
    <row r="200" spans="1:65" s="12" customFormat="1" ht="22.9" customHeight="1">
      <c r="B200" s="148"/>
      <c r="D200" s="149" t="s">
        <v>76</v>
      </c>
      <c r="E200" s="159" t="s">
        <v>279</v>
      </c>
      <c r="F200" s="159" t="s">
        <v>280</v>
      </c>
      <c r="I200" s="151"/>
      <c r="J200" s="160">
        <f>BK200</f>
        <v>0</v>
      </c>
      <c r="L200" s="148"/>
      <c r="M200" s="153"/>
      <c r="N200" s="154"/>
      <c r="O200" s="154"/>
      <c r="P200" s="155">
        <f>P201</f>
        <v>0</v>
      </c>
      <c r="Q200" s="154"/>
      <c r="R200" s="155">
        <f>R201</f>
        <v>0</v>
      </c>
      <c r="S200" s="154"/>
      <c r="T200" s="156">
        <f>T201</f>
        <v>0</v>
      </c>
      <c r="AR200" s="149" t="s">
        <v>8</v>
      </c>
      <c r="AT200" s="157" t="s">
        <v>76</v>
      </c>
      <c r="AU200" s="157" t="s">
        <v>8</v>
      </c>
      <c r="AY200" s="149" t="s">
        <v>140</v>
      </c>
      <c r="BK200" s="158">
        <f>BK201</f>
        <v>0</v>
      </c>
    </row>
    <row r="201" spans="1:65" s="2" customFormat="1" ht="24" customHeight="1">
      <c r="A201" s="32"/>
      <c r="B201" s="161"/>
      <c r="C201" s="162" t="s">
        <v>281</v>
      </c>
      <c r="D201" s="162" t="s">
        <v>143</v>
      </c>
      <c r="E201" s="163" t="s">
        <v>282</v>
      </c>
      <c r="F201" s="164" t="s">
        <v>283</v>
      </c>
      <c r="G201" s="165" t="s">
        <v>264</v>
      </c>
      <c r="H201" s="166">
        <v>5.6829999999999998</v>
      </c>
      <c r="I201" s="167"/>
      <c r="J201" s="168">
        <f>ROUND(I201*H201,0)</f>
        <v>0</v>
      </c>
      <c r="K201" s="164" t="s">
        <v>147</v>
      </c>
      <c r="L201" s="33"/>
      <c r="M201" s="169" t="s">
        <v>1</v>
      </c>
      <c r="N201" s="170" t="s">
        <v>43</v>
      </c>
      <c r="O201" s="58"/>
      <c r="P201" s="171">
        <f>O201*H201</f>
        <v>0</v>
      </c>
      <c r="Q201" s="171">
        <v>0</v>
      </c>
      <c r="R201" s="171">
        <f>Q201*H201</f>
        <v>0</v>
      </c>
      <c r="S201" s="171">
        <v>0</v>
      </c>
      <c r="T201" s="172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73" t="s">
        <v>148</v>
      </c>
      <c r="AT201" s="173" t="s">
        <v>143</v>
      </c>
      <c r="AU201" s="173" t="s">
        <v>85</v>
      </c>
      <c r="AY201" s="17" t="s">
        <v>140</v>
      </c>
      <c r="BE201" s="174">
        <f>IF(N201="základní",J201,0)</f>
        <v>0</v>
      </c>
      <c r="BF201" s="174">
        <f>IF(N201="snížená",J201,0)</f>
        <v>0</v>
      </c>
      <c r="BG201" s="174">
        <f>IF(N201="zákl. přenesená",J201,0)</f>
        <v>0</v>
      </c>
      <c r="BH201" s="174">
        <f>IF(N201="sníž. přenesená",J201,0)</f>
        <v>0</v>
      </c>
      <c r="BI201" s="174">
        <f>IF(N201="nulová",J201,0)</f>
        <v>0</v>
      </c>
      <c r="BJ201" s="17" t="s">
        <v>85</v>
      </c>
      <c r="BK201" s="174">
        <f>ROUND(I201*H201,0)</f>
        <v>0</v>
      </c>
      <c r="BL201" s="17" t="s">
        <v>148</v>
      </c>
      <c r="BM201" s="173" t="s">
        <v>284</v>
      </c>
    </row>
    <row r="202" spans="1:65" s="12" customFormat="1" ht="25.9" customHeight="1">
      <c r="B202" s="148"/>
      <c r="D202" s="149" t="s">
        <v>76</v>
      </c>
      <c r="E202" s="150" t="s">
        <v>285</v>
      </c>
      <c r="F202" s="150" t="s">
        <v>286</v>
      </c>
      <c r="I202" s="151"/>
      <c r="J202" s="152">
        <f>BK202</f>
        <v>0</v>
      </c>
      <c r="L202" s="148"/>
      <c r="M202" s="153"/>
      <c r="N202" s="154"/>
      <c r="O202" s="154"/>
      <c r="P202" s="155">
        <f>P203+P213+P239+P242+P254</f>
        <v>0</v>
      </c>
      <c r="Q202" s="154"/>
      <c r="R202" s="155">
        <f>R203+R213+R239+R242+R254</f>
        <v>0.874517393616</v>
      </c>
      <c r="S202" s="154"/>
      <c r="T202" s="156">
        <f>T203+T213+T239+T242+T254</f>
        <v>6.46148E-2</v>
      </c>
      <c r="AR202" s="149" t="s">
        <v>85</v>
      </c>
      <c r="AT202" s="157" t="s">
        <v>76</v>
      </c>
      <c r="AU202" s="157" t="s">
        <v>77</v>
      </c>
      <c r="AY202" s="149" t="s">
        <v>140</v>
      </c>
      <c r="BK202" s="158">
        <f>BK203+BK213+BK239+BK242+BK254</f>
        <v>0</v>
      </c>
    </row>
    <row r="203" spans="1:65" s="12" customFormat="1" ht="22.9" customHeight="1">
      <c r="B203" s="148"/>
      <c r="D203" s="149" t="s">
        <v>76</v>
      </c>
      <c r="E203" s="159" t="s">
        <v>287</v>
      </c>
      <c r="F203" s="159" t="s">
        <v>288</v>
      </c>
      <c r="I203" s="151"/>
      <c r="J203" s="160">
        <f>BK203</f>
        <v>0</v>
      </c>
      <c r="L203" s="148"/>
      <c r="M203" s="153"/>
      <c r="N203" s="154"/>
      <c r="O203" s="154"/>
      <c r="P203" s="155">
        <f>SUM(P204:P212)</f>
        <v>0</v>
      </c>
      <c r="Q203" s="154"/>
      <c r="R203" s="155">
        <f>SUM(R204:R212)</f>
        <v>0.28913246999999997</v>
      </c>
      <c r="S203" s="154"/>
      <c r="T203" s="156">
        <f>SUM(T204:T212)</f>
        <v>0</v>
      </c>
      <c r="AR203" s="149" t="s">
        <v>85</v>
      </c>
      <c r="AT203" s="157" t="s">
        <v>76</v>
      </c>
      <c r="AU203" s="157" t="s">
        <v>8</v>
      </c>
      <c r="AY203" s="149" t="s">
        <v>140</v>
      </c>
      <c r="BK203" s="158">
        <f>SUM(BK204:BK212)</f>
        <v>0</v>
      </c>
    </row>
    <row r="204" spans="1:65" s="2" customFormat="1" ht="24" customHeight="1">
      <c r="A204" s="32"/>
      <c r="B204" s="161"/>
      <c r="C204" s="162" t="s">
        <v>289</v>
      </c>
      <c r="D204" s="162" t="s">
        <v>143</v>
      </c>
      <c r="E204" s="163" t="s">
        <v>290</v>
      </c>
      <c r="F204" s="164" t="s">
        <v>291</v>
      </c>
      <c r="G204" s="165" t="s">
        <v>146</v>
      </c>
      <c r="H204" s="166">
        <v>35</v>
      </c>
      <c r="I204" s="167"/>
      <c r="J204" s="168">
        <f>ROUND(I204*H204,0)</f>
        <v>0</v>
      </c>
      <c r="K204" s="164" t="s">
        <v>147</v>
      </c>
      <c r="L204" s="33"/>
      <c r="M204" s="169" t="s">
        <v>1</v>
      </c>
      <c r="N204" s="170" t="s">
        <v>43</v>
      </c>
      <c r="O204" s="58"/>
      <c r="P204" s="171">
        <f>O204*H204</f>
        <v>0</v>
      </c>
      <c r="Q204" s="171">
        <v>4.5224999999999996E-3</v>
      </c>
      <c r="R204" s="171">
        <f>Q204*H204</f>
        <v>0.1582875</v>
      </c>
      <c r="S204" s="171">
        <v>0</v>
      </c>
      <c r="T204" s="172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73" t="s">
        <v>219</v>
      </c>
      <c r="AT204" s="173" t="s">
        <v>143</v>
      </c>
      <c r="AU204" s="173" t="s">
        <v>85</v>
      </c>
      <c r="AY204" s="17" t="s">
        <v>140</v>
      </c>
      <c r="BE204" s="174">
        <f>IF(N204="základní",J204,0)</f>
        <v>0</v>
      </c>
      <c r="BF204" s="174">
        <f>IF(N204="snížená",J204,0)</f>
        <v>0</v>
      </c>
      <c r="BG204" s="174">
        <f>IF(N204="zákl. přenesená",J204,0)</f>
        <v>0</v>
      </c>
      <c r="BH204" s="174">
        <f>IF(N204="sníž. přenesená",J204,0)</f>
        <v>0</v>
      </c>
      <c r="BI204" s="174">
        <f>IF(N204="nulová",J204,0)</f>
        <v>0</v>
      </c>
      <c r="BJ204" s="17" t="s">
        <v>85</v>
      </c>
      <c r="BK204" s="174">
        <f>ROUND(I204*H204,0)</f>
        <v>0</v>
      </c>
      <c r="BL204" s="17" t="s">
        <v>219</v>
      </c>
      <c r="BM204" s="173" t="s">
        <v>292</v>
      </c>
    </row>
    <row r="205" spans="1:65" s="13" customFormat="1" ht="11.25">
      <c r="B205" s="175"/>
      <c r="D205" s="176" t="s">
        <v>150</v>
      </c>
      <c r="E205" s="177" t="s">
        <v>1</v>
      </c>
      <c r="F205" s="178" t="s">
        <v>88</v>
      </c>
      <c r="H205" s="179">
        <v>35</v>
      </c>
      <c r="I205" s="180"/>
      <c r="L205" s="175"/>
      <c r="M205" s="181"/>
      <c r="N205" s="182"/>
      <c r="O205" s="182"/>
      <c r="P205" s="182"/>
      <c r="Q205" s="182"/>
      <c r="R205" s="182"/>
      <c r="S205" s="182"/>
      <c r="T205" s="183"/>
      <c r="AT205" s="177" t="s">
        <v>150</v>
      </c>
      <c r="AU205" s="177" t="s">
        <v>85</v>
      </c>
      <c r="AV205" s="13" t="s">
        <v>85</v>
      </c>
      <c r="AW205" s="13" t="s">
        <v>33</v>
      </c>
      <c r="AX205" s="13" t="s">
        <v>8</v>
      </c>
      <c r="AY205" s="177" t="s">
        <v>140</v>
      </c>
    </row>
    <row r="206" spans="1:65" s="2" customFormat="1" ht="24" customHeight="1">
      <c r="A206" s="32"/>
      <c r="B206" s="161"/>
      <c r="C206" s="162" t="s">
        <v>293</v>
      </c>
      <c r="D206" s="162" t="s">
        <v>143</v>
      </c>
      <c r="E206" s="163" t="s">
        <v>294</v>
      </c>
      <c r="F206" s="164" t="s">
        <v>295</v>
      </c>
      <c r="G206" s="165" t="s">
        <v>146</v>
      </c>
      <c r="H206" s="166">
        <v>28.931999999999999</v>
      </c>
      <c r="I206" s="167"/>
      <c r="J206" s="168">
        <f>ROUND(I206*H206,0)</f>
        <v>0</v>
      </c>
      <c r="K206" s="164" t="s">
        <v>147</v>
      </c>
      <c r="L206" s="33"/>
      <c r="M206" s="169" t="s">
        <v>1</v>
      </c>
      <c r="N206" s="170" t="s">
        <v>43</v>
      </c>
      <c r="O206" s="58"/>
      <c r="P206" s="171">
        <f>O206*H206</f>
        <v>0</v>
      </c>
      <c r="Q206" s="171">
        <v>4.5224999999999996E-3</v>
      </c>
      <c r="R206" s="171">
        <f>Q206*H206</f>
        <v>0.13084496999999998</v>
      </c>
      <c r="S206" s="171">
        <v>0</v>
      </c>
      <c r="T206" s="172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73" t="s">
        <v>219</v>
      </c>
      <c r="AT206" s="173" t="s">
        <v>143</v>
      </c>
      <c r="AU206" s="173" t="s">
        <v>85</v>
      </c>
      <c r="AY206" s="17" t="s">
        <v>140</v>
      </c>
      <c r="BE206" s="174">
        <f>IF(N206="základní",J206,0)</f>
        <v>0</v>
      </c>
      <c r="BF206" s="174">
        <f>IF(N206="snížená",J206,0)</f>
        <v>0</v>
      </c>
      <c r="BG206" s="174">
        <f>IF(N206="zákl. přenesená",J206,0)</f>
        <v>0</v>
      </c>
      <c r="BH206" s="174">
        <f>IF(N206="sníž. přenesená",J206,0)</f>
        <v>0</v>
      </c>
      <c r="BI206" s="174">
        <f>IF(N206="nulová",J206,0)</f>
        <v>0</v>
      </c>
      <c r="BJ206" s="17" t="s">
        <v>85</v>
      </c>
      <c r="BK206" s="174">
        <f>ROUND(I206*H206,0)</f>
        <v>0</v>
      </c>
      <c r="BL206" s="17" t="s">
        <v>219</v>
      </c>
      <c r="BM206" s="173" t="s">
        <v>296</v>
      </c>
    </row>
    <row r="207" spans="1:65" s="13" customFormat="1" ht="11.25">
      <c r="B207" s="175"/>
      <c r="D207" s="176" t="s">
        <v>150</v>
      </c>
      <c r="E207" s="177" t="s">
        <v>1</v>
      </c>
      <c r="F207" s="178" t="s">
        <v>297</v>
      </c>
      <c r="H207" s="179">
        <v>10.836</v>
      </c>
      <c r="I207" s="180"/>
      <c r="L207" s="175"/>
      <c r="M207" s="181"/>
      <c r="N207" s="182"/>
      <c r="O207" s="182"/>
      <c r="P207" s="182"/>
      <c r="Q207" s="182"/>
      <c r="R207" s="182"/>
      <c r="S207" s="182"/>
      <c r="T207" s="183"/>
      <c r="AT207" s="177" t="s">
        <v>150</v>
      </c>
      <c r="AU207" s="177" t="s">
        <v>85</v>
      </c>
      <c r="AV207" s="13" t="s">
        <v>85</v>
      </c>
      <c r="AW207" s="13" t="s">
        <v>33</v>
      </c>
      <c r="AX207" s="13" t="s">
        <v>77</v>
      </c>
      <c r="AY207" s="177" t="s">
        <v>140</v>
      </c>
    </row>
    <row r="208" spans="1:65" s="13" customFormat="1" ht="11.25">
      <c r="B208" s="175"/>
      <c r="D208" s="176" t="s">
        <v>150</v>
      </c>
      <c r="E208" s="177" t="s">
        <v>1</v>
      </c>
      <c r="F208" s="178" t="s">
        <v>298</v>
      </c>
      <c r="H208" s="179">
        <v>7.5119999999999996</v>
      </c>
      <c r="I208" s="180"/>
      <c r="L208" s="175"/>
      <c r="M208" s="181"/>
      <c r="N208" s="182"/>
      <c r="O208" s="182"/>
      <c r="P208" s="182"/>
      <c r="Q208" s="182"/>
      <c r="R208" s="182"/>
      <c r="S208" s="182"/>
      <c r="T208" s="183"/>
      <c r="AT208" s="177" t="s">
        <v>150</v>
      </c>
      <c r="AU208" s="177" t="s">
        <v>85</v>
      </c>
      <c r="AV208" s="13" t="s">
        <v>85</v>
      </c>
      <c r="AW208" s="13" t="s">
        <v>33</v>
      </c>
      <c r="AX208" s="13" t="s">
        <v>77</v>
      </c>
      <c r="AY208" s="177" t="s">
        <v>140</v>
      </c>
    </row>
    <row r="209" spans="1:65" s="13" customFormat="1" ht="11.25">
      <c r="B209" s="175"/>
      <c r="D209" s="176" t="s">
        <v>150</v>
      </c>
      <c r="E209" s="177" t="s">
        <v>1</v>
      </c>
      <c r="F209" s="178" t="s">
        <v>299</v>
      </c>
      <c r="H209" s="179">
        <v>3.528</v>
      </c>
      <c r="I209" s="180"/>
      <c r="L209" s="175"/>
      <c r="M209" s="181"/>
      <c r="N209" s="182"/>
      <c r="O209" s="182"/>
      <c r="P209" s="182"/>
      <c r="Q209" s="182"/>
      <c r="R209" s="182"/>
      <c r="S209" s="182"/>
      <c r="T209" s="183"/>
      <c r="AT209" s="177" t="s">
        <v>150</v>
      </c>
      <c r="AU209" s="177" t="s">
        <v>85</v>
      </c>
      <c r="AV209" s="13" t="s">
        <v>85</v>
      </c>
      <c r="AW209" s="13" t="s">
        <v>33</v>
      </c>
      <c r="AX209" s="13" t="s">
        <v>77</v>
      </c>
      <c r="AY209" s="177" t="s">
        <v>140</v>
      </c>
    </row>
    <row r="210" spans="1:65" s="13" customFormat="1" ht="11.25">
      <c r="B210" s="175"/>
      <c r="D210" s="176" t="s">
        <v>150</v>
      </c>
      <c r="E210" s="177" t="s">
        <v>1</v>
      </c>
      <c r="F210" s="178" t="s">
        <v>300</v>
      </c>
      <c r="H210" s="179">
        <v>7.056</v>
      </c>
      <c r="I210" s="180"/>
      <c r="L210" s="175"/>
      <c r="M210" s="181"/>
      <c r="N210" s="182"/>
      <c r="O210" s="182"/>
      <c r="P210" s="182"/>
      <c r="Q210" s="182"/>
      <c r="R210" s="182"/>
      <c r="S210" s="182"/>
      <c r="T210" s="183"/>
      <c r="AT210" s="177" t="s">
        <v>150</v>
      </c>
      <c r="AU210" s="177" t="s">
        <v>85</v>
      </c>
      <c r="AV210" s="13" t="s">
        <v>85</v>
      </c>
      <c r="AW210" s="13" t="s">
        <v>33</v>
      </c>
      <c r="AX210" s="13" t="s">
        <v>77</v>
      </c>
      <c r="AY210" s="177" t="s">
        <v>140</v>
      </c>
    </row>
    <row r="211" spans="1:65" s="14" customFormat="1" ht="11.25">
      <c r="B211" s="184"/>
      <c r="D211" s="176" t="s">
        <v>150</v>
      </c>
      <c r="E211" s="185" t="s">
        <v>91</v>
      </c>
      <c r="F211" s="186" t="s">
        <v>170</v>
      </c>
      <c r="H211" s="187">
        <v>28.931999999999999</v>
      </c>
      <c r="I211" s="188"/>
      <c r="L211" s="184"/>
      <c r="M211" s="189"/>
      <c r="N211" s="190"/>
      <c r="O211" s="190"/>
      <c r="P211" s="190"/>
      <c r="Q211" s="190"/>
      <c r="R211" s="190"/>
      <c r="S211" s="190"/>
      <c r="T211" s="191"/>
      <c r="AT211" s="185" t="s">
        <v>150</v>
      </c>
      <c r="AU211" s="185" t="s">
        <v>85</v>
      </c>
      <c r="AV211" s="14" t="s">
        <v>154</v>
      </c>
      <c r="AW211" s="14" t="s">
        <v>33</v>
      </c>
      <c r="AX211" s="14" t="s">
        <v>8</v>
      </c>
      <c r="AY211" s="185" t="s">
        <v>140</v>
      </c>
    </row>
    <row r="212" spans="1:65" s="2" customFormat="1" ht="24" customHeight="1">
      <c r="A212" s="32"/>
      <c r="B212" s="161"/>
      <c r="C212" s="162" t="s">
        <v>301</v>
      </c>
      <c r="D212" s="162" t="s">
        <v>143</v>
      </c>
      <c r="E212" s="163" t="s">
        <v>302</v>
      </c>
      <c r="F212" s="164" t="s">
        <v>303</v>
      </c>
      <c r="G212" s="165" t="s">
        <v>264</v>
      </c>
      <c r="H212" s="166">
        <v>0.28899999999999998</v>
      </c>
      <c r="I212" s="167"/>
      <c r="J212" s="168">
        <f>ROUND(I212*H212,0)</f>
        <v>0</v>
      </c>
      <c r="K212" s="164" t="s">
        <v>147</v>
      </c>
      <c r="L212" s="33"/>
      <c r="M212" s="169" t="s">
        <v>1</v>
      </c>
      <c r="N212" s="170" t="s">
        <v>43</v>
      </c>
      <c r="O212" s="58"/>
      <c r="P212" s="171">
        <f>O212*H212</f>
        <v>0</v>
      </c>
      <c r="Q212" s="171">
        <v>0</v>
      </c>
      <c r="R212" s="171">
        <f>Q212*H212</f>
        <v>0</v>
      </c>
      <c r="S212" s="171">
        <v>0</v>
      </c>
      <c r="T212" s="172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3" t="s">
        <v>219</v>
      </c>
      <c r="AT212" s="173" t="s">
        <v>143</v>
      </c>
      <c r="AU212" s="173" t="s">
        <v>85</v>
      </c>
      <c r="AY212" s="17" t="s">
        <v>140</v>
      </c>
      <c r="BE212" s="174">
        <f>IF(N212="základní",J212,0)</f>
        <v>0</v>
      </c>
      <c r="BF212" s="174">
        <f>IF(N212="snížená",J212,0)</f>
        <v>0</v>
      </c>
      <c r="BG212" s="174">
        <f>IF(N212="zákl. přenesená",J212,0)</f>
        <v>0</v>
      </c>
      <c r="BH212" s="174">
        <f>IF(N212="sníž. přenesená",J212,0)</f>
        <v>0</v>
      </c>
      <c r="BI212" s="174">
        <f>IF(N212="nulová",J212,0)</f>
        <v>0</v>
      </c>
      <c r="BJ212" s="17" t="s">
        <v>85</v>
      </c>
      <c r="BK212" s="174">
        <f>ROUND(I212*H212,0)</f>
        <v>0</v>
      </c>
      <c r="BL212" s="17" t="s">
        <v>219</v>
      </c>
      <c r="BM212" s="173" t="s">
        <v>304</v>
      </c>
    </row>
    <row r="213" spans="1:65" s="12" customFormat="1" ht="22.9" customHeight="1">
      <c r="B213" s="148"/>
      <c r="D213" s="149" t="s">
        <v>76</v>
      </c>
      <c r="E213" s="159" t="s">
        <v>305</v>
      </c>
      <c r="F213" s="159" t="s">
        <v>306</v>
      </c>
      <c r="I213" s="151"/>
      <c r="J213" s="160">
        <f>BK213</f>
        <v>0</v>
      </c>
      <c r="L213" s="148"/>
      <c r="M213" s="153"/>
      <c r="N213" s="154"/>
      <c r="O213" s="154"/>
      <c r="P213" s="155">
        <f>SUM(P214:P238)</f>
        <v>0</v>
      </c>
      <c r="Q213" s="154"/>
      <c r="R213" s="155">
        <f>SUM(R214:R238)</f>
        <v>0.300147054016</v>
      </c>
      <c r="S213" s="154"/>
      <c r="T213" s="156">
        <f>SUM(T214:T238)</f>
        <v>0</v>
      </c>
      <c r="AR213" s="149" t="s">
        <v>85</v>
      </c>
      <c r="AT213" s="157" t="s">
        <v>76</v>
      </c>
      <c r="AU213" s="157" t="s">
        <v>8</v>
      </c>
      <c r="AY213" s="149" t="s">
        <v>140</v>
      </c>
      <c r="BK213" s="158">
        <f>SUM(BK214:BK238)</f>
        <v>0</v>
      </c>
    </row>
    <row r="214" spans="1:65" s="2" customFormat="1" ht="24" customHeight="1">
      <c r="A214" s="32"/>
      <c r="B214" s="161"/>
      <c r="C214" s="162" t="s">
        <v>307</v>
      </c>
      <c r="D214" s="162" t="s">
        <v>143</v>
      </c>
      <c r="E214" s="163" t="s">
        <v>308</v>
      </c>
      <c r="F214" s="164" t="s">
        <v>309</v>
      </c>
      <c r="G214" s="165" t="s">
        <v>146</v>
      </c>
      <c r="H214" s="166">
        <v>63.932000000000002</v>
      </c>
      <c r="I214" s="167"/>
      <c r="J214" s="168">
        <f>ROUND(I214*H214,0)</f>
        <v>0</v>
      </c>
      <c r="K214" s="164" t="s">
        <v>147</v>
      </c>
      <c r="L214" s="33"/>
      <c r="M214" s="169" t="s">
        <v>1</v>
      </c>
      <c r="N214" s="170" t="s">
        <v>43</v>
      </c>
      <c r="O214" s="58"/>
      <c r="P214" s="171">
        <f>O214*H214</f>
        <v>0</v>
      </c>
      <c r="Q214" s="171">
        <v>3.3087999999999999E-5</v>
      </c>
      <c r="R214" s="171">
        <f>Q214*H214</f>
        <v>2.1153820160000002E-3</v>
      </c>
      <c r="S214" s="171">
        <v>0</v>
      </c>
      <c r="T214" s="172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3" t="s">
        <v>219</v>
      </c>
      <c r="AT214" s="173" t="s">
        <v>143</v>
      </c>
      <c r="AU214" s="173" t="s">
        <v>85</v>
      </c>
      <c r="AY214" s="17" t="s">
        <v>140</v>
      </c>
      <c r="BE214" s="174">
        <f>IF(N214="základní",J214,0)</f>
        <v>0</v>
      </c>
      <c r="BF214" s="174">
        <f>IF(N214="snížená",J214,0)</f>
        <v>0</v>
      </c>
      <c r="BG214" s="174">
        <f>IF(N214="zákl. přenesená",J214,0)</f>
        <v>0</v>
      </c>
      <c r="BH214" s="174">
        <f>IF(N214="sníž. přenesená",J214,0)</f>
        <v>0</v>
      </c>
      <c r="BI214" s="174">
        <f>IF(N214="nulová",J214,0)</f>
        <v>0</v>
      </c>
      <c r="BJ214" s="17" t="s">
        <v>85</v>
      </c>
      <c r="BK214" s="174">
        <f>ROUND(I214*H214,0)</f>
        <v>0</v>
      </c>
      <c r="BL214" s="17" t="s">
        <v>219</v>
      </c>
      <c r="BM214" s="173" t="s">
        <v>310</v>
      </c>
    </row>
    <row r="215" spans="1:65" s="13" customFormat="1" ht="11.25">
      <c r="B215" s="175"/>
      <c r="D215" s="176" t="s">
        <v>150</v>
      </c>
      <c r="E215" s="177" t="s">
        <v>1</v>
      </c>
      <c r="F215" s="178" t="s">
        <v>88</v>
      </c>
      <c r="H215" s="179">
        <v>35</v>
      </c>
      <c r="I215" s="180"/>
      <c r="L215" s="175"/>
      <c r="M215" s="181"/>
      <c r="N215" s="182"/>
      <c r="O215" s="182"/>
      <c r="P215" s="182"/>
      <c r="Q215" s="182"/>
      <c r="R215" s="182"/>
      <c r="S215" s="182"/>
      <c r="T215" s="183"/>
      <c r="AT215" s="177" t="s">
        <v>150</v>
      </c>
      <c r="AU215" s="177" t="s">
        <v>85</v>
      </c>
      <c r="AV215" s="13" t="s">
        <v>85</v>
      </c>
      <c r="AW215" s="13" t="s">
        <v>33</v>
      </c>
      <c r="AX215" s="13" t="s">
        <v>77</v>
      </c>
      <c r="AY215" s="177" t="s">
        <v>140</v>
      </c>
    </row>
    <row r="216" spans="1:65" s="13" customFormat="1" ht="11.25">
      <c r="B216" s="175"/>
      <c r="D216" s="176" t="s">
        <v>150</v>
      </c>
      <c r="E216" s="177" t="s">
        <v>1</v>
      </c>
      <c r="F216" s="178" t="s">
        <v>91</v>
      </c>
      <c r="H216" s="179">
        <v>28.931999999999999</v>
      </c>
      <c r="I216" s="180"/>
      <c r="L216" s="175"/>
      <c r="M216" s="181"/>
      <c r="N216" s="182"/>
      <c r="O216" s="182"/>
      <c r="P216" s="182"/>
      <c r="Q216" s="182"/>
      <c r="R216" s="182"/>
      <c r="S216" s="182"/>
      <c r="T216" s="183"/>
      <c r="AT216" s="177" t="s">
        <v>150</v>
      </c>
      <c r="AU216" s="177" t="s">
        <v>85</v>
      </c>
      <c r="AV216" s="13" t="s">
        <v>85</v>
      </c>
      <c r="AW216" s="13" t="s">
        <v>33</v>
      </c>
      <c r="AX216" s="13" t="s">
        <v>77</v>
      </c>
      <c r="AY216" s="177" t="s">
        <v>140</v>
      </c>
    </row>
    <row r="217" spans="1:65" s="14" customFormat="1" ht="11.25">
      <c r="B217" s="184"/>
      <c r="D217" s="176" t="s">
        <v>150</v>
      </c>
      <c r="E217" s="185" t="s">
        <v>1</v>
      </c>
      <c r="F217" s="186" t="s">
        <v>170</v>
      </c>
      <c r="H217" s="187">
        <v>63.932000000000002</v>
      </c>
      <c r="I217" s="188"/>
      <c r="L217" s="184"/>
      <c r="M217" s="189"/>
      <c r="N217" s="190"/>
      <c r="O217" s="190"/>
      <c r="P217" s="190"/>
      <c r="Q217" s="190"/>
      <c r="R217" s="190"/>
      <c r="S217" s="190"/>
      <c r="T217" s="191"/>
      <c r="AT217" s="185" t="s">
        <v>150</v>
      </c>
      <c r="AU217" s="185" t="s">
        <v>85</v>
      </c>
      <c r="AV217" s="14" t="s">
        <v>154</v>
      </c>
      <c r="AW217" s="14" t="s">
        <v>33</v>
      </c>
      <c r="AX217" s="14" t="s">
        <v>8</v>
      </c>
      <c r="AY217" s="185" t="s">
        <v>140</v>
      </c>
    </row>
    <row r="218" spans="1:65" s="2" customFormat="1" ht="24" customHeight="1">
      <c r="A218" s="32"/>
      <c r="B218" s="161"/>
      <c r="C218" s="192" t="s">
        <v>311</v>
      </c>
      <c r="D218" s="192" t="s">
        <v>201</v>
      </c>
      <c r="E218" s="193" t="s">
        <v>312</v>
      </c>
      <c r="F218" s="194" t="s">
        <v>313</v>
      </c>
      <c r="G218" s="195" t="s">
        <v>146</v>
      </c>
      <c r="H218" s="196">
        <v>73.522000000000006</v>
      </c>
      <c r="I218" s="197"/>
      <c r="J218" s="198">
        <f>ROUND(I218*H218,0)</f>
        <v>0</v>
      </c>
      <c r="K218" s="194" t="s">
        <v>1</v>
      </c>
      <c r="L218" s="199"/>
      <c r="M218" s="200" t="s">
        <v>1</v>
      </c>
      <c r="N218" s="201" t="s">
        <v>43</v>
      </c>
      <c r="O218" s="58"/>
      <c r="P218" s="171">
        <f>O218*H218</f>
        <v>0</v>
      </c>
      <c r="Q218" s="171">
        <v>2.5400000000000002E-3</v>
      </c>
      <c r="R218" s="171">
        <f>Q218*H218</f>
        <v>0.18674588000000003</v>
      </c>
      <c r="S218" s="171">
        <v>0</v>
      </c>
      <c r="T218" s="172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73" t="s">
        <v>211</v>
      </c>
      <c r="AT218" s="173" t="s">
        <v>201</v>
      </c>
      <c r="AU218" s="173" t="s">
        <v>85</v>
      </c>
      <c r="AY218" s="17" t="s">
        <v>140</v>
      </c>
      <c r="BE218" s="174">
        <f>IF(N218="základní",J218,0)</f>
        <v>0</v>
      </c>
      <c r="BF218" s="174">
        <f>IF(N218="snížená",J218,0)</f>
        <v>0</v>
      </c>
      <c r="BG218" s="174">
        <f>IF(N218="zákl. přenesená",J218,0)</f>
        <v>0</v>
      </c>
      <c r="BH218" s="174">
        <f>IF(N218="sníž. přenesená",J218,0)</f>
        <v>0</v>
      </c>
      <c r="BI218" s="174">
        <f>IF(N218="nulová",J218,0)</f>
        <v>0</v>
      </c>
      <c r="BJ218" s="17" t="s">
        <v>85</v>
      </c>
      <c r="BK218" s="174">
        <f>ROUND(I218*H218,0)</f>
        <v>0</v>
      </c>
      <c r="BL218" s="17" t="s">
        <v>219</v>
      </c>
      <c r="BM218" s="173" t="s">
        <v>314</v>
      </c>
    </row>
    <row r="219" spans="1:65" s="13" customFormat="1" ht="11.25">
      <c r="B219" s="175"/>
      <c r="D219" s="176" t="s">
        <v>150</v>
      </c>
      <c r="E219" s="177" t="s">
        <v>1</v>
      </c>
      <c r="F219" s="178" t="s">
        <v>315</v>
      </c>
      <c r="H219" s="179">
        <v>40.25</v>
      </c>
      <c r="I219" s="180"/>
      <c r="L219" s="175"/>
      <c r="M219" s="181"/>
      <c r="N219" s="182"/>
      <c r="O219" s="182"/>
      <c r="P219" s="182"/>
      <c r="Q219" s="182"/>
      <c r="R219" s="182"/>
      <c r="S219" s="182"/>
      <c r="T219" s="183"/>
      <c r="AT219" s="177" t="s">
        <v>150</v>
      </c>
      <c r="AU219" s="177" t="s">
        <v>85</v>
      </c>
      <c r="AV219" s="13" t="s">
        <v>85</v>
      </c>
      <c r="AW219" s="13" t="s">
        <v>33</v>
      </c>
      <c r="AX219" s="13" t="s">
        <v>77</v>
      </c>
      <c r="AY219" s="177" t="s">
        <v>140</v>
      </c>
    </row>
    <row r="220" spans="1:65" s="13" customFormat="1" ht="11.25">
      <c r="B220" s="175"/>
      <c r="D220" s="176" t="s">
        <v>150</v>
      </c>
      <c r="E220" s="177" t="s">
        <v>1</v>
      </c>
      <c r="F220" s="178" t="s">
        <v>316</v>
      </c>
      <c r="H220" s="179">
        <v>33.271999999999998</v>
      </c>
      <c r="I220" s="180"/>
      <c r="L220" s="175"/>
      <c r="M220" s="181"/>
      <c r="N220" s="182"/>
      <c r="O220" s="182"/>
      <c r="P220" s="182"/>
      <c r="Q220" s="182"/>
      <c r="R220" s="182"/>
      <c r="S220" s="182"/>
      <c r="T220" s="183"/>
      <c r="AT220" s="177" t="s">
        <v>150</v>
      </c>
      <c r="AU220" s="177" t="s">
        <v>85</v>
      </c>
      <c r="AV220" s="13" t="s">
        <v>85</v>
      </c>
      <c r="AW220" s="13" t="s">
        <v>33</v>
      </c>
      <c r="AX220" s="13" t="s">
        <v>77</v>
      </c>
      <c r="AY220" s="177" t="s">
        <v>140</v>
      </c>
    </row>
    <row r="221" spans="1:65" s="14" customFormat="1" ht="11.25">
      <c r="B221" s="184"/>
      <c r="D221" s="176" t="s">
        <v>150</v>
      </c>
      <c r="E221" s="185" t="s">
        <v>1</v>
      </c>
      <c r="F221" s="186" t="s">
        <v>170</v>
      </c>
      <c r="H221" s="187">
        <v>73.522000000000006</v>
      </c>
      <c r="I221" s="188"/>
      <c r="L221" s="184"/>
      <c r="M221" s="189"/>
      <c r="N221" s="190"/>
      <c r="O221" s="190"/>
      <c r="P221" s="190"/>
      <c r="Q221" s="190"/>
      <c r="R221" s="190"/>
      <c r="S221" s="190"/>
      <c r="T221" s="191"/>
      <c r="AT221" s="185" t="s">
        <v>150</v>
      </c>
      <c r="AU221" s="185" t="s">
        <v>85</v>
      </c>
      <c r="AV221" s="14" t="s">
        <v>154</v>
      </c>
      <c r="AW221" s="14" t="s">
        <v>33</v>
      </c>
      <c r="AX221" s="14" t="s">
        <v>8</v>
      </c>
      <c r="AY221" s="185" t="s">
        <v>140</v>
      </c>
    </row>
    <row r="222" spans="1:65" s="2" customFormat="1" ht="36" customHeight="1">
      <c r="A222" s="32"/>
      <c r="B222" s="161"/>
      <c r="C222" s="162" t="s">
        <v>211</v>
      </c>
      <c r="D222" s="162" t="s">
        <v>143</v>
      </c>
      <c r="E222" s="163" t="s">
        <v>317</v>
      </c>
      <c r="F222" s="164" t="s">
        <v>318</v>
      </c>
      <c r="G222" s="165" t="s">
        <v>164</v>
      </c>
      <c r="H222" s="166">
        <v>96.44</v>
      </c>
      <c r="I222" s="167"/>
      <c r="J222" s="168">
        <f>ROUND(I222*H222,0)</f>
        <v>0</v>
      </c>
      <c r="K222" s="164" t="s">
        <v>147</v>
      </c>
      <c r="L222" s="33"/>
      <c r="M222" s="169" t="s">
        <v>1</v>
      </c>
      <c r="N222" s="170" t="s">
        <v>43</v>
      </c>
      <c r="O222" s="58"/>
      <c r="P222" s="171">
        <f>O222*H222</f>
        <v>0</v>
      </c>
      <c r="Q222" s="171">
        <v>6.0479999999999996E-4</v>
      </c>
      <c r="R222" s="171">
        <f>Q222*H222</f>
        <v>5.8326911999999995E-2</v>
      </c>
      <c r="S222" s="171">
        <v>0</v>
      </c>
      <c r="T222" s="172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73" t="s">
        <v>219</v>
      </c>
      <c r="AT222" s="173" t="s">
        <v>143</v>
      </c>
      <c r="AU222" s="173" t="s">
        <v>85</v>
      </c>
      <c r="AY222" s="17" t="s">
        <v>140</v>
      </c>
      <c r="BE222" s="174">
        <f>IF(N222="základní",J222,0)</f>
        <v>0</v>
      </c>
      <c r="BF222" s="174">
        <f>IF(N222="snížená",J222,0)</f>
        <v>0</v>
      </c>
      <c r="BG222" s="174">
        <f>IF(N222="zákl. přenesená",J222,0)</f>
        <v>0</v>
      </c>
      <c r="BH222" s="174">
        <f>IF(N222="sníž. přenesená",J222,0)</f>
        <v>0</v>
      </c>
      <c r="BI222" s="174">
        <f>IF(N222="nulová",J222,0)</f>
        <v>0</v>
      </c>
      <c r="BJ222" s="17" t="s">
        <v>85</v>
      </c>
      <c r="BK222" s="174">
        <f>ROUND(I222*H222,0)</f>
        <v>0</v>
      </c>
      <c r="BL222" s="17" t="s">
        <v>219</v>
      </c>
      <c r="BM222" s="173" t="s">
        <v>319</v>
      </c>
    </row>
    <row r="223" spans="1:65" s="13" customFormat="1" ht="11.25">
      <c r="B223" s="175"/>
      <c r="D223" s="176" t="s">
        <v>150</v>
      </c>
      <c r="E223" s="177" t="s">
        <v>1</v>
      </c>
      <c r="F223" s="178" t="s">
        <v>223</v>
      </c>
      <c r="H223" s="179">
        <v>36.119999999999997</v>
      </c>
      <c r="I223" s="180"/>
      <c r="L223" s="175"/>
      <c r="M223" s="181"/>
      <c r="N223" s="182"/>
      <c r="O223" s="182"/>
      <c r="P223" s="182"/>
      <c r="Q223" s="182"/>
      <c r="R223" s="182"/>
      <c r="S223" s="182"/>
      <c r="T223" s="183"/>
      <c r="AT223" s="177" t="s">
        <v>150</v>
      </c>
      <c r="AU223" s="177" t="s">
        <v>85</v>
      </c>
      <c r="AV223" s="13" t="s">
        <v>85</v>
      </c>
      <c r="AW223" s="13" t="s">
        <v>33</v>
      </c>
      <c r="AX223" s="13" t="s">
        <v>77</v>
      </c>
      <c r="AY223" s="177" t="s">
        <v>140</v>
      </c>
    </row>
    <row r="224" spans="1:65" s="13" customFormat="1" ht="11.25">
      <c r="B224" s="175"/>
      <c r="D224" s="176" t="s">
        <v>150</v>
      </c>
      <c r="E224" s="177" t="s">
        <v>1</v>
      </c>
      <c r="F224" s="178" t="s">
        <v>224</v>
      </c>
      <c r="H224" s="179">
        <v>25.04</v>
      </c>
      <c r="I224" s="180"/>
      <c r="L224" s="175"/>
      <c r="M224" s="181"/>
      <c r="N224" s="182"/>
      <c r="O224" s="182"/>
      <c r="P224" s="182"/>
      <c r="Q224" s="182"/>
      <c r="R224" s="182"/>
      <c r="S224" s="182"/>
      <c r="T224" s="183"/>
      <c r="AT224" s="177" t="s">
        <v>150</v>
      </c>
      <c r="AU224" s="177" t="s">
        <v>85</v>
      </c>
      <c r="AV224" s="13" t="s">
        <v>85</v>
      </c>
      <c r="AW224" s="13" t="s">
        <v>33</v>
      </c>
      <c r="AX224" s="13" t="s">
        <v>77</v>
      </c>
      <c r="AY224" s="177" t="s">
        <v>140</v>
      </c>
    </row>
    <row r="225" spans="1:65" s="13" customFormat="1" ht="11.25">
      <c r="B225" s="175"/>
      <c r="D225" s="176" t="s">
        <v>150</v>
      </c>
      <c r="E225" s="177" t="s">
        <v>1</v>
      </c>
      <c r="F225" s="178" t="s">
        <v>225</v>
      </c>
      <c r="H225" s="179">
        <v>11.76</v>
      </c>
      <c r="I225" s="180"/>
      <c r="L225" s="175"/>
      <c r="M225" s="181"/>
      <c r="N225" s="182"/>
      <c r="O225" s="182"/>
      <c r="P225" s="182"/>
      <c r="Q225" s="182"/>
      <c r="R225" s="182"/>
      <c r="S225" s="182"/>
      <c r="T225" s="183"/>
      <c r="AT225" s="177" t="s">
        <v>150</v>
      </c>
      <c r="AU225" s="177" t="s">
        <v>85</v>
      </c>
      <c r="AV225" s="13" t="s">
        <v>85</v>
      </c>
      <c r="AW225" s="13" t="s">
        <v>33</v>
      </c>
      <c r="AX225" s="13" t="s">
        <v>77</v>
      </c>
      <c r="AY225" s="177" t="s">
        <v>140</v>
      </c>
    </row>
    <row r="226" spans="1:65" s="13" customFormat="1" ht="11.25">
      <c r="B226" s="175"/>
      <c r="D226" s="176" t="s">
        <v>150</v>
      </c>
      <c r="E226" s="177" t="s">
        <v>1</v>
      </c>
      <c r="F226" s="178" t="s">
        <v>226</v>
      </c>
      <c r="H226" s="179">
        <v>23.52</v>
      </c>
      <c r="I226" s="180"/>
      <c r="L226" s="175"/>
      <c r="M226" s="181"/>
      <c r="N226" s="182"/>
      <c r="O226" s="182"/>
      <c r="P226" s="182"/>
      <c r="Q226" s="182"/>
      <c r="R226" s="182"/>
      <c r="S226" s="182"/>
      <c r="T226" s="183"/>
      <c r="AT226" s="177" t="s">
        <v>150</v>
      </c>
      <c r="AU226" s="177" t="s">
        <v>85</v>
      </c>
      <c r="AV226" s="13" t="s">
        <v>85</v>
      </c>
      <c r="AW226" s="13" t="s">
        <v>33</v>
      </c>
      <c r="AX226" s="13" t="s">
        <v>77</v>
      </c>
      <c r="AY226" s="177" t="s">
        <v>140</v>
      </c>
    </row>
    <row r="227" spans="1:65" s="14" customFormat="1" ht="11.25">
      <c r="B227" s="184"/>
      <c r="D227" s="176" t="s">
        <v>150</v>
      </c>
      <c r="E227" s="185" t="s">
        <v>1</v>
      </c>
      <c r="F227" s="186" t="s">
        <v>170</v>
      </c>
      <c r="H227" s="187">
        <v>96.44</v>
      </c>
      <c r="I227" s="188"/>
      <c r="L227" s="184"/>
      <c r="M227" s="189"/>
      <c r="N227" s="190"/>
      <c r="O227" s="190"/>
      <c r="P227" s="190"/>
      <c r="Q227" s="190"/>
      <c r="R227" s="190"/>
      <c r="S227" s="190"/>
      <c r="T227" s="191"/>
      <c r="AT227" s="185" t="s">
        <v>150</v>
      </c>
      <c r="AU227" s="185" t="s">
        <v>85</v>
      </c>
      <c r="AV227" s="14" t="s">
        <v>154</v>
      </c>
      <c r="AW227" s="14" t="s">
        <v>33</v>
      </c>
      <c r="AX227" s="14" t="s">
        <v>8</v>
      </c>
      <c r="AY227" s="185" t="s">
        <v>140</v>
      </c>
    </row>
    <row r="228" spans="1:65" s="2" customFormat="1" ht="36" customHeight="1">
      <c r="A228" s="32"/>
      <c r="B228" s="161"/>
      <c r="C228" s="162" t="s">
        <v>320</v>
      </c>
      <c r="D228" s="162" t="s">
        <v>143</v>
      </c>
      <c r="E228" s="163" t="s">
        <v>321</v>
      </c>
      <c r="F228" s="164" t="s">
        <v>322</v>
      </c>
      <c r="G228" s="165" t="s">
        <v>164</v>
      </c>
      <c r="H228" s="166">
        <v>13.6</v>
      </c>
      <c r="I228" s="167"/>
      <c r="J228" s="168">
        <f>ROUND(I228*H228,0)</f>
        <v>0</v>
      </c>
      <c r="K228" s="164" t="s">
        <v>147</v>
      </c>
      <c r="L228" s="33"/>
      <c r="M228" s="169" t="s">
        <v>1</v>
      </c>
      <c r="N228" s="170" t="s">
        <v>43</v>
      </c>
      <c r="O228" s="58"/>
      <c r="P228" s="171">
        <f>O228*H228</f>
        <v>0</v>
      </c>
      <c r="Q228" s="171">
        <v>6.0479999999999996E-4</v>
      </c>
      <c r="R228" s="171">
        <f>Q228*H228</f>
        <v>8.2252799999999997E-3</v>
      </c>
      <c r="S228" s="171">
        <v>0</v>
      </c>
      <c r="T228" s="172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3" t="s">
        <v>219</v>
      </c>
      <c r="AT228" s="173" t="s">
        <v>143</v>
      </c>
      <c r="AU228" s="173" t="s">
        <v>85</v>
      </c>
      <c r="AY228" s="17" t="s">
        <v>140</v>
      </c>
      <c r="BE228" s="174">
        <f>IF(N228="základní",J228,0)</f>
        <v>0</v>
      </c>
      <c r="BF228" s="174">
        <f>IF(N228="snížená",J228,0)</f>
        <v>0</v>
      </c>
      <c r="BG228" s="174">
        <f>IF(N228="zákl. přenesená",J228,0)</f>
        <v>0</v>
      </c>
      <c r="BH228" s="174">
        <f>IF(N228="sníž. přenesená",J228,0)</f>
        <v>0</v>
      </c>
      <c r="BI228" s="174">
        <f>IF(N228="nulová",J228,0)</f>
        <v>0</v>
      </c>
      <c r="BJ228" s="17" t="s">
        <v>85</v>
      </c>
      <c r="BK228" s="174">
        <f>ROUND(I228*H228,0)</f>
        <v>0</v>
      </c>
      <c r="BL228" s="17" t="s">
        <v>219</v>
      </c>
      <c r="BM228" s="173" t="s">
        <v>323</v>
      </c>
    </row>
    <row r="229" spans="1:65" s="13" customFormat="1" ht="22.5">
      <c r="B229" s="175"/>
      <c r="D229" s="176" t="s">
        <v>150</v>
      </c>
      <c r="E229" s="177" t="s">
        <v>1</v>
      </c>
      <c r="F229" s="178" t="s">
        <v>324</v>
      </c>
      <c r="H229" s="179">
        <v>13.6</v>
      </c>
      <c r="I229" s="180"/>
      <c r="L229" s="175"/>
      <c r="M229" s="181"/>
      <c r="N229" s="182"/>
      <c r="O229" s="182"/>
      <c r="P229" s="182"/>
      <c r="Q229" s="182"/>
      <c r="R229" s="182"/>
      <c r="S229" s="182"/>
      <c r="T229" s="183"/>
      <c r="AT229" s="177" t="s">
        <v>150</v>
      </c>
      <c r="AU229" s="177" t="s">
        <v>85</v>
      </c>
      <c r="AV229" s="13" t="s">
        <v>85</v>
      </c>
      <c r="AW229" s="13" t="s">
        <v>33</v>
      </c>
      <c r="AX229" s="13" t="s">
        <v>77</v>
      </c>
      <c r="AY229" s="177" t="s">
        <v>140</v>
      </c>
    </row>
    <row r="230" spans="1:65" s="14" customFormat="1" ht="11.25">
      <c r="B230" s="184"/>
      <c r="D230" s="176" t="s">
        <v>150</v>
      </c>
      <c r="E230" s="185" t="s">
        <v>1</v>
      </c>
      <c r="F230" s="186" t="s">
        <v>170</v>
      </c>
      <c r="H230" s="187">
        <v>13.6</v>
      </c>
      <c r="I230" s="188"/>
      <c r="L230" s="184"/>
      <c r="M230" s="189"/>
      <c r="N230" s="190"/>
      <c r="O230" s="190"/>
      <c r="P230" s="190"/>
      <c r="Q230" s="190"/>
      <c r="R230" s="190"/>
      <c r="S230" s="190"/>
      <c r="T230" s="191"/>
      <c r="AT230" s="185" t="s">
        <v>150</v>
      </c>
      <c r="AU230" s="185" t="s">
        <v>85</v>
      </c>
      <c r="AV230" s="14" t="s">
        <v>154</v>
      </c>
      <c r="AW230" s="14" t="s">
        <v>33</v>
      </c>
      <c r="AX230" s="14" t="s">
        <v>8</v>
      </c>
      <c r="AY230" s="185" t="s">
        <v>140</v>
      </c>
    </row>
    <row r="231" spans="1:65" s="2" customFormat="1" ht="24" customHeight="1">
      <c r="A231" s="32"/>
      <c r="B231" s="161"/>
      <c r="C231" s="162" t="s">
        <v>325</v>
      </c>
      <c r="D231" s="162" t="s">
        <v>143</v>
      </c>
      <c r="E231" s="163" t="s">
        <v>326</v>
      </c>
      <c r="F231" s="164" t="s">
        <v>327</v>
      </c>
      <c r="G231" s="165" t="s">
        <v>164</v>
      </c>
      <c r="H231" s="166">
        <v>82.84</v>
      </c>
      <c r="I231" s="167"/>
      <c r="J231" s="168">
        <f>ROUND(I231*H231,0)</f>
        <v>0</v>
      </c>
      <c r="K231" s="164" t="s">
        <v>147</v>
      </c>
      <c r="L231" s="33"/>
      <c r="M231" s="169" t="s">
        <v>1</v>
      </c>
      <c r="N231" s="170" t="s">
        <v>43</v>
      </c>
      <c r="O231" s="58"/>
      <c r="P231" s="171">
        <f>O231*H231</f>
        <v>0</v>
      </c>
      <c r="Q231" s="171">
        <v>5.4000000000000001E-4</v>
      </c>
      <c r="R231" s="171">
        <f>Q231*H231</f>
        <v>4.4733600000000005E-2</v>
      </c>
      <c r="S231" s="171">
        <v>0</v>
      </c>
      <c r="T231" s="172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3" t="s">
        <v>219</v>
      </c>
      <c r="AT231" s="173" t="s">
        <v>143</v>
      </c>
      <c r="AU231" s="173" t="s">
        <v>85</v>
      </c>
      <c r="AY231" s="17" t="s">
        <v>140</v>
      </c>
      <c r="BE231" s="174">
        <f>IF(N231="základní",J231,0)</f>
        <v>0</v>
      </c>
      <c r="BF231" s="174">
        <f>IF(N231="snížená",J231,0)</f>
        <v>0</v>
      </c>
      <c r="BG231" s="174">
        <f>IF(N231="zákl. přenesená",J231,0)</f>
        <v>0</v>
      </c>
      <c r="BH231" s="174">
        <f>IF(N231="sníž. přenesená",J231,0)</f>
        <v>0</v>
      </c>
      <c r="BI231" s="174">
        <f>IF(N231="nulová",J231,0)</f>
        <v>0</v>
      </c>
      <c r="BJ231" s="17" t="s">
        <v>85</v>
      </c>
      <c r="BK231" s="174">
        <f>ROUND(I231*H231,0)</f>
        <v>0</v>
      </c>
      <c r="BL231" s="17" t="s">
        <v>219</v>
      </c>
      <c r="BM231" s="173" t="s">
        <v>328</v>
      </c>
    </row>
    <row r="232" spans="1:65" s="13" customFormat="1" ht="11.25">
      <c r="B232" s="175"/>
      <c r="D232" s="176" t="s">
        <v>150</v>
      </c>
      <c r="E232" s="177" t="s">
        <v>1</v>
      </c>
      <c r="F232" s="178" t="s">
        <v>223</v>
      </c>
      <c r="H232" s="179">
        <v>36.119999999999997</v>
      </c>
      <c r="I232" s="180"/>
      <c r="L232" s="175"/>
      <c r="M232" s="181"/>
      <c r="N232" s="182"/>
      <c r="O232" s="182"/>
      <c r="P232" s="182"/>
      <c r="Q232" s="182"/>
      <c r="R232" s="182"/>
      <c r="S232" s="182"/>
      <c r="T232" s="183"/>
      <c r="AT232" s="177" t="s">
        <v>150</v>
      </c>
      <c r="AU232" s="177" t="s">
        <v>85</v>
      </c>
      <c r="AV232" s="13" t="s">
        <v>85</v>
      </c>
      <c r="AW232" s="13" t="s">
        <v>33</v>
      </c>
      <c r="AX232" s="13" t="s">
        <v>77</v>
      </c>
      <c r="AY232" s="177" t="s">
        <v>140</v>
      </c>
    </row>
    <row r="233" spans="1:65" s="13" customFormat="1" ht="11.25">
      <c r="B233" s="175"/>
      <c r="D233" s="176" t="s">
        <v>150</v>
      </c>
      <c r="E233" s="177" t="s">
        <v>1</v>
      </c>
      <c r="F233" s="178" t="s">
        <v>224</v>
      </c>
      <c r="H233" s="179">
        <v>25.04</v>
      </c>
      <c r="I233" s="180"/>
      <c r="L233" s="175"/>
      <c r="M233" s="181"/>
      <c r="N233" s="182"/>
      <c r="O233" s="182"/>
      <c r="P233" s="182"/>
      <c r="Q233" s="182"/>
      <c r="R233" s="182"/>
      <c r="S233" s="182"/>
      <c r="T233" s="183"/>
      <c r="AT233" s="177" t="s">
        <v>150</v>
      </c>
      <c r="AU233" s="177" t="s">
        <v>85</v>
      </c>
      <c r="AV233" s="13" t="s">
        <v>85</v>
      </c>
      <c r="AW233" s="13" t="s">
        <v>33</v>
      </c>
      <c r="AX233" s="13" t="s">
        <v>77</v>
      </c>
      <c r="AY233" s="177" t="s">
        <v>140</v>
      </c>
    </row>
    <row r="234" spans="1:65" s="13" customFormat="1" ht="11.25">
      <c r="B234" s="175"/>
      <c r="D234" s="176" t="s">
        <v>150</v>
      </c>
      <c r="E234" s="177" t="s">
        <v>1</v>
      </c>
      <c r="F234" s="178" t="s">
        <v>225</v>
      </c>
      <c r="H234" s="179">
        <v>11.76</v>
      </c>
      <c r="I234" s="180"/>
      <c r="L234" s="175"/>
      <c r="M234" s="181"/>
      <c r="N234" s="182"/>
      <c r="O234" s="182"/>
      <c r="P234" s="182"/>
      <c r="Q234" s="182"/>
      <c r="R234" s="182"/>
      <c r="S234" s="182"/>
      <c r="T234" s="183"/>
      <c r="AT234" s="177" t="s">
        <v>150</v>
      </c>
      <c r="AU234" s="177" t="s">
        <v>85</v>
      </c>
      <c r="AV234" s="13" t="s">
        <v>85</v>
      </c>
      <c r="AW234" s="13" t="s">
        <v>33</v>
      </c>
      <c r="AX234" s="13" t="s">
        <v>77</v>
      </c>
      <c r="AY234" s="177" t="s">
        <v>140</v>
      </c>
    </row>
    <row r="235" spans="1:65" s="13" customFormat="1" ht="11.25">
      <c r="B235" s="175"/>
      <c r="D235" s="176" t="s">
        <v>150</v>
      </c>
      <c r="E235" s="177" t="s">
        <v>1</v>
      </c>
      <c r="F235" s="178" t="s">
        <v>226</v>
      </c>
      <c r="H235" s="179">
        <v>23.52</v>
      </c>
      <c r="I235" s="180"/>
      <c r="L235" s="175"/>
      <c r="M235" s="181"/>
      <c r="N235" s="182"/>
      <c r="O235" s="182"/>
      <c r="P235" s="182"/>
      <c r="Q235" s="182"/>
      <c r="R235" s="182"/>
      <c r="S235" s="182"/>
      <c r="T235" s="183"/>
      <c r="AT235" s="177" t="s">
        <v>150</v>
      </c>
      <c r="AU235" s="177" t="s">
        <v>85</v>
      </c>
      <c r="AV235" s="13" t="s">
        <v>85</v>
      </c>
      <c r="AW235" s="13" t="s">
        <v>33</v>
      </c>
      <c r="AX235" s="13" t="s">
        <v>77</v>
      </c>
      <c r="AY235" s="177" t="s">
        <v>140</v>
      </c>
    </row>
    <row r="236" spans="1:65" s="13" customFormat="1" ht="11.25">
      <c r="B236" s="175"/>
      <c r="D236" s="176" t="s">
        <v>150</v>
      </c>
      <c r="E236" s="177" t="s">
        <v>1</v>
      </c>
      <c r="F236" s="178" t="s">
        <v>329</v>
      </c>
      <c r="H236" s="179">
        <v>-13.6</v>
      </c>
      <c r="I236" s="180"/>
      <c r="L236" s="175"/>
      <c r="M236" s="181"/>
      <c r="N236" s="182"/>
      <c r="O236" s="182"/>
      <c r="P236" s="182"/>
      <c r="Q236" s="182"/>
      <c r="R236" s="182"/>
      <c r="S236" s="182"/>
      <c r="T236" s="183"/>
      <c r="AT236" s="177" t="s">
        <v>150</v>
      </c>
      <c r="AU236" s="177" t="s">
        <v>85</v>
      </c>
      <c r="AV236" s="13" t="s">
        <v>85</v>
      </c>
      <c r="AW236" s="13" t="s">
        <v>33</v>
      </c>
      <c r="AX236" s="13" t="s">
        <v>77</v>
      </c>
      <c r="AY236" s="177" t="s">
        <v>140</v>
      </c>
    </row>
    <row r="237" spans="1:65" s="14" customFormat="1" ht="11.25">
      <c r="B237" s="184"/>
      <c r="D237" s="176" t="s">
        <v>150</v>
      </c>
      <c r="E237" s="185" t="s">
        <v>1</v>
      </c>
      <c r="F237" s="186" t="s">
        <v>170</v>
      </c>
      <c r="H237" s="187">
        <v>82.84</v>
      </c>
      <c r="I237" s="188"/>
      <c r="L237" s="184"/>
      <c r="M237" s="189"/>
      <c r="N237" s="190"/>
      <c r="O237" s="190"/>
      <c r="P237" s="190"/>
      <c r="Q237" s="190"/>
      <c r="R237" s="190"/>
      <c r="S237" s="190"/>
      <c r="T237" s="191"/>
      <c r="AT237" s="185" t="s">
        <v>150</v>
      </c>
      <c r="AU237" s="185" t="s">
        <v>85</v>
      </c>
      <c r="AV237" s="14" t="s">
        <v>154</v>
      </c>
      <c r="AW237" s="14" t="s">
        <v>33</v>
      </c>
      <c r="AX237" s="14" t="s">
        <v>8</v>
      </c>
      <c r="AY237" s="185" t="s">
        <v>140</v>
      </c>
    </row>
    <row r="238" spans="1:65" s="2" customFormat="1" ht="24" customHeight="1">
      <c r="A238" s="32"/>
      <c r="B238" s="161"/>
      <c r="C238" s="162" t="s">
        <v>90</v>
      </c>
      <c r="D238" s="162" t="s">
        <v>143</v>
      </c>
      <c r="E238" s="163" t="s">
        <v>330</v>
      </c>
      <c r="F238" s="164" t="s">
        <v>331</v>
      </c>
      <c r="G238" s="165" t="s">
        <v>264</v>
      </c>
      <c r="H238" s="166">
        <v>0.3</v>
      </c>
      <c r="I238" s="167"/>
      <c r="J238" s="168">
        <f>ROUND(I238*H238,0)</f>
        <v>0</v>
      </c>
      <c r="K238" s="164" t="s">
        <v>147</v>
      </c>
      <c r="L238" s="33"/>
      <c r="M238" s="169" t="s">
        <v>1</v>
      </c>
      <c r="N238" s="170" t="s">
        <v>43</v>
      </c>
      <c r="O238" s="58"/>
      <c r="P238" s="171">
        <f>O238*H238</f>
        <v>0</v>
      </c>
      <c r="Q238" s="171">
        <v>0</v>
      </c>
      <c r="R238" s="171">
        <f>Q238*H238</f>
        <v>0</v>
      </c>
      <c r="S238" s="171">
        <v>0</v>
      </c>
      <c r="T238" s="172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3" t="s">
        <v>219</v>
      </c>
      <c r="AT238" s="173" t="s">
        <v>143</v>
      </c>
      <c r="AU238" s="173" t="s">
        <v>85</v>
      </c>
      <c r="AY238" s="17" t="s">
        <v>140</v>
      </c>
      <c r="BE238" s="174">
        <f>IF(N238="základní",J238,0)</f>
        <v>0</v>
      </c>
      <c r="BF238" s="174">
        <f>IF(N238="snížená",J238,0)</f>
        <v>0</v>
      </c>
      <c r="BG238" s="174">
        <f>IF(N238="zákl. přenesená",J238,0)</f>
        <v>0</v>
      </c>
      <c r="BH238" s="174">
        <f>IF(N238="sníž. přenesená",J238,0)</f>
        <v>0</v>
      </c>
      <c r="BI238" s="174">
        <f>IF(N238="nulová",J238,0)</f>
        <v>0</v>
      </c>
      <c r="BJ238" s="17" t="s">
        <v>85</v>
      </c>
      <c r="BK238" s="174">
        <f>ROUND(I238*H238,0)</f>
        <v>0</v>
      </c>
      <c r="BL238" s="17" t="s">
        <v>219</v>
      </c>
      <c r="BM238" s="173" t="s">
        <v>332</v>
      </c>
    </row>
    <row r="239" spans="1:65" s="12" customFormat="1" ht="22.9" customHeight="1">
      <c r="B239" s="148"/>
      <c r="D239" s="149" t="s">
        <v>76</v>
      </c>
      <c r="E239" s="159" t="s">
        <v>333</v>
      </c>
      <c r="F239" s="159" t="s">
        <v>334</v>
      </c>
      <c r="I239" s="151"/>
      <c r="J239" s="160">
        <f>BK239</f>
        <v>0</v>
      </c>
      <c r="L239" s="148"/>
      <c r="M239" s="153"/>
      <c r="N239" s="154"/>
      <c r="O239" s="154"/>
      <c r="P239" s="155">
        <f>SUM(P240:P241)</f>
        <v>0</v>
      </c>
      <c r="Q239" s="154"/>
      <c r="R239" s="155">
        <f>SUM(R240:R241)</f>
        <v>8.9087999999999997E-3</v>
      </c>
      <c r="S239" s="154"/>
      <c r="T239" s="156">
        <f>SUM(T240:T241)</f>
        <v>0</v>
      </c>
      <c r="AR239" s="149" t="s">
        <v>85</v>
      </c>
      <c r="AT239" s="157" t="s">
        <v>76</v>
      </c>
      <c r="AU239" s="157" t="s">
        <v>8</v>
      </c>
      <c r="AY239" s="149" t="s">
        <v>140</v>
      </c>
      <c r="BK239" s="158">
        <f>SUM(BK240:BK241)</f>
        <v>0</v>
      </c>
    </row>
    <row r="240" spans="1:65" s="2" customFormat="1" ht="16.5" customHeight="1">
      <c r="A240" s="32"/>
      <c r="B240" s="161"/>
      <c r="C240" s="162" t="s">
        <v>335</v>
      </c>
      <c r="D240" s="162" t="s">
        <v>143</v>
      </c>
      <c r="E240" s="163" t="s">
        <v>336</v>
      </c>
      <c r="F240" s="164" t="s">
        <v>337</v>
      </c>
      <c r="G240" s="165" t="s">
        <v>164</v>
      </c>
      <c r="H240" s="166">
        <v>16</v>
      </c>
      <c r="I240" s="167"/>
      <c r="J240" s="168">
        <f>ROUND(I240*H240,0)</f>
        <v>0</v>
      </c>
      <c r="K240" s="164" t="s">
        <v>147</v>
      </c>
      <c r="L240" s="33"/>
      <c r="M240" s="169" t="s">
        <v>1</v>
      </c>
      <c r="N240" s="170" t="s">
        <v>43</v>
      </c>
      <c r="O240" s="58"/>
      <c r="P240" s="171">
        <f>O240*H240</f>
        <v>0</v>
      </c>
      <c r="Q240" s="171">
        <v>5.5679999999999998E-4</v>
      </c>
      <c r="R240" s="171">
        <f>Q240*H240</f>
        <v>8.9087999999999997E-3</v>
      </c>
      <c r="S240" s="171">
        <v>0</v>
      </c>
      <c r="T240" s="172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3" t="s">
        <v>219</v>
      </c>
      <c r="AT240" s="173" t="s">
        <v>143</v>
      </c>
      <c r="AU240" s="173" t="s">
        <v>85</v>
      </c>
      <c r="AY240" s="17" t="s">
        <v>140</v>
      </c>
      <c r="BE240" s="174">
        <f>IF(N240="základní",J240,0)</f>
        <v>0</v>
      </c>
      <c r="BF240" s="174">
        <f>IF(N240="snížená",J240,0)</f>
        <v>0</v>
      </c>
      <c r="BG240" s="174">
        <f>IF(N240="zákl. přenesená",J240,0)</f>
        <v>0</v>
      </c>
      <c r="BH240" s="174">
        <f>IF(N240="sníž. přenesená",J240,0)</f>
        <v>0</v>
      </c>
      <c r="BI240" s="174">
        <f>IF(N240="nulová",J240,0)</f>
        <v>0</v>
      </c>
      <c r="BJ240" s="17" t="s">
        <v>85</v>
      </c>
      <c r="BK240" s="174">
        <f>ROUND(I240*H240,0)</f>
        <v>0</v>
      </c>
      <c r="BL240" s="17" t="s">
        <v>219</v>
      </c>
      <c r="BM240" s="173" t="s">
        <v>338</v>
      </c>
    </row>
    <row r="241" spans="1:65" s="13" customFormat="1" ht="11.25">
      <c r="B241" s="175"/>
      <c r="D241" s="176" t="s">
        <v>150</v>
      </c>
      <c r="E241" s="177" t="s">
        <v>1</v>
      </c>
      <c r="F241" s="178" t="s">
        <v>339</v>
      </c>
      <c r="H241" s="179">
        <v>16</v>
      </c>
      <c r="I241" s="180"/>
      <c r="L241" s="175"/>
      <c r="M241" s="181"/>
      <c r="N241" s="182"/>
      <c r="O241" s="182"/>
      <c r="P241" s="182"/>
      <c r="Q241" s="182"/>
      <c r="R241" s="182"/>
      <c r="S241" s="182"/>
      <c r="T241" s="183"/>
      <c r="AT241" s="177" t="s">
        <v>150</v>
      </c>
      <c r="AU241" s="177" t="s">
        <v>85</v>
      </c>
      <c r="AV241" s="13" t="s">
        <v>85</v>
      </c>
      <c r="AW241" s="13" t="s">
        <v>33</v>
      </c>
      <c r="AX241" s="13" t="s">
        <v>8</v>
      </c>
      <c r="AY241" s="177" t="s">
        <v>140</v>
      </c>
    </row>
    <row r="242" spans="1:65" s="12" customFormat="1" ht="22.9" customHeight="1">
      <c r="B242" s="148"/>
      <c r="D242" s="149" t="s">
        <v>76</v>
      </c>
      <c r="E242" s="159" t="s">
        <v>340</v>
      </c>
      <c r="F242" s="159" t="s">
        <v>341</v>
      </c>
      <c r="I242" s="151"/>
      <c r="J242" s="160">
        <f>BK242</f>
        <v>0</v>
      </c>
      <c r="L242" s="148"/>
      <c r="M242" s="153"/>
      <c r="N242" s="154"/>
      <c r="O242" s="154"/>
      <c r="P242" s="155">
        <f>SUM(P243:P253)</f>
        <v>0</v>
      </c>
      <c r="Q242" s="154"/>
      <c r="R242" s="155">
        <f>SUM(R243:R253)</f>
        <v>0.13888899999999998</v>
      </c>
      <c r="S242" s="154"/>
      <c r="T242" s="156">
        <f>SUM(T243:T253)</f>
        <v>6.46148E-2</v>
      </c>
      <c r="AR242" s="149" t="s">
        <v>85</v>
      </c>
      <c r="AT242" s="157" t="s">
        <v>76</v>
      </c>
      <c r="AU242" s="157" t="s">
        <v>8</v>
      </c>
      <c r="AY242" s="149" t="s">
        <v>140</v>
      </c>
      <c r="BK242" s="158">
        <f>SUM(BK243:BK253)</f>
        <v>0</v>
      </c>
    </row>
    <row r="243" spans="1:65" s="2" customFormat="1" ht="16.5" customHeight="1">
      <c r="A243" s="32"/>
      <c r="B243" s="161"/>
      <c r="C243" s="162" t="s">
        <v>342</v>
      </c>
      <c r="D243" s="162" t="s">
        <v>143</v>
      </c>
      <c r="E243" s="163" t="s">
        <v>343</v>
      </c>
      <c r="F243" s="164" t="s">
        <v>344</v>
      </c>
      <c r="G243" s="165" t="s">
        <v>164</v>
      </c>
      <c r="H243" s="166">
        <v>96.44</v>
      </c>
      <c r="I243" s="167"/>
      <c r="J243" s="168">
        <f>ROUND(I243*H243,0)</f>
        <v>0</v>
      </c>
      <c r="K243" s="164" t="s">
        <v>147</v>
      </c>
      <c r="L243" s="33"/>
      <c r="M243" s="169" t="s">
        <v>1</v>
      </c>
      <c r="N243" s="170" t="s">
        <v>43</v>
      </c>
      <c r="O243" s="58"/>
      <c r="P243" s="171">
        <f>O243*H243</f>
        <v>0</v>
      </c>
      <c r="Q243" s="171">
        <v>0</v>
      </c>
      <c r="R243" s="171">
        <f>Q243*H243</f>
        <v>0</v>
      </c>
      <c r="S243" s="171">
        <v>6.7000000000000002E-4</v>
      </c>
      <c r="T243" s="172">
        <f>S243*H243</f>
        <v>6.46148E-2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3" t="s">
        <v>219</v>
      </c>
      <c r="AT243" s="173" t="s">
        <v>143</v>
      </c>
      <c r="AU243" s="173" t="s">
        <v>85</v>
      </c>
      <c r="AY243" s="17" t="s">
        <v>140</v>
      </c>
      <c r="BE243" s="174">
        <f>IF(N243="základní",J243,0)</f>
        <v>0</v>
      </c>
      <c r="BF243" s="174">
        <f>IF(N243="snížená",J243,0)</f>
        <v>0</v>
      </c>
      <c r="BG243" s="174">
        <f>IF(N243="zákl. přenesená",J243,0)</f>
        <v>0</v>
      </c>
      <c r="BH243" s="174">
        <f>IF(N243="sníž. přenesená",J243,0)</f>
        <v>0</v>
      </c>
      <c r="BI243" s="174">
        <f>IF(N243="nulová",J243,0)</f>
        <v>0</v>
      </c>
      <c r="BJ243" s="17" t="s">
        <v>85</v>
      </c>
      <c r="BK243" s="174">
        <f>ROUND(I243*H243,0)</f>
        <v>0</v>
      </c>
      <c r="BL243" s="17" t="s">
        <v>219</v>
      </c>
      <c r="BM243" s="173" t="s">
        <v>345</v>
      </c>
    </row>
    <row r="244" spans="1:65" s="13" customFormat="1" ht="11.25">
      <c r="B244" s="175"/>
      <c r="D244" s="176" t="s">
        <v>150</v>
      </c>
      <c r="E244" s="177" t="s">
        <v>1</v>
      </c>
      <c r="F244" s="178" t="s">
        <v>223</v>
      </c>
      <c r="H244" s="179">
        <v>36.119999999999997</v>
      </c>
      <c r="I244" s="180"/>
      <c r="L244" s="175"/>
      <c r="M244" s="181"/>
      <c r="N244" s="182"/>
      <c r="O244" s="182"/>
      <c r="P244" s="182"/>
      <c r="Q244" s="182"/>
      <c r="R244" s="182"/>
      <c r="S244" s="182"/>
      <c r="T244" s="183"/>
      <c r="AT244" s="177" t="s">
        <v>150</v>
      </c>
      <c r="AU244" s="177" t="s">
        <v>85</v>
      </c>
      <c r="AV244" s="13" t="s">
        <v>85</v>
      </c>
      <c r="AW244" s="13" t="s">
        <v>33</v>
      </c>
      <c r="AX244" s="13" t="s">
        <v>77</v>
      </c>
      <c r="AY244" s="177" t="s">
        <v>140</v>
      </c>
    </row>
    <row r="245" spans="1:65" s="13" customFormat="1" ht="11.25">
      <c r="B245" s="175"/>
      <c r="D245" s="176" t="s">
        <v>150</v>
      </c>
      <c r="E245" s="177" t="s">
        <v>1</v>
      </c>
      <c r="F245" s="178" t="s">
        <v>224</v>
      </c>
      <c r="H245" s="179">
        <v>25.04</v>
      </c>
      <c r="I245" s="180"/>
      <c r="L245" s="175"/>
      <c r="M245" s="181"/>
      <c r="N245" s="182"/>
      <c r="O245" s="182"/>
      <c r="P245" s="182"/>
      <c r="Q245" s="182"/>
      <c r="R245" s="182"/>
      <c r="S245" s="182"/>
      <c r="T245" s="183"/>
      <c r="AT245" s="177" t="s">
        <v>150</v>
      </c>
      <c r="AU245" s="177" t="s">
        <v>85</v>
      </c>
      <c r="AV245" s="13" t="s">
        <v>85</v>
      </c>
      <c r="AW245" s="13" t="s">
        <v>33</v>
      </c>
      <c r="AX245" s="13" t="s">
        <v>77</v>
      </c>
      <c r="AY245" s="177" t="s">
        <v>140</v>
      </c>
    </row>
    <row r="246" spans="1:65" s="13" customFormat="1" ht="11.25">
      <c r="B246" s="175"/>
      <c r="D246" s="176" t="s">
        <v>150</v>
      </c>
      <c r="E246" s="177" t="s">
        <v>1</v>
      </c>
      <c r="F246" s="178" t="s">
        <v>225</v>
      </c>
      <c r="H246" s="179">
        <v>11.76</v>
      </c>
      <c r="I246" s="180"/>
      <c r="L246" s="175"/>
      <c r="M246" s="181"/>
      <c r="N246" s="182"/>
      <c r="O246" s="182"/>
      <c r="P246" s="182"/>
      <c r="Q246" s="182"/>
      <c r="R246" s="182"/>
      <c r="S246" s="182"/>
      <c r="T246" s="183"/>
      <c r="AT246" s="177" t="s">
        <v>150</v>
      </c>
      <c r="AU246" s="177" t="s">
        <v>85</v>
      </c>
      <c r="AV246" s="13" t="s">
        <v>85</v>
      </c>
      <c r="AW246" s="13" t="s">
        <v>33</v>
      </c>
      <c r="AX246" s="13" t="s">
        <v>77</v>
      </c>
      <c r="AY246" s="177" t="s">
        <v>140</v>
      </c>
    </row>
    <row r="247" spans="1:65" s="13" customFormat="1" ht="11.25">
      <c r="B247" s="175"/>
      <c r="D247" s="176" t="s">
        <v>150</v>
      </c>
      <c r="E247" s="177" t="s">
        <v>1</v>
      </c>
      <c r="F247" s="178" t="s">
        <v>226</v>
      </c>
      <c r="H247" s="179">
        <v>23.52</v>
      </c>
      <c r="I247" s="180"/>
      <c r="L247" s="175"/>
      <c r="M247" s="181"/>
      <c r="N247" s="182"/>
      <c r="O247" s="182"/>
      <c r="P247" s="182"/>
      <c r="Q247" s="182"/>
      <c r="R247" s="182"/>
      <c r="S247" s="182"/>
      <c r="T247" s="183"/>
      <c r="AT247" s="177" t="s">
        <v>150</v>
      </c>
      <c r="AU247" s="177" t="s">
        <v>85</v>
      </c>
      <c r="AV247" s="13" t="s">
        <v>85</v>
      </c>
      <c r="AW247" s="13" t="s">
        <v>33</v>
      </c>
      <c r="AX247" s="13" t="s">
        <v>77</v>
      </c>
      <c r="AY247" s="177" t="s">
        <v>140</v>
      </c>
    </row>
    <row r="248" spans="1:65" s="14" customFormat="1" ht="11.25">
      <c r="B248" s="184"/>
      <c r="D248" s="176" t="s">
        <v>150</v>
      </c>
      <c r="E248" s="185" t="s">
        <v>1</v>
      </c>
      <c r="F248" s="186" t="s">
        <v>170</v>
      </c>
      <c r="H248" s="187">
        <v>96.44</v>
      </c>
      <c r="I248" s="188"/>
      <c r="L248" s="184"/>
      <c r="M248" s="189"/>
      <c r="N248" s="190"/>
      <c r="O248" s="190"/>
      <c r="P248" s="190"/>
      <c r="Q248" s="190"/>
      <c r="R248" s="190"/>
      <c r="S248" s="190"/>
      <c r="T248" s="191"/>
      <c r="AT248" s="185" t="s">
        <v>150</v>
      </c>
      <c r="AU248" s="185" t="s">
        <v>85</v>
      </c>
      <c r="AV248" s="14" t="s">
        <v>154</v>
      </c>
      <c r="AW248" s="14" t="s">
        <v>33</v>
      </c>
      <c r="AX248" s="14" t="s">
        <v>8</v>
      </c>
      <c r="AY248" s="185" t="s">
        <v>140</v>
      </c>
    </row>
    <row r="249" spans="1:65" s="2" customFormat="1" ht="24" customHeight="1">
      <c r="A249" s="32"/>
      <c r="B249" s="161"/>
      <c r="C249" s="162" t="s">
        <v>346</v>
      </c>
      <c r="D249" s="162" t="s">
        <v>143</v>
      </c>
      <c r="E249" s="163" t="s">
        <v>347</v>
      </c>
      <c r="F249" s="164" t="s">
        <v>348</v>
      </c>
      <c r="G249" s="165" t="s">
        <v>164</v>
      </c>
      <c r="H249" s="166">
        <v>12.8</v>
      </c>
      <c r="I249" s="167"/>
      <c r="J249" s="168">
        <f>ROUND(I249*H249,0)</f>
        <v>0</v>
      </c>
      <c r="K249" s="164" t="s">
        <v>147</v>
      </c>
      <c r="L249" s="33"/>
      <c r="M249" s="169" t="s">
        <v>1</v>
      </c>
      <c r="N249" s="170" t="s">
        <v>43</v>
      </c>
      <c r="O249" s="58"/>
      <c r="P249" s="171">
        <f>O249*H249</f>
        <v>0</v>
      </c>
      <c r="Q249" s="171">
        <v>3.5100000000000001E-3</v>
      </c>
      <c r="R249" s="171">
        <f>Q249*H249</f>
        <v>4.4928000000000003E-2</v>
      </c>
      <c r="S249" s="171">
        <v>0</v>
      </c>
      <c r="T249" s="172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3" t="s">
        <v>219</v>
      </c>
      <c r="AT249" s="173" t="s">
        <v>143</v>
      </c>
      <c r="AU249" s="173" t="s">
        <v>85</v>
      </c>
      <c r="AY249" s="17" t="s">
        <v>140</v>
      </c>
      <c r="BE249" s="174">
        <f>IF(N249="základní",J249,0)</f>
        <v>0</v>
      </c>
      <c r="BF249" s="174">
        <f>IF(N249="snížená",J249,0)</f>
        <v>0</v>
      </c>
      <c r="BG249" s="174">
        <f>IF(N249="zákl. přenesená",J249,0)</f>
        <v>0</v>
      </c>
      <c r="BH249" s="174">
        <f>IF(N249="sníž. přenesená",J249,0)</f>
        <v>0</v>
      </c>
      <c r="BI249" s="174">
        <f>IF(N249="nulová",J249,0)</f>
        <v>0</v>
      </c>
      <c r="BJ249" s="17" t="s">
        <v>85</v>
      </c>
      <c r="BK249" s="174">
        <f>ROUND(I249*H249,0)</f>
        <v>0</v>
      </c>
      <c r="BL249" s="17" t="s">
        <v>219</v>
      </c>
      <c r="BM249" s="173" t="s">
        <v>349</v>
      </c>
    </row>
    <row r="250" spans="1:65" s="13" customFormat="1" ht="11.25">
      <c r="B250" s="175"/>
      <c r="D250" s="176" t="s">
        <v>150</v>
      </c>
      <c r="E250" s="177" t="s">
        <v>1</v>
      </c>
      <c r="F250" s="178" t="s">
        <v>424</v>
      </c>
      <c r="H250" s="179">
        <v>12.8</v>
      </c>
      <c r="I250" s="180"/>
      <c r="L250" s="175"/>
      <c r="M250" s="181"/>
      <c r="N250" s="182"/>
      <c r="O250" s="182"/>
      <c r="P250" s="182"/>
      <c r="Q250" s="182"/>
      <c r="R250" s="182"/>
      <c r="S250" s="182"/>
      <c r="T250" s="183"/>
      <c r="AT250" s="177" t="s">
        <v>150</v>
      </c>
      <c r="AU250" s="177" t="s">
        <v>85</v>
      </c>
      <c r="AV250" s="13" t="s">
        <v>85</v>
      </c>
      <c r="AW250" s="13" t="s">
        <v>33</v>
      </c>
      <c r="AX250" s="13" t="s">
        <v>8</v>
      </c>
      <c r="AY250" s="177" t="s">
        <v>140</v>
      </c>
    </row>
    <row r="251" spans="1:65" s="2" customFormat="1" ht="24" customHeight="1">
      <c r="A251" s="32"/>
      <c r="B251" s="161"/>
      <c r="C251" s="162" t="s">
        <v>350</v>
      </c>
      <c r="D251" s="162" t="s">
        <v>143</v>
      </c>
      <c r="E251" s="163" t="s">
        <v>351</v>
      </c>
      <c r="F251" s="164" t="s">
        <v>352</v>
      </c>
      <c r="G251" s="165" t="s">
        <v>164</v>
      </c>
      <c r="H251" s="166">
        <v>62</v>
      </c>
      <c r="I251" s="167"/>
      <c r="J251" s="168">
        <f>ROUND(I251*H251,0)</f>
        <v>0</v>
      </c>
      <c r="K251" s="164" t="s">
        <v>147</v>
      </c>
      <c r="L251" s="33"/>
      <c r="M251" s="169" t="s">
        <v>1</v>
      </c>
      <c r="N251" s="170" t="s">
        <v>43</v>
      </c>
      <c r="O251" s="58"/>
      <c r="P251" s="171">
        <f>O251*H251</f>
        <v>0</v>
      </c>
      <c r="Q251" s="171">
        <v>1.5154999999999999E-3</v>
      </c>
      <c r="R251" s="171">
        <f>Q251*H251</f>
        <v>9.3960999999999989E-2</v>
      </c>
      <c r="S251" s="171">
        <v>0</v>
      </c>
      <c r="T251" s="172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3" t="s">
        <v>219</v>
      </c>
      <c r="AT251" s="173" t="s">
        <v>143</v>
      </c>
      <c r="AU251" s="173" t="s">
        <v>85</v>
      </c>
      <c r="AY251" s="17" t="s">
        <v>140</v>
      </c>
      <c r="BE251" s="174">
        <f>IF(N251="základní",J251,0)</f>
        <v>0</v>
      </c>
      <c r="BF251" s="174">
        <f>IF(N251="snížená",J251,0)</f>
        <v>0</v>
      </c>
      <c r="BG251" s="174">
        <f>IF(N251="zákl. přenesená",J251,0)</f>
        <v>0</v>
      </c>
      <c r="BH251" s="174">
        <f>IF(N251="sníž. přenesená",J251,0)</f>
        <v>0</v>
      </c>
      <c r="BI251" s="174">
        <f>IF(N251="nulová",J251,0)</f>
        <v>0</v>
      </c>
      <c r="BJ251" s="17" t="s">
        <v>85</v>
      </c>
      <c r="BK251" s="174">
        <f>ROUND(I251*H251,0)</f>
        <v>0</v>
      </c>
      <c r="BL251" s="17" t="s">
        <v>219</v>
      </c>
      <c r="BM251" s="173" t="s">
        <v>353</v>
      </c>
    </row>
    <row r="252" spans="1:65" s="13" customFormat="1" ht="11.25">
      <c r="B252" s="175"/>
      <c r="D252" s="176" t="s">
        <v>150</v>
      </c>
      <c r="E252" s="177" t="s">
        <v>1</v>
      </c>
      <c r="F252" s="178" t="s">
        <v>354</v>
      </c>
      <c r="H252" s="179">
        <v>62</v>
      </c>
      <c r="I252" s="180"/>
      <c r="L252" s="175"/>
      <c r="M252" s="181"/>
      <c r="N252" s="182"/>
      <c r="O252" s="182"/>
      <c r="P252" s="182"/>
      <c r="Q252" s="182"/>
      <c r="R252" s="182"/>
      <c r="S252" s="182"/>
      <c r="T252" s="183"/>
      <c r="AT252" s="177" t="s">
        <v>150</v>
      </c>
      <c r="AU252" s="177" t="s">
        <v>85</v>
      </c>
      <c r="AV252" s="13" t="s">
        <v>85</v>
      </c>
      <c r="AW252" s="13" t="s">
        <v>33</v>
      </c>
      <c r="AX252" s="13" t="s">
        <v>8</v>
      </c>
      <c r="AY252" s="177" t="s">
        <v>140</v>
      </c>
    </row>
    <row r="253" spans="1:65" s="2" customFormat="1" ht="24" customHeight="1">
      <c r="A253" s="32"/>
      <c r="B253" s="161"/>
      <c r="C253" s="162" t="s">
        <v>355</v>
      </c>
      <c r="D253" s="162" t="s">
        <v>143</v>
      </c>
      <c r="E253" s="163" t="s">
        <v>356</v>
      </c>
      <c r="F253" s="164" t="s">
        <v>357</v>
      </c>
      <c r="G253" s="165" t="s">
        <v>264</v>
      </c>
      <c r="H253" s="166">
        <v>0.122</v>
      </c>
      <c r="I253" s="167"/>
      <c r="J253" s="168">
        <f>ROUND(I253*H253,0)</f>
        <v>0</v>
      </c>
      <c r="K253" s="164" t="s">
        <v>147</v>
      </c>
      <c r="L253" s="33"/>
      <c r="M253" s="169" t="s">
        <v>1</v>
      </c>
      <c r="N253" s="170" t="s">
        <v>43</v>
      </c>
      <c r="O253" s="58"/>
      <c r="P253" s="171">
        <f>O253*H253</f>
        <v>0</v>
      </c>
      <c r="Q253" s="171">
        <v>0</v>
      </c>
      <c r="R253" s="171">
        <f>Q253*H253</f>
        <v>0</v>
      </c>
      <c r="S253" s="171">
        <v>0</v>
      </c>
      <c r="T253" s="172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3" t="s">
        <v>219</v>
      </c>
      <c r="AT253" s="173" t="s">
        <v>143</v>
      </c>
      <c r="AU253" s="173" t="s">
        <v>85</v>
      </c>
      <c r="AY253" s="17" t="s">
        <v>140</v>
      </c>
      <c r="BE253" s="174">
        <f>IF(N253="základní",J253,0)</f>
        <v>0</v>
      </c>
      <c r="BF253" s="174">
        <f>IF(N253="snížená",J253,0)</f>
        <v>0</v>
      </c>
      <c r="BG253" s="174">
        <f>IF(N253="zákl. přenesená",J253,0)</f>
        <v>0</v>
      </c>
      <c r="BH253" s="174">
        <f>IF(N253="sníž. přenesená",J253,0)</f>
        <v>0</v>
      </c>
      <c r="BI253" s="174">
        <f>IF(N253="nulová",J253,0)</f>
        <v>0</v>
      </c>
      <c r="BJ253" s="17" t="s">
        <v>85</v>
      </c>
      <c r="BK253" s="174">
        <f>ROUND(I253*H253,0)</f>
        <v>0</v>
      </c>
      <c r="BL253" s="17" t="s">
        <v>219</v>
      </c>
      <c r="BM253" s="173" t="s">
        <v>358</v>
      </c>
    </row>
    <row r="254" spans="1:65" s="12" customFormat="1" ht="22.9" customHeight="1">
      <c r="B254" s="148"/>
      <c r="D254" s="149" t="s">
        <v>76</v>
      </c>
      <c r="E254" s="159" t="s">
        <v>359</v>
      </c>
      <c r="F254" s="159" t="s">
        <v>360</v>
      </c>
      <c r="I254" s="151"/>
      <c r="J254" s="160">
        <f>BK254</f>
        <v>0</v>
      </c>
      <c r="L254" s="148"/>
      <c r="M254" s="153"/>
      <c r="N254" s="154"/>
      <c r="O254" s="154"/>
      <c r="P254" s="155">
        <f>SUM(P255:P269)</f>
        <v>0</v>
      </c>
      <c r="Q254" s="154"/>
      <c r="R254" s="155">
        <f>SUM(R255:R269)</f>
        <v>0.13744006959999999</v>
      </c>
      <c r="S254" s="154"/>
      <c r="T254" s="156">
        <f>SUM(T255:T269)</f>
        <v>0</v>
      </c>
      <c r="AR254" s="149" t="s">
        <v>85</v>
      </c>
      <c r="AT254" s="157" t="s">
        <v>76</v>
      </c>
      <c r="AU254" s="157" t="s">
        <v>8</v>
      </c>
      <c r="AY254" s="149" t="s">
        <v>140</v>
      </c>
      <c r="BK254" s="158">
        <f>SUM(BK255:BK269)</f>
        <v>0</v>
      </c>
    </row>
    <row r="255" spans="1:65" s="2" customFormat="1" ht="24" customHeight="1">
      <c r="A255" s="32"/>
      <c r="B255" s="161"/>
      <c r="C255" s="162" t="s">
        <v>97</v>
      </c>
      <c r="D255" s="162" t="s">
        <v>143</v>
      </c>
      <c r="E255" s="163" t="s">
        <v>361</v>
      </c>
      <c r="F255" s="164" t="s">
        <v>362</v>
      </c>
      <c r="G255" s="165" t="s">
        <v>146</v>
      </c>
      <c r="H255" s="166">
        <v>158.92699999999999</v>
      </c>
      <c r="I255" s="167"/>
      <c r="J255" s="168">
        <f>ROUND(I255*H255,0)</f>
        <v>0</v>
      </c>
      <c r="K255" s="164" t="s">
        <v>147</v>
      </c>
      <c r="L255" s="33"/>
      <c r="M255" s="169" t="s">
        <v>1</v>
      </c>
      <c r="N255" s="170" t="s">
        <v>43</v>
      </c>
      <c r="O255" s="58"/>
      <c r="P255" s="171">
        <f>O255*H255</f>
        <v>0</v>
      </c>
      <c r="Q255" s="171">
        <v>1.3999999999999999E-4</v>
      </c>
      <c r="R255" s="171">
        <f>Q255*H255</f>
        <v>2.2249779999999997E-2</v>
      </c>
      <c r="S255" s="171">
        <v>0</v>
      </c>
      <c r="T255" s="172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3" t="s">
        <v>219</v>
      </c>
      <c r="AT255" s="173" t="s">
        <v>143</v>
      </c>
      <c r="AU255" s="173" t="s">
        <v>85</v>
      </c>
      <c r="AY255" s="17" t="s">
        <v>140</v>
      </c>
      <c r="BE255" s="174">
        <f>IF(N255="základní",J255,0)</f>
        <v>0</v>
      </c>
      <c r="BF255" s="174">
        <f>IF(N255="snížená",J255,0)</f>
        <v>0</v>
      </c>
      <c r="BG255" s="174">
        <f>IF(N255="zákl. přenesená",J255,0)</f>
        <v>0</v>
      </c>
      <c r="BH255" s="174">
        <f>IF(N255="sníž. přenesená",J255,0)</f>
        <v>0</v>
      </c>
      <c r="BI255" s="174">
        <f>IF(N255="nulová",J255,0)</f>
        <v>0</v>
      </c>
      <c r="BJ255" s="17" t="s">
        <v>85</v>
      </c>
      <c r="BK255" s="174">
        <f>ROUND(I255*H255,0)</f>
        <v>0</v>
      </c>
      <c r="BL255" s="17" t="s">
        <v>219</v>
      </c>
      <c r="BM255" s="173" t="s">
        <v>363</v>
      </c>
    </row>
    <row r="256" spans="1:65" s="13" customFormat="1" ht="11.25">
      <c r="B256" s="175"/>
      <c r="D256" s="176" t="s">
        <v>150</v>
      </c>
      <c r="E256" s="177" t="s">
        <v>1</v>
      </c>
      <c r="F256" s="178" t="s">
        <v>95</v>
      </c>
      <c r="H256" s="179">
        <v>41</v>
      </c>
      <c r="I256" s="180"/>
      <c r="L256" s="175"/>
      <c r="M256" s="181"/>
      <c r="N256" s="182"/>
      <c r="O256" s="182"/>
      <c r="P256" s="182"/>
      <c r="Q256" s="182"/>
      <c r="R256" s="182"/>
      <c r="S256" s="182"/>
      <c r="T256" s="183"/>
      <c r="AT256" s="177" t="s">
        <v>150</v>
      </c>
      <c r="AU256" s="177" t="s">
        <v>85</v>
      </c>
      <c r="AV256" s="13" t="s">
        <v>85</v>
      </c>
      <c r="AW256" s="13" t="s">
        <v>33</v>
      </c>
      <c r="AX256" s="13" t="s">
        <v>77</v>
      </c>
      <c r="AY256" s="177" t="s">
        <v>140</v>
      </c>
    </row>
    <row r="257" spans="1:65" s="13" customFormat="1" ht="11.25">
      <c r="B257" s="175"/>
      <c r="D257" s="176" t="s">
        <v>150</v>
      </c>
      <c r="E257" s="177" t="s">
        <v>1</v>
      </c>
      <c r="F257" s="178" t="s">
        <v>98</v>
      </c>
      <c r="H257" s="179">
        <v>60.063000000000002</v>
      </c>
      <c r="I257" s="180"/>
      <c r="L257" s="175"/>
      <c r="M257" s="181"/>
      <c r="N257" s="182"/>
      <c r="O257" s="182"/>
      <c r="P257" s="182"/>
      <c r="Q257" s="182"/>
      <c r="R257" s="182"/>
      <c r="S257" s="182"/>
      <c r="T257" s="183"/>
      <c r="AT257" s="177" t="s">
        <v>150</v>
      </c>
      <c r="AU257" s="177" t="s">
        <v>85</v>
      </c>
      <c r="AV257" s="13" t="s">
        <v>85</v>
      </c>
      <c r="AW257" s="13" t="s">
        <v>33</v>
      </c>
      <c r="AX257" s="13" t="s">
        <v>77</v>
      </c>
      <c r="AY257" s="177" t="s">
        <v>140</v>
      </c>
    </row>
    <row r="258" spans="1:65" s="13" customFormat="1" ht="11.25">
      <c r="B258" s="175"/>
      <c r="D258" s="176" t="s">
        <v>150</v>
      </c>
      <c r="E258" s="177" t="s">
        <v>1</v>
      </c>
      <c r="F258" s="178" t="s">
        <v>104</v>
      </c>
      <c r="H258" s="179">
        <v>57.863999999999997</v>
      </c>
      <c r="I258" s="180"/>
      <c r="L258" s="175"/>
      <c r="M258" s="181"/>
      <c r="N258" s="182"/>
      <c r="O258" s="182"/>
      <c r="P258" s="182"/>
      <c r="Q258" s="182"/>
      <c r="R258" s="182"/>
      <c r="S258" s="182"/>
      <c r="T258" s="183"/>
      <c r="AT258" s="177" t="s">
        <v>150</v>
      </c>
      <c r="AU258" s="177" t="s">
        <v>85</v>
      </c>
      <c r="AV258" s="13" t="s">
        <v>85</v>
      </c>
      <c r="AW258" s="13" t="s">
        <v>33</v>
      </c>
      <c r="AX258" s="13" t="s">
        <v>77</v>
      </c>
      <c r="AY258" s="177" t="s">
        <v>140</v>
      </c>
    </row>
    <row r="259" spans="1:65" s="14" customFormat="1" ht="11.25">
      <c r="B259" s="184"/>
      <c r="D259" s="176" t="s">
        <v>150</v>
      </c>
      <c r="E259" s="185" t="s">
        <v>1</v>
      </c>
      <c r="F259" s="186" t="s">
        <v>170</v>
      </c>
      <c r="H259" s="187">
        <v>158.92699999999999</v>
      </c>
      <c r="I259" s="188"/>
      <c r="L259" s="184"/>
      <c r="M259" s="189"/>
      <c r="N259" s="190"/>
      <c r="O259" s="190"/>
      <c r="P259" s="190"/>
      <c r="Q259" s="190"/>
      <c r="R259" s="190"/>
      <c r="S259" s="190"/>
      <c r="T259" s="191"/>
      <c r="AT259" s="185" t="s">
        <v>150</v>
      </c>
      <c r="AU259" s="185" t="s">
        <v>85</v>
      </c>
      <c r="AV259" s="14" t="s">
        <v>154</v>
      </c>
      <c r="AW259" s="14" t="s">
        <v>33</v>
      </c>
      <c r="AX259" s="14" t="s">
        <v>8</v>
      </c>
      <c r="AY259" s="185" t="s">
        <v>140</v>
      </c>
    </row>
    <row r="260" spans="1:65" s="2" customFormat="1" ht="24" customHeight="1">
      <c r="A260" s="32"/>
      <c r="B260" s="161"/>
      <c r="C260" s="162" t="s">
        <v>364</v>
      </c>
      <c r="D260" s="162" t="s">
        <v>143</v>
      </c>
      <c r="E260" s="163" t="s">
        <v>365</v>
      </c>
      <c r="F260" s="164" t="s">
        <v>366</v>
      </c>
      <c r="G260" s="165" t="s">
        <v>146</v>
      </c>
      <c r="H260" s="166">
        <v>158.92699999999999</v>
      </c>
      <c r="I260" s="167"/>
      <c r="J260" s="168">
        <f>ROUND(I260*H260,0)</f>
        <v>0</v>
      </c>
      <c r="K260" s="164" t="s">
        <v>147</v>
      </c>
      <c r="L260" s="33"/>
      <c r="M260" s="169" t="s">
        <v>1</v>
      </c>
      <c r="N260" s="170" t="s">
        <v>43</v>
      </c>
      <c r="O260" s="58"/>
      <c r="P260" s="171">
        <f>O260*H260</f>
        <v>0</v>
      </c>
      <c r="Q260" s="171">
        <v>7.2480000000000005E-4</v>
      </c>
      <c r="R260" s="171">
        <f>Q260*H260</f>
        <v>0.11519028960000001</v>
      </c>
      <c r="S260" s="171">
        <v>0</v>
      </c>
      <c r="T260" s="172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3" t="s">
        <v>219</v>
      </c>
      <c r="AT260" s="173" t="s">
        <v>143</v>
      </c>
      <c r="AU260" s="173" t="s">
        <v>85</v>
      </c>
      <c r="AY260" s="17" t="s">
        <v>140</v>
      </c>
      <c r="BE260" s="174">
        <f>IF(N260="základní",J260,0)</f>
        <v>0</v>
      </c>
      <c r="BF260" s="174">
        <f>IF(N260="snížená",J260,0)</f>
        <v>0</v>
      </c>
      <c r="BG260" s="174">
        <f>IF(N260="zákl. přenesená",J260,0)</f>
        <v>0</v>
      </c>
      <c r="BH260" s="174">
        <f>IF(N260="sníž. přenesená",J260,0)</f>
        <v>0</v>
      </c>
      <c r="BI260" s="174">
        <f>IF(N260="nulová",J260,0)</f>
        <v>0</v>
      </c>
      <c r="BJ260" s="17" t="s">
        <v>85</v>
      </c>
      <c r="BK260" s="174">
        <f>ROUND(I260*H260,0)</f>
        <v>0</v>
      </c>
      <c r="BL260" s="17" t="s">
        <v>219</v>
      </c>
      <c r="BM260" s="173" t="s">
        <v>367</v>
      </c>
    </row>
    <row r="261" spans="1:65" s="13" customFormat="1" ht="11.25">
      <c r="B261" s="175"/>
      <c r="D261" s="176" t="s">
        <v>150</v>
      </c>
      <c r="E261" s="177" t="s">
        <v>1</v>
      </c>
      <c r="F261" s="178" t="s">
        <v>95</v>
      </c>
      <c r="H261" s="179">
        <v>41</v>
      </c>
      <c r="I261" s="180"/>
      <c r="L261" s="175"/>
      <c r="M261" s="181"/>
      <c r="N261" s="182"/>
      <c r="O261" s="182"/>
      <c r="P261" s="182"/>
      <c r="Q261" s="182"/>
      <c r="R261" s="182"/>
      <c r="S261" s="182"/>
      <c r="T261" s="183"/>
      <c r="AT261" s="177" t="s">
        <v>150</v>
      </c>
      <c r="AU261" s="177" t="s">
        <v>85</v>
      </c>
      <c r="AV261" s="13" t="s">
        <v>85</v>
      </c>
      <c r="AW261" s="13" t="s">
        <v>33</v>
      </c>
      <c r="AX261" s="13" t="s">
        <v>77</v>
      </c>
      <c r="AY261" s="177" t="s">
        <v>140</v>
      </c>
    </row>
    <row r="262" spans="1:65" s="13" customFormat="1" ht="11.25">
      <c r="B262" s="175"/>
      <c r="D262" s="176" t="s">
        <v>150</v>
      </c>
      <c r="E262" s="177" t="s">
        <v>1</v>
      </c>
      <c r="F262" s="178" t="s">
        <v>98</v>
      </c>
      <c r="H262" s="179">
        <v>60.063000000000002</v>
      </c>
      <c r="I262" s="180"/>
      <c r="L262" s="175"/>
      <c r="M262" s="181"/>
      <c r="N262" s="182"/>
      <c r="O262" s="182"/>
      <c r="P262" s="182"/>
      <c r="Q262" s="182"/>
      <c r="R262" s="182"/>
      <c r="S262" s="182"/>
      <c r="T262" s="183"/>
      <c r="AT262" s="177" t="s">
        <v>150</v>
      </c>
      <c r="AU262" s="177" t="s">
        <v>85</v>
      </c>
      <c r="AV262" s="13" t="s">
        <v>85</v>
      </c>
      <c r="AW262" s="13" t="s">
        <v>33</v>
      </c>
      <c r="AX262" s="13" t="s">
        <v>77</v>
      </c>
      <c r="AY262" s="177" t="s">
        <v>140</v>
      </c>
    </row>
    <row r="263" spans="1:65" s="14" customFormat="1" ht="11.25">
      <c r="B263" s="184"/>
      <c r="D263" s="176" t="s">
        <v>150</v>
      </c>
      <c r="E263" s="185" t="s">
        <v>1</v>
      </c>
      <c r="F263" s="186" t="s">
        <v>170</v>
      </c>
      <c r="H263" s="187">
        <v>101.063</v>
      </c>
      <c r="I263" s="188"/>
      <c r="L263" s="184"/>
      <c r="M263" s="189"/>
      <c r="N263" s="190"/>
      <c r="O263" s="190"/>
      <c r="P263" s="190"/>
      <c r="Q263" s="190"/>
      <c r="R263" s="190"/>
      <c r="S263" s="190"/>
      <c r="T263" s="191"/>
      <c r="AT263" s="185" t="s">
        <v>150</v>
      </c>
      <c r="AU263" s="185" t="s">
        <v>85</v>
      </c>
      <c r="AV263" s="14" t="s">
        <v>154</v>
      </c>
      <c r="AW263" s="14" t="s">
        <v>33</v>
      </c>
      <c r="AX263" s="14" t="s">
        <v>77</v>
      </c>
      <c r="AY263" s="185" t="s">
        <v>140</v>
      </c>
    </row>
    <row r="264" spans="1:65" s="13" customFormat="1" ht="11.25">
      <c r="B264" s="175"/>
      <c r="D264" s="176" t="s">
        <v>150</v>
      </c>
      <c r="E264" s="177" t="s">
        <v>1</v>
      </c>
      <c r="F264" s="178" t="s">
        <v>368</v>
      </c>
      <c r="H264" s="179">
        <v>21.672000000000001</v>
      </c>
      <c r="I264" s="180"/>
      <c r="L264" s="175"/>
      <c r="M264" s="181"/>
      <c r="N264" s="182"/>
      <c r="O264" s="182"/>
      <c r="P264" s="182"/>
      <c r="Q264" s="182"/>
      <c r="R264" s="182"/>
      <c r="S264" s="182"/>
      <c r="T264" s="183"/>
      <c r="AT264" s="177" t="s">
        <v>150</v>
      </c>
      <c r="AU264" s="177" t="s">
        <v>85</v>
      </c>
      <c r="AV264" s="13" t="s">
        <v>85</v>
      </c>
      <c r="AW264" s="13" t="s">
        <v>33</v>
      </c>
      <c r="AX264" s="13" t="s">
        <v>77</v>
      </c>
      <c r="AY264" s="177" t="s">
        <v>140</v>
      </c>
    </row>
    <row r="265" spans="1:65" s="13" customFormat="1" ht="11.25">
      <c r="B265" s="175"/>
      <c r="D265" s="176" t="s">
        <v>150</v>
      </c>
      <c r="E265" s="177" t="s">
        <v>1</v>
      </c>
      <c r="F265" s="178" t="s">
        <v>369</v>
      </c>
      <c r="H265" s="179">
        <v>15.023999999999999</v>
      </c>
      <c r="I265" s="180"/>
      <c r="L265" s="175"/>
      <c r="M265" s="181"/>
      <c r="N265" s="182"/>
      <c r="O265" s="182"/>
      <c r="P265" s="182"/>
      <c r="Q265" s="182"/>
      <c r="R265" s="182"/>
      <c r="S265" s="182"/>
      <c r="T265" s="183"/>
      <c r="AT265" s="177" t="s">
        <v>150</v>
      </c>
      <c r="AU265" s="177" t="s">
        <v>85</v>
      </c>
      <c r="AV265" s="13" t="s">
        <v>85</v>
      </c>
      <c r="AW265" s="13" t="s">
        <v>33</v>
      </c>
      <c r="AX265" s="13" t="s">
        <v>77</v>
      </c>
      <c r="AY265" s="177" t="s">
        <v>140</v>
      </c>
    </row>
    <row r="266" spans="1:65" s="13" customFormat="1" ht="11.25">
      <c r="B266" s="175"/>
      <c r="D266" s="176" t="s">
        <v>150</v>
      </c>
      <c r="E266" s="177" t="s">
        <v>1</v>
      </c>
      <c r="F266" s="178" t="s">
        <v>370</v>
      </c>
      <c r="H266" s="179">
        <v>7.056</v>
      </c>
      <c r="I266" s="180"/>
      <c r="L266" s="175"/>
      <c r="M266" s="181"/>
      <c r="N266" s="182"/>
      <c r="O266" s="182"/>
      <c r="P266" s="182"/>
      <c r="Q266" s="182"/>
      <c r="R266" s="182"/>
      <c r="S266" s="182"/>
      <c r="T266" s="183"/>
      <c r="AT266" s="177" t="s">
        <v>150</v>
      </c>
      <c r="AU266" s="177" t="s">
        <v>85</v>
      </c>
      <c r="AV266" s="13" t="s">
        <v>85</v>
      </c>
      <c r="AW266" s="13" t="s">
        <v>33</v>
      </c>
      <c r="AX266" s="13" t="s">
        <v>77</v>
      </c>
      <c r="AY266" s="177" t="s">
        <v>140</v>
      </c>
    </row>
    <row r="267" spans="1:65" s="13" customFormat="1" ht="11.25">
      <c r="B267" s="175"/>
      <c r="D267" s="176" t="s">
        <v>150</v>
      </c>
      <c r="E267" s="177" t="s">
        <v>1</v>
      </c>
      <c r="F267" s="178" t="s">
        <v>371</v>
      </c>
      <c r="H267" s="179">
        <v>14.112</v>
      </c>
      <c r="I267" s="180"/>
      <c r="L267" s="175"/>
      <c r="M267" s="181"/>
      <c r="N267" s="182"/>
      <c r="O267" s="182"/>
      <c r="P267" s="182"/>
      <c r="Q267" s="182"/>
      <c r="R267" s="182"/>
      <c r="S267" s="182"/>
      <c r="T267" s="183"/>
      <c r="AT267" s="177" t="s">
        <v>150</v>
      </c>
      <c r="AU267" s="177" t="s">
        <v>85</v>
      </c>
      <c r="AV267" s="13" t="s">
        <v>85</v>
      </c>
      <c r="AW267" s="13" t="s">
        <v>33</v>
      </c>
      <c r="AX267" s="13" t="s">
        <v>77</v>
      </c>
      <c r="AY267" s="177" t="s">
        <v>140</v>
      </c>
    </row>
    <row r="268" spans="1:65" s="14" customFormat="1" ht="11.25">
      <c r="B268" s="184"/>
      <c r="D268" s="176" t="s">
        <v>150</v>
      </c>
      <c r="E268" s="185" t="s">
        <v>104</v>
      </c>
      <c r="F268" s="186" t="s">
        <v>170</v>
      </c>
      <c r="H268" s="187">
        <v>57.863999999999997</v>
      </c>
      <c r="I268" s="188"/>
      <c r="L268" s="184"/>
      <c r="M268" s="189"/>
      <c r="N268" s="190"/>
      <c r="O268" s="190"/>
      <c r="P268" s="190"/>
      <c r="Q268" s="190"/>
      <c r="R268" s="190"/>
      <c r="S268" s="190"/>
      <c r="T268" s="191"/>
      <c r="AT268" s="185" t="s">
        <v>150</v>
      </c>
      <c r="AU268" s="185" t="s">
        <v>85</v>
      </c>
      <c r="AV268" s="14" t="s">
        <v>154</v>
      </c>
      <c r="AW268" s="14" t="s">
        <v>33</v>
      </c>
      <c r="AX268" s="14" t="s">
        <v>77</v>
      </c>
      <c r="AY268" s="185" t="s">
        <v>140</v>
      </c>
    </row>
    <row r="269" spans="1:65" s="15" customFormat="1" ht="11.25">
      <c r="B269" s="202"/>
      <c r="D269" s="176" t="s">
        <v>150</v>
      </c>
      <c r="E269" s="203" t="s">
        <v>1</v>
      </c>
      <c r="F269" s="204" t="s">
        <v>246</v>
      </c>
      <c r="H269" s="205">
        <v>158.92699999999999</v>
      </c>
      <c r="I269" s="206"/>
      <c r="L269" s="202"/>
      <c r="M269" s="210"/>
      <c r="N269" s="211"/>
      <c r="O269" s="211"/>
      <c r="P269" s="211"/>
      <c r="Q269" s="211"/>
      <c r="R269" s="211"/>
      <c r="S269" s="211"/>
      <c r="T269" s="212"/>
      <c r="AT269" s="203" t="s">
        <v>150</v>
      </c>
      <c r="AU269" s="203" t="s">
        <v>85</v>
      </c>
      <c r="AV269" s="15" t="s">
        <v>148</v>
      </c>
      <c r="AW269" s="15" t="s">
        <v>33</v>
      </c>
      <c r="AX269" s="15" t="s">
        <v>8</v>
      </c>
      <c r="AY269" s="203" t="s">
        <v>140</v>
      </c>
    </row>
    <row r="270" spans="1:65" s="2" customFormat="1" ht="6.95" customHeight="1">
      <c r="A270" s="32"/>
      <c r="B270" s="47"/>
      <c r="C270" s="48"/>
      <c r="D270" s="48"/>
      <c r="E270" s="48"/>
      <c r="F270" s="48"/>
      <c r="G270" s="48"/>
      <c r="H270" s="48"/>
      <c r="I270" s="121"/>
      <c r="J270" s="48"/>
      <c r="K270" s="48"/>
      <c r="L270" s="33"/>
      <c r="M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</row>
  </sheetData>
  <autoFilter ref="C126:K269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87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5"/>
      <c r="J3" s="19"/>
      <c r="K3" s="19"/>
      <c r="L3" s="20"/>
      <c r="AT3" s="17" t="s">
        <v>8</v>
      </c>
    </row>
    <row r="4" spans="1:46" s="1" customFormat="1" ht="24.95" customHeight="1">
      <c r="B4" s="20"/>
      <c r="D4" s="21" t="s">
        <v>94</v>
      </c>
      <c r="I4" s="93"/>
      <c r="L4" s="20"/>
      <c r="M4" s="96" t="s">
        <v>11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17</v>
      </c>
      <c r="I6" s="93"/>
      <c r="L6" s="20"/>
    </row>
    <row r="7" spans="1:46" s="1" customFormat="1" ht="16.5" customHeight="1">
      <c r="B7" s="20"/>
      <c r="E7" s="257" t="str">
        <f>'Rekapitulace stavby'!K6</f>
        <v>Oprava balkonů čp.2903 a 2904 Eduarda Zbroje</v>
      </c>
      <c r="F7" s="258"/>
      <c r="G7" s="258"/>
      <c r="H7" s="258"/>
      <c r="I7" s="93"/>
      <c r="L7" s="20"/>
    </row>
    <row r="8" spans="1:46" s="2" customFormat="1" ht="12" customHeight="1">
      <c r="A8" s="32"/>
      <c r="B8" s="33"/>
      <c r="C8" s="32"/>
      <c r="D8" s="27" t="s">
        <v>107</v>
      </c>
      <c r="E8" s="32"/>
      <c r="F8" s="32"/>
      <c r="G8" s="32"/>
      <c r="H8" s="32"/>
      <c r="I8" s="97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7" t="s">
        <v>372</v>
      </c>
      <c r="F9" s="259"/>
      <c r="G9" s="259"/>
      <c r="H9" s="259"/>
      <c r="I9" s="97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7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19</v>
      </c>
      <c r="E11" s="32"/>
      <c r="F11" s="25" t="s">
        <v>1</v>
      </c>
      <c r="G11" s="32"/>
      <c r="H11" s="32"/>
      <c r="I11" s="98" t="s">
        <v>20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21</v>
      </c>
      <c r="E12" s="32"/>
      <c r="F12" s="25" t="s">
        <v>22</v>
      </c>
      <c r="G12" s="32"/>
      <c r="H12" s="32"/>
      <c r="I12" s="98" t="s">
        <v>23</v>
      </c>
      <c r="J12" s="55" t="str">
        <f>'Rekapitulace stavby'!AN8</f>
        <v>28. 11. 2019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7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25</v>
      </c>
      <c r="E14" s="32"/>
      <c r="F14" s="32"/>
      <c r="G14" s="32"/>
      <c r="H14" s="32"/>
      <c r="I14" s="98" t="s">
        <v>26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27</v>
      </c>
      <c r="F15" s="32"/>
      <c r="G15" s="32"/>
      <c r="H15" s="32"/>
      <c r="I15" s="98" t="s">
        <v>28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7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29</v>
      </c>
      <c r="E17" s="32"/>
      <c r="F17" s="32"/>
      <c r="G17" s="32"/>
      <c r="H17" s="32"/>
      <c r="I17" s="98" t="s">
        <v>26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0" t="str">
        <f>'Rekapitulace stavby'!E14</f>
        <v>Vyplň údaj</v>
      </c>
      <c r="F18" s="240"/>
      <c r="G18" s="240"/>
      <c r="H18" s="240"/>
      <c r="I18" s="98" t="s">
        <v>28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7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31</v>
      </c>
      <c r="E20" s="32"/>
      <c r="F20" s="32"/>
      <c r="G20" s="32"/>
      <c r="H20" s="32"/>
      <c r="I20" s="98" t="s">
        <v>26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32</v>
      </c>
      <c r="F21" s="32"/>
      <c r="G21" s="32"/>
      <c r="H21" s="32"/>
      <c r="I21" s="98" t="s">
        <v>28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7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8" t="s">
        <v>26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35</v>
      </c>
      <c r="F24" s="32"/>
      <c r="G24" s="32"/>
      <c r="H24" s="32"/>
      <c r="I24" s="98" t="s">
        <v>28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7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36</v>
      </c>
      <c r="E26" s="32"/>
      <c r="F26" s="32"/>
      <c r="G26" s="32"/>
      <c r="H26" s="32"/>
      <c r="I26" s="97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9"/>
      <c r="B27" s="100"/>
      <c r="C27" s="99"/>
      <c r="D27" s="99"/>
      <c r="E27" s="244" t="s">
        <v>1</v>
      </c>
      <c r="F27" s="244"/>
      <c r="G27" s="244"/>
      <c r="H27" s="244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7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3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4" t="s">
        <v>37</v>
      </c>
      <c r="E30" s="32"/>
      <c r="F30" s="32"/>
      <c r="G30" s="32"/>
      <c r="H30" s="32"/>
      <c r="I30" s="97"/>
      <c r="J30" s="71">
        <f>ROUND(J126, 0)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3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105" t="s">
        <v>38</v>
      </c>
      <c r="J32" s="36" t="s">
        <v>40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6" t="s">
        <v>41</v>
      </c>
      <c r="E33" s="27" t="s">
        <v>42</v>
      </c>
      <c r="F33" s="107">
        <f>ROUND((SUM(BE126:BE145)),  0)</f>
        <v>0</v>
      </c>
      <c r="G33" s="32"/>
      <c r="H33" s="32"/>
      <c r="I33" s="108">
        <v>0.21</v>
      </c>
      <c r="J33" s="107">
        <f>ROUND(((SUM(BE126:BE145))*I33),  0)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107">
        <f>ROUND((SUM(BF126:BF145)),  0)</f>
        <v>0</v>
      </c>
      <c r="G34" s="32"/>
      <c r="H34" s="32"/>
      <c r="I34" s="108">
        <v>0.15</v>
      </c>
      <c r="J34" s="107">
        <f>ROUND(((SUM(BF126:BF145))*I34),  0)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107">
        <f>ROUND((SUM(BG126:BG145)),  0)</f>
        <v>0</v>
      </c>
      <c r="G35" s="32"/>
      <c r="H35" s="32"/>
      <c r="I35" s="108">
        <v>0.21</v>
      </c>
      <c r="J35" s="107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107">
        <f>ROUND((SUM(BH126:BH145)),  0)</f>
        <v>0</v>
      </c>
      <c r="G36" s="32"/>
      <c r="H36" s="32"/>
      <c r="I36" s="108">
        <v>0.15</v>
      </c>
      <c r="J36" s="107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107">
        <f>ROUND((SUM(BI126:BI145)),  0)</f>
        <v>0</v>
      </c>
      <c r="G37" s="32"/>
      <c r="H37" s="32"/>
      <c r="I37" s="108">
        <v>0</v>
      </c>
      <c r="J37" s="107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7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9"/>
      <c r="D39" s="110" t="s">
        <v>47</v>
      </c>
      <c r="E39" s="60"/>
      <c r="F39" s="60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7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116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17" t="s">
        <v>53</v>
      </c>
      <c r="G61" s="45" t="s">
        <v>52</v>
      </c>
      <c r="H61" s="35"/>
      <c r="I61" s="118"/>
      <c r="J61" s="119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120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17" t="s">
        <v>53</v>
      </c>
      <c r="G76" s="45" t="s">
        <v>52</v>
      </c>
      <c r="H76" s="35"/>
      <c r="I76" s="118"/>
      <c r="J76" s="119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1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2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2"/>
      <c r="E82" s="32"/>
      <c r="F82" s="32"/>
      <c r="G82" s="32"/>
      <c r="H82" s="32"/>
      <c r="I82" s="97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7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2"/>
      <c r="E84" s="32"/>
      <c r="F84" s="32"/>
      <c r="G84" s="32"/>
      <c r="H84" s="32"/>
      <c r="I84" s="97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7" t="str">
        <f>E7</f>
        <v>Oprava balkonů čp.2903 a 2904 Eduarda Zbroje</v>
      </c>
      <c r="F85" s="258"/>
      <c r="G85" s="258"/>
      <c r="H85" s="258"/>
      <c r="I85" s="97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107</v>
      </c>
      <c r="D86" s="32"/>
      <c r="E86" s="32"/>
      <c r="F86" s="32"/>
      <c r="G86" s="32"/>
      <c r="H86" s="32"/>
      <c r="I86" s="97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7" t="str">
        <f>E9</f>
        <v>2 - Vedlejší náklady</v>
      </c>
      <c r="F87" s="259"/>
      <c r="G87" s="259"/>
      <c r="H87" s="259"/>
      <c r="I87" s="97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7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2"/>
      <c r="E89" s="32"/>
      <c r="F89" s="25" t="str">
        <f>F12</f>
        <v>Dvůr Králové nad Labem</v>
      </c>
      <c r="G89" s="32"/>
      <c r="H89" s="32"/>
      <c r="I89" s="98" t="s">
        <v>23</v>
      </c>
      <c r="J89" s="55" t="str">
        <f>IF(J12="","",J12)</f>
        <v>28. 11. 2019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7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43.15" customHeight="1">
      <c r="A91" s="32"/>
      <c r="B91" s="33"/>
      <c r="C91" s="27" t="s">
        <v>25</v>
      </c>
      <c r="D91" s="32"/>
      <c r="E91" s="32"/>
      <c r="F91" s="25" t="str">
        <f>E15</f>
        <v>Město Dvůr Králové n.L., náměstí TGM 39</v>
      </c>
      <c r="G91" s="32"/>
      <c r="H91" s="32"/>
      <c r="I91" s="98" t="s">
        <v>31</v>
      </c>
      <c r="J91" s="30" t="str">
        <f>E21</f>
        <v>Projektis spol. s r.o., Legionářská 562, D.K.n.L.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29</v>
      </c>
      <c r="D92" s="32"/>
      <c r="E92" s="32"/>
      <c r="F92" s="25" t="str">
        <f>IF(E18="","",E18)</f>
        <v>Vyplň údaj</v>
      </c>
      <c r="G92" s="32"/>
      <c r="H92" s="32"/>
      <c r="I92" s="98" t="s">
        <v>34</v>
      </c>
      <c r="J92" s="30" t="str">
        <f>E24</f>
        <v>ing. V. Švehla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7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3" t="s">
        <v>110</v>
      </c>
      <c r="D94" s="109"/>
      <c r="E94" s="109"/>
      <c r="F94" s="109"/>
      <c r="G94" s="109"/>
      <c r="H94" s="109"/>
      <c r="I94" s="124"/>
      <c r="J94" s="125" t="s">
        <v>111</v>
      </c>
      <c r="K94" s="109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7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6" t="s">
        <v>112</v>
      </c>
      <c r="D96" s="32"/>
      <c r="E96" s="32"/>
      <c r="F96" s="32"/>
      <c r="G96" s="32"/>
      <c r="H96" s="32"/>
      <c r="I96" s="97"/>
      <c r="J96" s="71">
        <f>J126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113</v>
      </c>
    </row>
    <row r="97" spans="1:31" s="9" customFormat="1" ht="24.95" customHeight="1">
      <c r="B97" s="127"/>
      <c r="D97" s="128" t="s">
        <v>373</v>
      </c>
      <c r="E97" s="129"/>
      <c r="F97" s="129"/>
      <c r="G97" s="129"/>
      <c r="H97" s="129"/>
      <c r="I97" s="130"/>
      <c r="J97" s="131">
        <f>J127</f>
        <v>0</v>
      </c>
      <c r="L97" s="127"/>
    </row>
    <row r="98" spans="1:31" s="10" customFormat="1" ht="19.899999999999999" customHeight="1">
      <c r="B98" s="132"/>
      <c r="D98" s="133" t="s">
        <v>374</v>
      </c>
      <c r="E98" s="134"/>
      <c r="F98" s="134"/>
      <c r="G98" s="134"/>
      <c r="H98" s="134"/>
      <c r="I98" s="135"/>
      <c r="J98" s="136">
        <f>J128</f>
        <v>0</v>
      </c>
      <c r="L98" s="132"/>
    </row>
    <row r="99" spans="1:31" s="10" customFormat="1" ht="19.899999999999999" customHeight="1">
      <c r="B99" s="132"/>
      <c r="D99" s="133" t="s">
        <v>375</v>
      </c>
      <c r="E99" s="134"/>
      <c r="F99" s="134"/>
      <c r="G99" s="134"/>
      <c r="H99" s="134"/>
      <c r="I99" s="135"/>
      <c r="J99" s="136">
        <f>J130</f>
        <v>0</v>
      </c>
      <c r="L99" s="132"/>
    </row>
    <row r="100" spans="1:31" s="10" customFormat="1" ht="19.899999999999999" customHeight="1">
      <c r="B100" s="132"/>
      <c r="D100" s="133" t="s">
        <v>376</v>
      </c>
      <c r="E100" s="134"/>
      <c r="F100" s="134"/>
      <c r="G100" s="134"/>
      <c r="H100" s="134"/>
      <c r="I100" s="135"/>
      <c r="J100" s="136">
        <f>J132</f>
        <v>0</v>
      </c>
      <c r="L100" s="132"/>
    </row>
    <row r="101" spans="1:31" s="10" customFormat="1" ht="19.899999999999999" customHeight="1">
      <c r="B101" s="132"/>
      <c r="D101" s="133" t="s">
        <v>377</v>
      </c>
      <c r="E101" s="134"/>
      <c r="F101" s="134"/>
      <c r="G101" s="134"/>
      <c r="H101" s="134"/>
      <c r="I101" s="135"/>
      <c r="J101" s="136">
        <f>J134</f>
        <v>0</v>
      </c>
      <c r="L101" s="132"/>
    </row>
    <row r="102" spans="1:31" s="10" customFormat="1" ht="19.899999999999999" customHeight="1">
      <c r="B102" s="132"/>
      <c r="D102" s="133" t="s">
        <v>378</v>
      </c>
      <c r="E102" s="134"/>
      <c r="F102" s="134"/>
      <c r="G102" s="134"/>
      <c r="H102" s="134"/>
      <c r="I102" s="135"/>
      <c r="J102" s="136">
        <f>J136</f>
        <v>0</v>
      </c>
      <c r="L102" s="132"/>
    </row>
    <row r="103" spans="1:31" s="10" customFormat="1" ht="19.899999999999999" customHeight="1">
      <c r="B103" s="132"/>
      <c r="D103" s="133" t="s">
        <v>379</v>
      </c>
      <c r="E103" s="134"/>
      <c r="F103" s="134"/>
      <c r="G103" s="134"/>
      <c r="H103" s="134"/>
      <c r="I103" s="135"/>
      <c r="J103" s="136">
        <f>J138</f>
        <v>0</v>
      </c>
      <c r="L103" s="132"/>
    </row>
    <row r="104" spans="1:31" s="10" customFormat="1" ht="19.899999999999999" customHeight="1">
      <c r="B104" s="132"/>
      <c r="D104" s="133" t="s">
        <v>380</v>
      </c>
      <c r="E104" s="134"/>
      <c r="F104" s="134"/>
      <c r="G104" s="134"/>
      <c r="H104" s="134"/>
      <c r="I104" s="135"/>
      <c r="J104" s="136">
        <f>J140</f>
        <v>0</v>
      </c>
      <c r="L104" s="132"/>
    </row>
    <row r="105" spans="1:31" s="10" customFormat="1" ht="19.899999999999999" customHeight="1">
      <c r="B105" s="132"/>
      <c r="D105" s="133" t="s">
        <v>381</v>
      </c>
      <c r="E105" s="134"/>
      <c r="F105" s="134"/>
      <c r="G105" s="134"/>
      <c r="H105" s="134"/>
      <c r="I105" s="135"/>
      <c r="J105" s="136">
        <f>J142</f>
        <v>0</v>
      </c>
      <c r="L105" s="132"/>
    </row>
    <row r="106" spans="1:31" s="10" customFormat="1" ht="19.899999999999999" customHeight="1">
      <c r="B106" s="132"/>
      <c r="D106" s="133" t="s">
        <v>382</v>
      </c>
      <c r="E106" s="134"/>
      <c r="F106" s="134"/>
      <c r="G106" s="134"/>
      <c r="H106" s="134"/>
      <c r="I106" s="135"/>
      <c r="J106" s="136">
        <f>J144</f>
        <v>0</v>
      </c>
      <c r="L106" s="132"/>
    </row>
    <row r="107" spans="1:31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97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121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31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122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125</v>
      </c>
      <c r="D113" s="32"/>
      <c r="E113" s="32"/>
      <c r="F113" s="32"/>
      <c r="G113" s="32"/>
      <c r="H113" s="32"/>
      <c r="I113" s="97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97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17</v>
      </c>
      <c r="D115" s="32"/>
      <c r="E115" s="32"/>
      <c r="F115" s="32"/>
      <c r="G115" s="32"/>
      <c r="H115" s="32"/>
      <c r="I115" s="97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>
      <c r="A116" s="32"/>
      <c r="B116" s="33"/>
      <c r="C116" s="32"/>
      <c r="D116" s="32"/>
      <c r="E116" s="257" t="str">
        <f>E7</f>
        <v>Oprava balkonů čp.2903 a 2904 Eduarda Zbroje</v>
      </c>
      <c r="F116" s="258"/>
      <c r="G116" s="258"/>
      <c r="H116" s="258"/>
      <c r="I116" s="97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107</v>
      </c>
      <c r="D117" s="32"/>
      <c r="E117" s="32"/>
      <c r="F117" s="32"/>
      <c r="G117" s="32"/>
      <c r="H117" s="32"/>
      <c r="I117" s="97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2"/>
      <c r="D118" s="32"/>
      <c r="E118" s="237" t="str">
        <f>E9</f>
        <v>2 - Vedlejší náklady</v>
      </c>
      <c r="F118" s="259"/>
      <c r="G118" s="259"/>
      <c r="H118" s="259"/>
      <c r="I118" s="97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97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>
      <c r="A120" s="32"/>
      <c r="B120" s="33"/>
      <c r="C120" s="27" t="s">
        <v>21</v>
      </c>
      <c r="D120" s="32"/>
      <c r="E120" s="32"/>
      <c r="F120" s="25" t="str">
        <f>F12</f>
        <v>Dvůr Králové nad Labem</v>
      </c>
      <c r="G120" s="32"/>
      <c r="H120" s="32"/>
      <c r="I120" s="98" t="s">
        <v>23</v>
      </c>
      <c r="J120" s="55" t="str">
        <f>IF(J12="","",J12)</f>
        <v>28. 11. 2019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97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43.15" customHeight="1">
      <c r="A122" s="32"/>
      <c r="B122" s="33"/>
      <c r="C122" s="27" t="s">
        <v>25</v>
      </c>
      <c r="D122" s="32"/>
      <c r="E122" s="32"/>
      <c r="F122" s="25" t="str">
        <f>E15</f>
        <v>Město Dvůr Králové n.L., náměstí TGM 39</v>
      </c>
      <c r="G122" s="32"/>
      <c r="H122" s="32"/>
      <c r="I122" s="98" t="s">
        <v>31</v>
      </c>
      <c r="J122" s="30" t="str">
        <f>E21</f>
        <v>Projektis spol. s r.o., Legionářská 562, D.K.n.L.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" customHeight="1">
      <c r="A123" s="32"/>
      <c r="B123" s="33"/>
      <c r="C123" s="27" t="s">
        <v>29</v>
      </c>
      <c r="D123" s="32"/>
      <c r="E123" s="32"/>
      <c r="F123" s="25" t="str">
        <f>IF(E18="","",E18)</f>
        <v>Vyplň údaj</v>
      </c>
      <c r="G123" s="32"/>
      <c r="H123" s="32"/>
      <c r="I123" s="98" t="s">
        <v>34</v>
      </c>
      <c r="J123" s="30" t="str">
        <f>E24</f>
        <v>ing. V. Švehla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>
      <c r="A124" s="32"/>
      <c r="B124" s="33"/>
      <c r="C124" s="32"/>
      <c r="D124" s="32"/>
      <c r="E124" s="32"/>
      <c r="F124" s="32"/>
      <c r="G124" s="32"/>
      <c r="H124" s="32"/>
      <c r="I124" s="97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>
      <c r="A125" s="137"/>
      <c r="B125" s="138"/>
      <c r="C125" s="139" t="s">
        <v>126</v>
      </c>
      <c r="D125" s="140" t="s">
        <v>62</v>
      </c>
      <c r="E125" s="140" t="s">
        <v>58</v>
      </c>
      <c r="F125" s="140" t="s">
        <v>59</v>
      </c>
      <c r="G125" s="140" t="s">
        <v>127</v>
      </c>
      <c r="H125" s="140" t="s">
        <v>128</v>
      </c>
      <c r="I125" s="141" t="s">
        <v>129</v>
      </c>
      <c r="J125" s="140" t="s">
        <v>111</v>
      </c>
      <c r="K125" s="142" t="s">
        <v>130</v>
      </c>
      <c r="L125" s="143"/>
      <c r="M125" s="62" t="s">
        <v>1</v>
      </c>
      <c r="N125" s="63" t="s">
        <v>41</v>
      </c>
      <c r="O125" s="63" t="s">
        <v>131</v>
      </c>
      <c r="P125" s="63" t="s">
        <v>132</v>
      </c>
      <c r="Q125" s="63" t="s">
        <v>133</v>
      </c>
      <c r="R125" s="63" t="s">
        <v>134</v>
      </c>
      <c r="S125" s="63" t="s">
        <v>135</v>
      </c>
      <c r="T125" s="64" t="s">
        <v>136</v>
      </c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</row>
    <row r="126" spans="1:63" s="2" customFormat="1" ht="22.9" customHeight="1">
      <c r="A126" s="32"/>
      <c r="B126" s="33"/>
      <c r="C126" s="69" t="s">
        <v>137</v>
      </c>
      <c r="D126" s="32"/>
      <c r="E126" s="32"/>
      <c r="F126" s="32"/>
      <c r="G126" s="32"/>
      <c r="H126" s="32"/>
      <c r="I126" s="97"/>
      <c r="J126" s="144">
        <f>BK126</f>
        <v>0</v>
      </c>
      <c r="K126" s="32"/>
      <c r="L126" s="33"/>
      <c r="M126" s="65"/>
      <c r="N126" s="56"/>
      <c r="O126" s="66"/>
      <c r="P126" s="145">
        <f>P127</f>
        <v>0</v>
      </c>
      <c r="Q126" s="66"/>
      <c r="R126" s="145">
        <f>R127</f>
        <v>0</v>
      </c>
      <c r="S126" s="66"/>
      <c r="T126" s="146">
        <f>T127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76</v>
      </c>
      <c r="AU126" s="17" t="s">
        <v>113</v>
      </c>
      <c r="BK126" s="147">
        <f>BK127</f>
        <v>0</v>
      </c>
    </row>
    <row r="127" spans="1:63" s="12" customFormat="1" ht="25.9" customHeight="1">
      <c r="B127" s="148"/>
      <c r="D127" s="149" t="s">
        <v>76</v>
      </c>
      <c r="E127" s="150" t="s">
        <v>383</v>
      </c>
      <c r="F127" s="150" t="s">
        <v>384</v>
      </c>
      <c r="I127" s="151"/>
      <c r="J127" s="152">
        <f>BK127</f>
        <v>0</v>
      </c>
      <c r="L127" s="148"/>
      <c r="M127" s="153"/>
      <c r="N127" s="154"/>
      <c r="O127" s="154"/>
      <c r="P127" s="155">
        <f>P128+P130+P132+P134+P136+P138+P140+P142+P144</f>
        <v>0</v>
      </c>
      <c r="Q127" s="154"/>
      <c r="R127" s="155">
        <f>R128+R130+R132+R134+R136+R138+R140+R142+R144</f>
        <v>0</v>
      </c>
      <c r="S127" s="154"/>
      <c r="T127" s="156">
        <f>T128+T130+T132+T134+T136+T138+T140+T142+T144</f>
        <v>0</v>
      </c>
      <c r="AR127" s="149" t="s">
        <v>161</v>
      </c>
      <c r="AT127" s="157" t="s">
        <v>76</v>
      </c>
      <c r="AU127" s="157" t="s">
        <v>77</v>
      </c>
      <c r="AY127" s="149" t="s">
        <v>140</v>
      </c>
      <c r="BK127" s="158">
        <f>BK128+BK130+BK132+BK134+BK136+BK138+BK140+BK142+BK144</f>
        <v>0</v>
      </c>
    </row>
    <row r="128" spans="1:63" s="12" customFormat="1" ht="22.9" customHeight="1">
      <c r="B128" s="148"/>
      <c r="D128" s="149" t="s">
        <v>76</v>
      </c>
      <c r="E128" s="159" t="s">
        <v>385</v>
      </c>
      <c r="F128" s="159" t="s">
        <v>386</v>
      </c>
      <c r="I128" s="151"/>
      <c r="J128" s="160">
        <f>BK128</f>
        <v>0</v>
      </c>
      <c r="L128" s="148"/>
      <c r="M128" s="153"/>
      <c r="N128" s="154"/>
      <c r="O128" s="154"/>
      <c r="P128" s="155">
        <f>P129</f>
        <v>0</v>
      </c>
      <c r="Q128" s="154"/>
      <c r="R128" s="155">
        <f>R129</f>
        <v>0</v>
      </c>
      <c r="S128" s="154"/>
      <c r="T128" s="156">
        <f>T129</f>
        <v>0</v>
      </c>
      <c r="AR128" s="149" t="s">
        <v>161</v>
      </c>
      <c r="AT128" s="157" t="s">
        <v>76</v>
      </c>
      <c r="AU128" s="157" t="s">
        <v>8</v>
      </c>
      <c r="AY128" s="149" t="s">
        <v>140</v>
      </c>
      <c r="BK128" s="158">
        <f>BK129</f>
        <v>0</v>
      </c>
    </row>
    <row r="129" spans="1:65" s="2" customFormat="1" ht="16.5" customHeight="1">
      <c r="A129" s="32"/>
      <c r="B129" s="161"/>
      <c r="C129" s="162" t="s">
        <v>8</v>
      </c>
      <c r="D129" s="162" t="s">
        <v>143</v>
      </c>
      <c r="E129" s="163" t="s">
        <v>387</v>
      </c>
      <c r="F129" s="164" t="s">
        <v>386</v>
      </c>
      <c r="G129" s="165" t="s">
        <v>388</v>
      </c>
      <c r="H129" s="166">
        <v>1</v>
      </c>
      <c r="I129" s="167"/>
      <c r="J129" s="168">
        <f>ROUND(I129*H129,0)</f>
        <v>0</v>
      </c>
      <c r="K129" s="164" t="s">
        <v>147</v>
      </c>
      <c r="L129" s="33"/>
      <c r="M129" s="169" t="s">
        <v>1</v>
      </c>
      <c r="N129" s="170" t="s">
        <v>43</v>
      </c>
      <c r="O129" s="58"/>
      <c r="P129" s="171">
        <f>O129*H129</f>
        <v>0</v>
      </c>
      <c r="Q129" s="171">
        <v>0</v>
      </c>
      <c r="R129" s="171">
        <f>Q129*H129</f>
        <v>0</v>
      </c>
      <c r="S129" s="171">
        <v>0</v>
      </c>
      <c r="T129" s="172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73" t="s">
        <v>389</v>
      </c>
      <c r="AT129" s="173" t="s">
        <v>143</v>
      </c>
      <c r="AU129" s="173" t="s">
        <v>85</v>
      </c>
      <c r="AY129" s="17" t="s">
        <v>140</v>
      </c>
      <c r="BE129" s="174">
        <f>IF(N129="základní",J129,0)</f>
        <v>0</v>
      </c>
      <c r="BF129" s="174">
        <f>IF(N129="snížená",J129,0)</f>
        <v>0</v>
      </c>
      <c r="BG129" s="174">
        <f>IF(N129="zákl. přenesená",J129,0)</f>
        <v>0</v>
      </c>
      <c r="BH129" s="174">
        <f>IF(N129="sníž. přenesená",J129,0)</f>
        <v>0</v>
      </c>
      <c r="BI129" s="174">
        <f>IF(N129="nulová",J129,0)</f>
        <v>0</v>
      </c>
      <c r="BJ129" s="17" t="s">
        <v>85</v>
      </c>
      <c r="BK129" s="174">
        <f>ROUND(I129*H129,0)</f>
        <v>0</v>
      </c>
      <c r="BL129" s="17" t="s">
        <v>389</v>
      </c>
      <c r="BM129" s="173" t="s">
        <v>390</v>
      </c>
    </row>
    <row r="130" spans="1:65" s="12" customFormat="1" ht="22.9" customHeight="1">
      <c r="B130" s="148"/>
      <c r="D130" s="149" t="s">
        <v>76</v>
      </c>
      <c r="E130" s="159" t="s">
        <v>391</v>
      </c>
      <c r="F130" s="159" t="s">
        <v>392</v>
      </c>
      <c r="I130" s="151"/>
      <c r="J130" s="160">
        <f>BK130</f>
        <v>0</v>
      </c>
      <c r="L130" s="148"/>
      <c r="M130" s="153"/>
      <c r="N130" s="154"/>
      <c r="O130" s="154"/>
      <c r="P130" s="155">
        <f>P131</f>
        <v>0</v>
      </c>
      <c r="Q130" s="154"/>
      <c r="R130" s="155">
        <f>R131</f>
        <v>0</v>
      </c>
      <c r="S130" s="154"/>
      <c r="T130" s="156">
        <f>T131</f>
        <v>0</v>
      </c>
      <c r="AR130" s="149" t="s">
        <v>161</v>
      </c>
      <c r="AT130" s="157" t="s">
        <v>76</v>
      </c>
      <c r="AU130" s="157" t="s">
        <v>8</v>
      </c>
      <c r="AY130" s="149" t="s">
        <v>140</v>
      </c>
      <c r="BK130" s="158">
        <f>BK131</f>
        <v>0</v>
      </c>
    </row>
    <row r="131" spans="1:65" s="2" customFormat="1" ht="16.5" customHeight="1">
      <c r="A131" s="32"/>
      <c r="B131" s="161"/>
      <c r="C131" s="162" t="s">
        <v>85</v>
      </c>
      <c r="D131" s="162" t="s">
        <v>143</v>
      </c>
      <c r="E131" s="163" t="s">
        <v>393</v>
      </c>
      <c r="F131" s="164" t="s">
        <v>392</v>
      </c>
      <c r="G131" s="165" t="s">
        <v>388</v>
      </c>
      <c r="H131" s="166">
        <v>1</v>
      </c>
      <c r="I131" s="167"/>
      <c r="J131" s="168">
        <f>ROUND(I131*H131,0)</f>
        <v>0</v>
      </c>
      <c r="K131" s="164" t="s">
        <v>147</v>
      </c>
      <c r="L131" s="33"/>
      <c r="M131" s="169" t="s">
        <v>1</v>
      </c>
      <c r="N131" s="170" t="s">
        <v>43</v>
      </c>
      <c r="O131" s="58"/>
      <c r="P131" s="171">
        <f>O131*H131</f>
        <v>0</v>
      </c>
      <c r="Q131" s="171">
        <v>0</v>
      </c>
      <c r="R131" s="171">
        <f>Q131*H131</f>
        <v>0</v>
      </c>
      <c r="S131" s="171">
        <v>0</v>
      </c>
      <c r="T131" s="172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3" t="s">
        <v>389</v>
      </c>
      <c r="AT131" s="173" t="s">
        <v>143</v>
      </c>
      <c r="AU131" s="173" t="s">
        <v>85</v>
      </c>
      <c r="AY131" s="17" t="s">
        <v>140</v>
      </c>
      <c r="BE131" s="174">
        <f>IF(N131="základní",J131,0)</f>
        <v>0</v>
      </c>
      <c r="BF131" s="174">
        <f>IF(N131="snížená",J131,0)</f>
        <v>0</v>
      </c>
      <c r="BG131" s="174">
        <f>IF(N131="zákl. přenesená",J131,0)</f>
        <v>0</v>
      </c>
      <c r="BH131" s="174">
        <f>IF(N131="sníž. přenesená",J131,0)</f>
        <v>0</v>
      </c>
      <c r="BI131" s="174">
        <f>IF(N131="nulová",J131,0)</f>
        <v>0</v>
      </c>
      <c r="BJ131" s="17" t="s">
        <v>85</v>
      </c>
      <c r="BK131" s="174">
        <f>ROUND(I131*H131,0)</f>
        <v>0</v>
      </c>
      <c r="BL131" s="17" t="s">
        <v>389</v>
      </c>
      <c r="BM131" s="173" t="s">
        <v>394</v>
      </c>
    </row>
    <row r="132" spans="1:65" s="12" customFormat="1" ht="22.9" customHeight="1">
      <c r="B132" s="148"/>
      <c r="D132" s="149" t="s">
        <v>76</v>
      </c>
      <c r="E132" s="159" t="s">
        <v>395</v>
      </c>
      <c r="F132" s="159" t="s">
        <v>396</v>
      </c>
      <c r="I132" s="151"/>
      <c r="J132" s="160">
        <f>BK132</f>
        <v>0</v>
      </c>
      <c r="L132" s="148"/>
      <c r="M132" s="153"/>
      <c r="N132" s="154"/>
      <c r="O132" s="154"/>
      <c r="P132" s="155">
        <f>P133</f>
        <v>0</v>
      </c>
      <c r="Q132" s="154"/>
      <c r="R132" s="155">
        <f>R133</f>
        <v>0</v>
      </c>
      <c r="S132" s="154"/>
      <c r="T132" s="156">
        <f>T133</f>
        <v>0</v>
      </c>
      <c r="AR132" s="149" t="s">
        <v>161</v>
      </c>
      <c r="AT132" s="157" t="s">
        <v>76</v>
      </c>
      <c r="AU132" s="157" t="s">
        <v>8</v>
      </c>
      <c r="AY132" s="149" t="s">
        <v>140</v>
      </c>
      <c r="BK132" s="158">
        <f>BK133</f>
        <v>0</v>
      </c>
    </row>
    <row r="133" spans="1:65" s="2" customFormat="1" ht="16.5" customHeight="1">
      <c r="A133" s="32"/>
      <c r="B133" s="161"/>
      <c r="C133" s="162" t="s">
        <v>154</v>
      </c>
      <c r="D133" s="162" t="s">
        <v>143</v>
      </c>
      <c r="E133" s="163" t="s">
        <v>397</v>
      </c>
      <c r="F133" s="164" t="s">
        <v>396</v>
      </c>
      <c r="G133" s="165" t="s">
        <v>388</v>
      </c>
      <c r="H133" s="166">
        <v>1</v>
      </c>
      <c r="I133" s="167"/>
      <c r="J133" s="168">
        <f>ROUND(I133*H133,0)</f>
        <v>0</v>
      </c>
      <c r="K133" s="164" t="s">
        <v>147</v>
      </c>
      <c r="L133" s="33"/>
      <c r="M133" s="169" t="s">
        <v>1</v>
      </c>
      <c r="N133" s="170" t="s">
        <v>43</v>
      </c>
      <c r="O133" s="58"/>
      <c r="P133" s="171">
        <f>O133*H133</f>
        <v>0</v>
      </c>
      <c r="Q133" s="171">
        <v>0</v>
      </c>
      <c r="R133" s="171">
        <f>Q133*H133</f>
        <v>0</v>
      </c>
      <c r="S133" s="171">
        <v>0</v>
      </c>
      <c r="T133" s="172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73" t="s">
        <v>389</v>
      </c>
      <c r="AT133" s="173" t="s">
        <v>143</v>
      </c>
      <c r="AU133" s="173" t="s">
        <v>85</v>
      </c>
      <c r="AY133" s="17" t="s">
        <v>140</v>
      </c>
      <c r="BE133" s="174">
        <f>IF(N133="základní",J133,0)</f>
        <v>0</v>
      </c>
      <c r="BF133" s="174">
        <f>IF(N133="snížená",J133,0)</f>
        <v>0</v>
      </c>
      <c r="BG133" s="174">
        <f>IF(N133="zákl. přenesená",J133,0)</f>
        <v>0</v>
      </c>
      <c r="BH133" s="174">
        <f>IF(N133="sníž. přenesená",J133,0)</f>
        <v>0</v>
      </c>
      <c r="BI133" s="174">
        <f>IF(N133="nulová",J133,0)</f>
        <v>0</v>
      </c>
      <c r="BJ133" s="17" t="s">
        <v>85</v>
      </c>
      <c r="BK133" s="174">
        <f>ROUND(I133*H133,0)</f>
        <v>0</v>
      </c>
      <c r="BL133" s="17" t="s">
        <v>389</v>
      </c>
      <c r="BM133" s="173" t="s">
        <v>398</v>
      </c>
    </row>
    <row r="134" spans="1:65" s="12" customFormat="1" ht="22.9" customHeight="1">
      <c r="B134" s="148"/>
      <c r="D134" s="149" t="s">
        <v>76</v>
      </c>
      <c r="E134" s="159" t="s">
        <v>399</v>
      </c>
      <c r="F134" s="159" t="s">
        <v>400</v>
      </c>
      <c r="I134" s="151"/>
      <c r="J134" s="160">
        <f>BK134</f>
        <v>0</v>
      </c>
      <c r="L134" s="148"/>
      <c r="M134" s="153"/>
      <c r="N134" s="154"/>
      <c r="O134" s="154"/>
      <c r="P134" s="155">
        <f>P135</f>
        <v>0</v>
      </c>
      <c r="Q134" s="154"/>
      <c r="R134" s="155">
        <f>R135</f>
        <v>0</v>
      </c>
      <c r="S134" s="154"/>
      <c r="T134" s="156">
        <f>T135</f>
        <v>0</v>
      </c>
      <c r="AR134" s="149" t="s">
        <v>161</v>
      </c>
      <c r="AT134" s="157" t="s">
        <v>76</v>
      </c>
      <c r="AU134" s="157" t="s">
        <v>8</v>
      </c>
      <c r="AY134" s="149" t="s">
        <v>140</v>
      </c>
      <c r="BK134" s="158">
        <f>BK135</f>
        <v>0</v>
      </c>
    </row>
    <row r="135" spans="1:65" s="2" customFormat="1" ht="16.5" customHeight="1">
      <c r="A135" s="32"/>
      <c r="B135" s="161"/>
      <c r="C135" s="162" t="s">
        <v>148</v>
      </c>
      <c r="D135" s="162" t="s">
        <v>143</v>
      </c>
      <c r="E135" s="163" t="s">
        <v>401</v>
      </c>
      <c r="F135" s="164" t="s">
        <v>400</v>
      </c>
      <c r="G135" s="165" t="s">
        <v>388</v>
      </c>
      <c r="H135" s="166">
        <v>1</v>
      </c>
      <c r="I135" s="167"/>
      <c r="J135" s="168">
        <f>ROUND(I135*H135,0)</f>
        <v>0</v>
      </c>
      <c r="K135" s="164" t="s">
        <v>147</v>
      </c>
      <c r="L135" s="33"/>
      <c r="M135" s="169" t="s">
        <v>1</v>
      </c>
      <c r="N135" s="170" t="s">
        <v>43</v>
      </c>
      <c r="O135" s="58"/>
      <c r="P135" s="171">
        <f>O135*H135</f>
        <v>0</v>
      </c>
      <c r="Q135" s="171">
        <v>0</v>
      </c>
      <c r="R135" s="171">
        <f>Q135*H135</f>
        <v>0</v>
      </c>
      <c r="S135" s="171">
        <v>0</v>
      </c>
      <c r="T135" s="172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73" t="s">
        <v>389</v>
      </c>
      <c r="AT135" s="173" t="s">
        <v>143</v>
      </c>
      <c r="AU135" s="173" t="s">
        <v>85</v>
      </c>
      <c r="AY135" s="17" t="s">
        <v>140</v>
      </c>
      <c r="BE135" s="174">
        <f>IF(N135="základní",J135,0)</f>
        <v>0</v>
      </c>
      <c r="BF135" s="174">
        <f>IF(N135="snížená",J135,0)</f>
        <v>0</v>
      </c>
      <c r="BG135" s="174">
        <f>IF(N135="zákl. přenesená",J135,0)</f>
        <v>0</v>
      </c>
      <c r="BH135" s="174">
        <f>IF(N135="sníž. přenesená",J135,0)</f>
        <v>0</v>
      </c>
      <c r="BI135" s="174">
        <f>IF(N135="nulová",J135,0)</f>
        <v>0</v>
      </c>
      <c r="BJ135" s="17" t="s">
        <v>85</v>
      </c>
      <c r="BK135" s="174">
        <f>ROUND(I135*H135,0)</f>
        <v>0</v>
      </c>
      <c r="BL135" s="17" t="s">
        <v>389</v>
      </c>
      <c r="BM135" s="173" t="s">
        <v>402</v>
      </c>
    </row>
    <row r="136" spans="1:65" s="12" customFormat="1" ht="22.9" customHeight="1">
      <c r="B136" s="148"/>
      <c r="D136" s="149" t="s">
        <v>76</v>
      </c>
      <c r="E136" s="159" t="s">
        <v>403</v>
      </c>
      <c r="F136" s="159" t="s">
        <v>404</v>
      </c>
      <c r="I136" s="151"/>
      <c r="J136" s="160">
        <f>BK136</f>
        <v>0</v>
      </c>
      <c r="L136" s="148"/>
      <c r="M136" s="153"/>
      <c r="N136" s="154"/>
      <c r="O136" s="154"/>
      <c r="P136" s="155">
        <f>P137</f>
        <v>0</v>
      </c>
      <c r="Q136" s="154"/>
      <c r="R136" s="155">
        <f>R137</f>
        <v>0</v>
      </c>
      <c r="S136" s="154"/>
      <c r="T136" s="156">
        <f>T137</f>
        <v>0</v>
      </c>
      <c r="AR136" s="149" t="s">
        <v>161</v>
      </c>
      <c r="AT136" s="157" t="s">
        <v>76</v>
      </c>
      <c r="AU136" s="157" t="s">
        <v>8</v>
      </c>
      <c r="AY136" s="149" t="s">
        <v>140</v>
      </c>
      <c r="BK136" s="158">
        <f>BK137</f>
        <v>0</v>
      </c>
    </row>
    <row r="137" spans="1:65" s="2" customFormat="1" ht="16.5" customHeight="1">
      <c r="A137" s="32"/>
      <c r="B137" s="161"/>
      <c r="C137" s="162" t="s">
        <v>161</v>
      </c>
      <c r="D137" s="162" t="s">
        <v>143</v>
      </c>
      <c r="E137" s="163" t="s">
        <v>405</v>
      </c>
      <c r="F137" s="164" t="s">
        <v>404</v>
      </c>
      <c r="G137" s="165" t="s">
        <v>388</v>
      </c>
      <c r="H137" s="166">
        <v>1</v>
      </c>
      <c r="I137" s="167"/>
      <c r="J137" s="168">
        <f>ROUND(I137*H137,0)</f>
        <v>0</v>
      </c>
      <c r="K137" s="164" t="s">
        <v>147</v>
      </c>
      <c r="L137" s="33"/>
      <c r="M137" s="169" t="s">
        <v>1</v>
      </c>
      <c r="N137" s="170" t="s">
        <v>43</v>
      </c>
      <c r="O137" s="58"/>
      <c r="P137" s="171">
        <f>O137*H137</f>
        <v>0</v>
      </c>
      <c r="Q137" s="171">
        <v>0</v>
      </c>
      <c r="R137" s="171">
        <f>Q137*H137</f>
        <v>0</v>
      </c>
      <c r="S137" s="171">
        <v>0</v>
      </c>
      <c r="T137" s="172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73" t="s">
        <v>389</v>
      </c>
      <c r="AT137" s="173" t="s">
        <v>143</v>
      </c>
      <c r="AU137" s="173" t="s">
        <v>85</v>
      </c>
      <c r="AY137" s="17" t="s">
        <v>140</v>
      </c>
      <c r="BE137" s="174">
        <f>IF(N137="základní",J137,0)</f>
        <v>0</v>
      </c>
      <c r="BF137" s="174">
        <f>IF(N137="snížená",J137,0)</f>
        <v>0</v>
      </c>
      <c r="BG137" s="174">
        <f>IF(N137="zákl. přenesená",J137,0)</f>
        <v>0</v>
      </c>
      <c r="BH137" s="174">
        <f>IF(N137="sníž. přenesená",J137,0)</f>
        <v>0</v>
      </c>
      <c r="BI137" s="174">
        <f>IF(N137="nulová",J137,0)</f>
        <v>0</v>
      </c>
      <c r="BJ137" s="17" t="s">
        <v>85</v>
      </c>
      <c r="BK137" s="174">
        <f>ROUND(I137*H137,0)</f>
        <v>0</v>
      </c>
      <c r="BL137" s="17" t="s">
        <v>389</v>
      </c>
      <c r="BM137" s="173" t="s">
        <v>406</v>
      </c>
    </row>
    <row r="138" spans="1:65" s="12" customFormat="1" ht="22.9" customHeight="1">
      <c r="B138" s="148"/>
      <c r="D138" s="149" t="s">
        <v>76</v>
      </c>
      <c r="E138" s="159" t="s">
        <v>407</v>
      </c>
      <c r="F138" s="159" t="s">
        <v>408</v>
      </c>
      <c r="I138" s="151"/>
      <c r="J138" s="160">
        <f>BK138</f>
        <v>0</v>
      </c>
      <c r="L138" s="148"/>
      <c r="M138" s="153"/>
      <c r="N138" s="154"/>
      <c r="O138" s="154"/>
      <c r="P138" s="155">
        <f>P139</f>
        <v>0</v>
      </c>
      <c r="Q138" s="154"/>
      <c r="R138" s="155">
        <f>R139</f>
        <v>0</v>
      </c>
      <c r="S138" s="154"/>
      <c r="T138" s="156">
        <f>T139</f>
        <v>0</v>
      </c>
      <c r="AR138" s="149" t="s">
        <v>161</v>
      </c>
      <c r="AT138" s="157" t="s">
        <v>76</v>
      </c>
      <c r="AU138" s="157" t="s">
        <v>8</v>
      </c>
      <c r="AY138" s="149" t="s">
        <v>140</v>
      </c>
      <c r="BK138" s="158">
        <f>BK139</f>
        <v>0</v>
      </c>
    </row>
    <row r="139" spans="1:65" s="2" customFormat="1" ht="16.5" customHeight="1">
      <c r="A139" s="32"/>
      <c r="B139" s="161"/>
      <c r="C139" s="162" t="s">
        <v>141</v>
      </c>
      <c r="D139" s="162" t="s">
        <v>143</v>
      </c>
      <c r="E139" s="163" t="s">
        <v>409</v>
      </c>
      <c r="F139" s="164" t="s">
        <v>408</v>
      </c>
      <c r="G139" s="165" t="s">
        <v>388</v>
      </c>
      <c r="H139" s="166">
        <v>1</v>
      </c>
      <c r="I139" s="167"/>
      <c r="J139" s="168">
        <f>ROUND(I139*H139,0)</f>
        <v>0</v>
      </c>
      <c r="K139" s="164" t="s">
        <v>147</v>
      </c>
      <c r="L139" s="33"/>
      <c r="M139" s="169" t="s">
        <v>1</v>
      </c>
      <c r="N139" s="170" t="s">
        <v>43</v>
      </c>
      <c r="O139" s="58"/>
      <c r="P139" s="171">
        <f>O139*H139</f>
        <v>0</v>
      </c>
      <c r="Q139" s="171">
        <v>0</v>
      </c>
      <c r="R139" s="171">
        <f>Q139*H139</f>
        <v>0</v>
      </c>
      <c r="S139" s="171">
        <v>0</v>
      </c>
      <c r="T139" s="172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73" t="s">
        <v>389</v>
      </c>
      <c r="AT139" s="173" t="s">
        <v>143</v>
      </c>
      <c r="AU139" s="173" t="s">
        <v>85</v>
      </c>
      <c r="AY139" s="17" t="s">
        <v>140</v>
      </c>
      <c r="BE139" s="174">
        <f>IF(N139="základní",J139,0)</f>
        <v>0</v>
      </c>
      <c r="BF139" s="174">
        <f>IF(N139="snížená",J139,0)</f>
        <v>0</v>
      </c>
      <c r="BG139" s="174">
        <f>IF(N139="zákl. přenesená",J139,0)</f>
        <v>0</v>
      </c>
      <c r="BH139" s="174">
        <f>IF(N139="sníž. přenesená",J139,0)</f>
        <v>0</v>
      </c>
      <c r="BI139" s="174">
        <f>IF(N139="nulová",J139,0)</f>
        <v>0</v>
      </c>
      <c r="BJ139" s="17" t="s">
        <v>85</v>
      </c>
      <c r="BK139" s="174">
        <f>ROUND(I139*H139,0)</f>
        <v>0</v>
      </c>
      <c r="BL139" s="17" t="s">
        <v>389</v>
      </c>
      <c r="BM139" s="173" t="s">
        <v>410</v>
      </c>
    </row>
    <row r="140" spans="1:65" s="12" customFormat="1" ht="22.9" customHeight="1">
      <c r="B140" s="148"/>
      <c r="D140" s="149" t="s">
        <v>76</v>
      </c>
      <c r="E140" s="159" t="s">
        <v>411</v>
      </c>
      <c r="F140" s="159" t="s">
        <v>412</v>
      </c>
      <c r="I140" s="151"/>
      <c r="J140" s="160">
        <f>BK140</f>
        <v>0</v>
      </c>
      <c r="L140" s="148"/>
      <c r="M140" s="153"/>
      <c r="N140" s="154"/>
      <c r="O140" s="154"/>
      <c r="P140" s="155">
        <f>P141</f>
        <v>0</v>
      </c>
      <c r="Q140" s="154"/>
      <c r="R140" s="155">
        <f>R141</f>
        <v>0</v>
      </c>
      <c r="S140" s="154"/>
      <c r="T140" s="156">
        <f>T141</f>
        <v>0</v>
      </c>
      <c r="AR140" s="149" t="s">
        <v>161</v>
      </c>
      <c r="AT140" s="157" t="s">
        <v>76</v>
      </c>
      <c r="AU140" s="157" t="s">
        <v>8</v>
      </c>
      <c r="AY140" s="149" t="s">
        <v>140</v>
      </c>
      <c r="BK140" s="158">
        <f>BK141</f>
        <v>0</v>
      </c>
    </row>
    <row r="141" spans="1:65" s="2" customFormat="1" ht="16.5" customHeight="1">
      <c r="A141" s="32"/>
      <c r="B141" s="161"/>
      <c r="C141" s="162" t="s">
        <v>171</v>
      </c>
      <c r="D141" s="162" t="s">
        <v>143</v>
      </c>
      <c r="E141" s="163" t="s">
        <v>413</v>
      </c>
      <c r="F141" s="164" t="s">
        <v>412</v>
      </c>
      <c r="G141" s="165" t="s">
        <v>388</v>
      </c>
      <c r="H141" s="166">
        <v>1</v>
      </c>
      <c r="I141" s="167"/>
      <c r="J141" s="168">
        <f>ROUND(I141*H141,0)</f>
        <v>0</v>
      </c>
      <c r="K141" s="164" t="s">
        <v>147</v>
      </c>
      <c r="L141" s="33"/>
      <c r="M141" s="169" t="s">
        <v>1</v>
      </c>
      <c r="N141" s="170" t="s">
        <v>43</v>
      </c>
      <c r="O141" s="58"/>
      <c r="P141" s="171">
        <f>O141*H141</f>
        <v>0</v>
      </c>
      <c r="Q141" s="171">
        <v>0</v>
      </c>
      <c r="R141" s="171">
        <f>Q141*H141</f>
        <v>0</v>
      </c>
      <c r="S141" s="171">
        <v>0</v>
      </c>
      <c r="T141" s="172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73" t="s">
        <v>389</v>
      </c>
      <c r="AT141" s="173" t="s">
        <v>143</v>
      </c>
      <c r="AU141" s="173" t="s">
        <v>85</v>
      </c>
      <c r="AY141" s="17" t="s">
        <v>140</v>
      </c>
      <c r="BE141" s="174">
        <f>IF(N141="základní",J141,0)</f>
        <v>0</v>
      </c>
      <c r="BF141" s="174">
        <f>IF(N141="snížená",J141,0)</f>
        <v>0</v>
      </c>
      <c r="BG141" s="174">
        <f>IF(N141="zákl. přenesená",J141,0)</f>
        <v>0</v>
      </c>
      <c r="BH141" s="174">
        <f>IF(N141="sníž. přenesená",J141,0)</f>
        <v>0</v>
      </c>
      <c r="BI141" s="174">
        <f>IF(N141="nulová",J141,0)</f>
        <v>0</v>
      </c>
      <c r="BJ141" s="17" t="s">
        <v>85</v>
      </c>
      <c r="BK141" s="174">
        <f>ROUND(I141*H141,0)</f>
        <v>0</v>
      </c>
      <c r="BL141" s="17" t="s">
        <v>389</v>
      </c>
      <c r="BM141" s="173" t="s">
        <v>414</v>
      </c>
    </row>
    <row r="142" spans="1:65" s="12" customFormat="1" ht="22.9" customHeight="1">
      <c r="B142" s="148"/>
      <c r="D142" s="149" t="s">
        <v>76</v>
      </c>
      <c r="E142" s="159" t="s">
        <v>415</v>
      </c>
      <c r="F142" s="159" t="s">
        <v>416</v>
      </c>
      <c r="I142" s="151"/>
      <c r="J142" s="160">
        <f>BK142</f>
        <v>0</v>
      </c>
      <c r="L142" s="148"/>
      <c r="M142" s="153"/>
      <c r="N142" s="154"/>
      <c r="O142" s="154"/>
      <c r="P142" s="155">
        <f>P143</f>
        <v>0</v>
      </c>
      <c r="Q142" s="154"/>
      <c r="R142" s="155">
        <f>R143</f>
        <v>0</v>
      </c>
      <c r="S142" s="154"/>
      <c r="T142" s="156">
        <f>T143</f>
        <v>0</v>
      </c>
      <c r="AR142" s="149" t="s">
        <v>161</v>
      </c>
      <c r="AT142" s="157" t="s">
        <v>76</v>
      </c>
      <c r="AU142" s="157" t="s">
        <v>8</v>
      </c>
      <c r="AY142" s="149" t="s">
        <v>140</v>
      </c>
      <c r="BK142" s="158">
        <f>BK143</f>
        <v>0</v>
      </c>
    </row>
    <row r="143" spans="1:65" s="2" customFormat="1" ht="16.5" customHeight="1">
      <c r="A143" s="32"/>
      <c r="B143" s="161"/>
      <c r="C143" s="162" t="s">
        <v>177</v>
      </c>
      <c r="D143" s="162" t="s">
        <v>143</v>
      </c>
      <c r="E143" s="163" t="s">
        <v>417</v>
      </c>
      <c r="F143" s="164" t="s">
        <v>418</v>
      </c>
      <c r="G143" s="165" t="s">
        <v>388</v>
      </c>
      <c r="H143" s="166">
        <v>1</v>
      </c>
      <c r="I143" s="167"/>
      <c r="J143" s="168">
        <f>ROUND(I143*H143,0)</f>
        <v>0</v>
      </c>
      <c r="K143" s="164" t="s">
        <v>147</v>
      </c>
      <c r="L143" s="33"/>
      <c r="M143" s="169" t="s">
        <v>1</v>
      </c>
      <c r="N143" s="170" t="s">
        <v>43</v>
      </c>
      <c r="O143" s="58"/>
      <c r="P143" s="171">
        <f>O143*H143</f>
        <v>0</v>
      </c>
      <c r="Q143" s="171">
        <v>0</v>
      </c>
      <c r="R143" s="171">
        <f>Q143*H143</f>
        <v>0</v>
      </c>
      <c r="S143" s="171">
        <v>0</v>
      </c>
      <c r="T143" s="172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3" t="s">
        <v>389</v>
      </c>
      <c r="AT143" s="173" t="s">
        <v>143</v>
      </c>
      <c r="AU143" s="173" t="s">
        <v>85</v>
      </c>
      <c r="AY143" s="17" t="s">
        <v>140</v>
      </c>
      <c r="BE143" s="174">
        <f>IF(N143="základní",J143,0)</f>
        <v>0</v>
      </c>
      <c r="BF143" s="174">
        <f>IF(N143="snížená",J143,0)</f>
        <v>0</v>
      </c>
      <c r="BG143" s="174">
        <f>IF(N143="zákl. přenesená",J143,0)</f>
        <v>0</v>
      </c>
      <c r="BH143" s="174">
        <f>IF(N143="sníž. přenesená",J143,0)</f>
        <v>0</v>
      </c>
      <c r="BI143" s="174">
        <f>IF(N143="nulová",J143,0)</f>
        <v>0</v>
      </c>
      <c r="BJ143" s="17" t="s">
        <v>85</v>
      </c>
      <c r="BK143" s="174">
        <f>ROUND(I143*H143,0)</f>
        <v>0</v>
      </c>
      <c r="BL143" s="17" t="s">
        <v>389</v>
      </c>
      <c r="BM143" s="173" t="s">
        <v>419</v>
      </c>
    </row>
    <row r="144" spans="1:65" s="12" customFormat="1" ht="22.9" customHeight="1">
      <c r="B144" s="148"/>
      <c r="D144" s="149" t="s">
        <v>76</v>
      </c>
      <c r="E144" s="159" t="s">
        <v>420</v>
      </c>
      <c r="F144" s="159" t="s">
        <v>421</v>
      </c>
      <c r="I144" s="151"/>
      <c r="J144" s="160">
        <f>BK144</f>
        <v>0</v>
      </c>
      <c r="L144" s="148"/>
      <c r="M144" s="153"/>
      <c r="N144" s="154"/>
      <c r="O144" s="154"/>
      <c r="P144" s="155">
        <f>P145</f>
        <v>0</v>
      </c>
      <c r="Q144" s="154"/>
      <c r="R144" s="155">
        <f>R145</f>
        <v>0</v>
      </c>
      <c r="S144" s="154"/>
      <c r="T144" s="156">
        <f>T145</f>
        <v>0</v>
      </c>
      <c r="AR144" s="149" t="s">
        <v>161</v>
      </c>
      <c r="AT144" s="157" t="s">
        <v>76</v>
      </c>
      <c r="AU144" s="157" t="s">
        <v>8</v>
      </c>
      <c r="AY144" s="149" t="s">
        <v>140</v>
      </c>
      <c r="BK144" s="158">
        <f>BK145</f>
        <v>0</v>
      </c>
    </row>
    <row r="145" spans="1:65" s="2" customFormat="1" ht="16.5" customHeight="1">
      <c r="A145" s="32"/>
      <c r="B145" s="161"/>
      <c r="C145" s="162" t="s">
        <v>175</v>
      </c>
      <c r="D145" s="162" t="s">
        <v>143</v>
      </c>
      <c r="E145" s="163" t="s">
        <v>422</v>
      </c>
      <c r="F145" s="164" t="s">
        <v>421</v>
      </c>
      <c r="G145" s="165" t="s">
        <v>388</v>
      </c>
      <c r="H145" s="166">
        <v>1</v>
      </c>
      <c r="I145" s="167"/>
      <c r="J145" s="168">
        <f>ROUND(I145*H145,0)</f>
        <v>0</v>
      </c>
      <c r="K145" s="164" t="s">
        <v>147</v>
      </c>
      <c r="L145" s="33"/>
      <c r="M145" s="213" t="s">
        <v>1</v>
      </c>
      <c r="N145" s="214" t="s">
        <v>43</v>
      </c>
      <c r="O145" s="215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3" t="s">
        <v>389</v>
      </c>
      <c r="AT145" s="173" t="s">
        <v>143</v>
      </c>
      <c r="AU145" s="173" t="s">
        <v>85</v>
      </c>
      <c r="AY145" s="17" t="s">
        <v>140</v>
      </c>
      <c r="BE145" s="174">
        <f>IF(N145="základní",J145,0)</f>
        <v>0</v>
      </c>
      <c r="BF145" s="174">
        <f>IF(N145="snížená",J145,0)</f>
        <v>0</v>
      </c>
      <c r="BG145" s="174">
        <f>IF(N145="zákl. přenesená",J145,0)</f>
        <v>0</v>
      </c>
      <c r="BH145" s="174">
        <f>IF(N145="sníž. přenesená",J145,0)</f>
        <v>0</v>
      </c>
      <c r="BI145" s="174">
        <f>IF(N145="nulová",J145,0)</f>
        <v>0</v>
      </c>
      <c r="BJ145" s="17" t="s">
        <v>85</v>
      </c>
      <c r="BK145" s="174">
        <f>ROUND(I145*H145,0)</f>
        <v>0</v>
      </c>
      <c r="BL145" s="17" t="s">
        <v>389</v>
      </c>
      <c r="BM145" s="173" t="s">
        <v>423</v>
      </c>
    </row>
    <row r="146" spans="1:65" s="2" customFormat="1" ht="6.95" customHeight="1">
      <c r="A146" s="32"/>
      <c r="B146" s="47"/>
      <c r="C146" s="48"/>
      <c r="D146" s="48"/>
      <c r="E146" s="48"/>
      <c r="F146" s="48"/>
      <c r="G146" s="48"/>
      <c r="H146" s="48"/>
      <c r="I146" s="121"/>
      <c r="J146" s="48"/>
      <c r="K146" s="48"/>
      <c r="L146" s="33"/>
      <c r="M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</row>
  </sheetData>
  <autoFilter ref="C125:K145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1 - Oprava balkonů</vt:lpstr>
      <vt:lpstr>2 - Vedlejší náklady</vt:lpstr>
      <vt:lpstr>'1 - Oprava balkonů'!Názvy_tisku</vt:lpstr>
      <vt:lpstr>'2 - Vedlejší náklady'!Názvy_tisku</vt:lpstr>
      <vt:lpstr>'Rekapitulace stavby'!Názvy_tisku</vt:lpstr>
      <vt:lpstr>'1 - Oprava balkonů'!Oblast_tisku</vt:lpstr>
      <vt:lpstr>'2 - Vedlejší náklady'!Oblast_tisku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Lenovo-PC\Svehla</dc:creator>
  <cp:lastModifiedBy>Ota</cp:lastModifiedBy>
  <dcterms:created xsi:type="dcterms:W3CDTF">2019-11-28T19:16:33Z</dcterms:created>
  <dcterms:modified xsi:type="dcterms:W3CDTF">2019-11-29T07:35:11Z</dcterms:modified>
</cp:coreProperties>
</file>