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<sst xmlns="http://schemas.openxmlformats.org/spreadsheetml/2006/main" count="318" uniqueCount="177">
  <si>
    <t>KRYCÍ LIST ROZPOČTU</t>
  </si>
  <si>
    <t>Název stavby</t>
  </si>
  <si>
    <t>JKSO</t>
  </si>
  <si>
    <t xml:space="preserve"> </t>
  </si>
  <si>
    <t>Kód stavby</t>
  </si>
  <si>
    <t>01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</si>
  <si>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</si>
  <si>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</si>
  <si>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</si>
  <si>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</si>
  <si>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</si>
  <si>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</si>
  <si>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</si>
  <si>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</si>
  <si>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</si>
  <si>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</si>
  <si>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</si>
  <si>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</si>
  <si>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</si>
  <si>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</si>
  <si>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</si>
  <si>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</si>
  <si>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26.06.2013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</si>
  <si>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</si>
  <si>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</si>
  <si>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</si>
  <si>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</si>
  <si>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</si>
  <si>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</si>
  <si>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</si>
  <si>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</si>
  <si>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</si>
  <si>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</si>
  <si>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</si>
  <si>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</si>
  <si>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</si>
  <si>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</si>
  <si>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</si>
  <si>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</si>
  <si>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</si>
  <si>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</si>
  <si>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</si>
  <si>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</si>
  <si>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</si>
  <si>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</si>
  <si>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</si>
  <si>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</si>
  <si>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</si>
  <si>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</si>
  <si>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</si>
  <si>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</si>
  <si>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</si>
  <si>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</si>
  <si>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</si>
  <si>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</si>
  <si>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</si>
  <si>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</si>
  <si>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</si>
  <si>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</si>
  <si>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</si>
  <si>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</si>
  <si>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</si>
  <si>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</si>
  <si>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</si>
  <si>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</si>
  <si>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</si>
  <si>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</si>
  <si>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</si>
  <si>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</si>
  <si>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</si>
  <si>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</si>
  <si>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</si>
  <si>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</si>
  <si>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</si>
  <si>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</si>
  <si>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</si>
  <si>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</si>
  <si>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</si>
  <si>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</si>
  <si>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</si>
  <si>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</si>
  <si>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</si>
  <si>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</si>
  <si>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</si>
  <si>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</si>
  <si>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</si>
  <si>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</si>
  <si>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</si>
  <si>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</si>
  <si>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</si>
  <si>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</si>
  <si>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</si>
  <si>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</si>
  <si>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</si>
  <si>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</si>
  <si>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</si>
  <si>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</si>
  <si>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</si>
  <si>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</si>
  <si>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</si>
  <si>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</si>
  <si>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</si>
  <si>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</si>
  <si>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</si>
  <si>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</si>
  <si>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</si>
  <si>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</si>
  <si>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122302201</t>
  </si>
  <si>
    <t>Odkopávky a prokopávky nezapažené pro silnice objemu do 100 m3 v hornině tř. 4</t>
  </si>
  <si>
    <t>m3</t>
  </si>
  <si>
    <t>2</t>
  </si>
  <si>
    <t>992*0,1</t>
  </si>
  <si>
    <t>-1</t>
  </si>
  <si>
    <t>162701105</t>
  </si>
  <si>
    <t>Vodorovné přemístění do 10000 m výkopku/sypaniny z horniny tř. 1 až 4</t>
  </si>
  <si>
    <t>3</t>
  </si>
  <si>
    <t>171201201</t>
  </si>
  <si>
    <t>Uložení sypaniny na skládky</t>
  </si>
  <si>
    <t>4</t>
  </si>
  <si>
    <t>171201211</t>
  </si>
  <si>
    <t>Poplatek za uložení odpadu ze sypaniny na skládce (skládkovné)</t>
  </si>
  <si>
    <t>t</t>
  </si>
  <si>
    <t>99,200*1,8</t>
  </si>
  <si>
    <t>5</t>
  </si>
  <si>
    <t>Komunikace</t>
  </si>
  <si>
    <t>221</t>
  </si>
  <si>
    <t>567521111</t>
  </si>
  <si>
    <t>Recyklace podkladu za studena na místě SROSM - rozpojení a reprofilace tl 200 mm plochy do 1000 m2</t>
  </si>
  <si>
    <t>m2</t>
  </si>
  <si>
    <t>6</t>
  </si>
  <si>
    <t>567522113</t>
  </si>
  <si>
    <t>Recyklace podkladu za studena na místě SROSM - promísení s pojivem, kamenivem tl 180 mm do 1000 m2</t>
  </si>
  <si>
    <t>7</t>
  </si>
  <si>
    <t>M</t>
  </si>
  <si>
    <t>MAT</t>
  </si>
  <si>
    <t>585221490</t>
  </si>
  <si>
    <t>cement struskoportlandský CEM II/B-S 32.5 R VL</t>
  </si>
  <si>
    <t>992*0,18*2,2*0,04</t>
  </si>
  <si>
    <t>8</t>
  </si>
  <si>
    <t>111625400</t>
  </si>
  <si>
    <t>emulze silniční C60 B 6</t>
  </si>
  <si>
    <t>992*0,18*2,2*0,02</t>
  </si>
  <si>
    <t>9</t>
  </si>
  <si>
    <t>573111112</t>
  </si>
  <si>
    <t>Postřik živičný infiltrační s posypem z asfaltu množství 1 kg/m2</t>
  </si>
  <si>
    <t>10</t>
  </si>
  <si>
    <t>573231111</t>
  </si>
  <si>
    <t>Postřik živičný spojovací ze silniční emulze v množství do 0,7 kg/m2</t>
  </si>
  <si>
    <t>11</t>
  </si>
  <si>
    <t>577134121</t>
  </si>
  <si>
    <t>Asfaltový beton vrstva obrusná ACO 11 (ABS) tř. I tl 40 mm š přes 3 m z nemodifikovaného asfaltu</t>
  </si>
  <si>
    <t>12</t>
  </si>
  <si>
    <t>577135122</t>
  </si>
  <si>
    <t>Asfaltový beton vrstva ložní ACL 16 (ABH) tl 40 mm š přes 3 m z nemodifikovaného asfaltu</t>
  </si>
  <si>
    <t>Trubní vedení</t>
  </si>
  <si>
    <t>13</t>
  </si>
  <si>
    <t>899231111</t>
  </si>
  <si>
    <t>Výšková úprava uličního vstupu nebo vpusti do 200 mm zvýšením mříže</t>
  </si>
  <si>
    <t>kus</t>
  </si>
  <si>
    <t>14</t>
  </si>
  <si>
    <t>899331111</t>
  </si>
  <si>
    <t>Výšková úprava uličního vstupu nebo vpusti do 200 mm zvýšením poklopu</t>
  </si>
  <si>
    <t>15</t>
  </si>
  <si>
    <t>899431111</t>
  </si>
  <si>
    <t>Výšková úprava uličního vstupu nebo vpusti do 200 mm zvýšením krycího hrnce, šoupěte nebo hydrantu</t>
  </si>
  <si>
    <t>Ostatní konstrukce a práce-bourání</t>
  </si>
  <si>
    <t>16</t>
  </si>
  <si>
    <t>919112213</t>
  </si>
  <si>
    <t>Řezání spár pro vytvoření komůrky š 10 mm hl 25 mm pro těsnící zálivku v živičném krytu</t>
  </si>
  <si>
    <t>m</t>
  </si>
  <si>
    <t>17</t>
  </si>
  <si>
    <t>919122112</t>
  </si>
  <si>
    <t>Těsnění spár zálivkou za tepla pro komůrky š 10 mm hl 25 mm s těsnicím profilem</t>
  </si>
  <si>
    <t>18</t>
  </si>
  <si>
    <t>919735111</t>
  </si>
  <si>
    <t>Řezání stávajícího živičného krytu hl do 50 mm</t>
  </si>
  <si>
    <t xml:space="preserve">Dvůr Králové nad Labem, rekonstrkuce MK Rovinky - Lipnice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</si>
</sst>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5">
      <selection activeCell="J26" sqref="J2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3" t="s">
        <v>176</v>
      </c>
      <c r="F5" s="184"/>
      <c r="G5" s="184"/>
      <c r="H5" s="184"/>
      <c r="I5" s="184"/>
      <c r="J5" s="185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6" t="s">
        <v>3</v>
      </c>
      <c r="F7" s="187"/>
      <c r="G7" s="187"/>
      <c r="H7" s="187"/>
      <c r="I7" s="187"/>
      <c r="J7" s="188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89" t="s">
        <v>3</v>
      </c>
      <c r="F9" s="190"/>
      <c r="G9" s="190"/>
      <c r="H9" s="190"/>
      <c r="I9" s="190"/>
      <c r="J9" s="191"/>
      <c r="K9" s="14"/>
      <c r="L9" s="14"/>
      <c r="M9" s="14"/>
      <c r="N9" s="14"/>
      <c r="O9" s="14" t="s">
        <v>10</v>
      </c>
      <c r="P9" s="192"/>
      <c r="Q9" s="190"/>
      <c r="R9" s="191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3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17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22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24</v>
      </c>
      <c r="B34" s="49"/>
      <c r="C34" s="49"/>
      <c r="D34" s="50"/>
      <c r="E34" s="51" t="s">
        <v>25</v>
      </c>
      <c r="F34" s="50"/>
      <c r="G34" s="51" t="s">
        <v>26</v>
      </c>
      <c r="H34" s="49"/>
      <c r="I34" s="50"/>
      <c r="J34" s="51" t="s">
        <v>27</v>
      </c>
      <c r="K34" s="49"/>
      <c r="L34" s="51" t="s">
        <v>28</v>
      </c>
      <c r="M34" s="49"/>
      <c r="N34" s="49"/>
      <c r="O34" s="50"/>
      <c r="P34" s="51" t="s">
        <v>29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30</v>
      </c>
      <c r="F36" s="45"/>
      <c r="G36" s="45"/>
      <c r="H36" s="45"/>
      <c r="I36" s="45"/>
      <c r="J36" s="62" t="s">
        <v>31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32</v>
      </c>
      <c r="B37" s="64"/>
      <c r="C37" s="65" t="s">
        <v>33</v>
      </c>
      <c r="D37" s="66"/>
      <c r="E37" s="66"/>
      <c r="F37" s="67"/>
      <c r="G37" s="63" t="s">
        <v>34</v>
      </c>
      <c r="H37" s="68"/>
      <c r="I37" s="65" t="s">
        <v>35</v>
      </c>
      <c r="J37" s="66"/>
      <c r="K37" s="66"/>
      <c r="L37" s="63" t="s">
        <v>36</v>
      </c>
      <c r="M37" s="68"/>
      <c r="N37" s="65" t="s">
        <v>37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38</v>
      </c>
      <c r="C38" s="17"/>
      <c r="D38" s="71" t="s">
        <v>39</v>
      </c>
      <c r="E38" s="72">
        <f>SUMIF(Rozpocet!O5:O41,8,Rozpocet!I5:I41)</f>
        <v>0</v>
      </c>
      <c r="F38" s="73"/>
      <c r="G38" s="69">
        <v>8</v>
      </c>
      <c r="H38" s="74" t="s">
        <v>40</v>
      </c>
      <c r="I38" s="31"/>
      <c r="J38" s="75">
        <v>0</v>
      </c>
      <c r="K38" s="76"/>
      <c r="L38" s="69">
        <v>13</v>
      </c>
      <c r="M38" s="29" t="s">
        <v>41</v>
      </c>
      <c r="N38" s="37"/>
      <c r="O38" s="37"/>
      <c r="P38" s="77">
        <f>M49</f>
        <v>21</v>
      </c>
      <c r="Q38" s="78" t="s">
        <v>42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43</v>
      </c>
      <c r="E39" s="72">
        <f>SUMIF(Rozpocet!O10:O41,4,Rozpocet!I10:I41)</f>
        <v>0</v>
      </c>
      <c r="F39" s="73"/>
      <c r="G39" s="69">
        <v>9</v>
      </c>
      <c r="H39" s="14" t="s">
        <v>44</v>
      </c>
      <c r="I39" s="71"/>
      <c r="J39" s="75">
        <v>0</v>
      </c>
      <c r="K39" s="76"/>
      <c r="L39" s="69">
        <v>14</v>
      </c>
      <c r="M39" s="29" t="s">
        <v>45</v>
      </c>
      <c r="N39" s="37"/>
      <c r="O39" s="37"/>
      <c r="P39" s="77">
        <f>M49</f>
        <v>21</v>
      </c>
      <c r="Q39" s="78" t="s">
        <v>42</v>
      </c>
      <c r="R39" s="72">
        <v>0</v>
      </c>
      <c r="S39" s="73"/>
    </row>
    <row r="40" spans="1:19" ht="20.25" customHeight="1">
      <c r="A40" s="69">
        <v>3</v>
      </c>
      <c r="B40" s="70" t="s">
        <v>46</v>
      </c>
      <c r="C40" s="17"/>
      <c r="D40" s="71" t="s">
        <v>39</v>
      </c>
      <c r="E40" s="72">
        <f>SUMIF(Rozpocet!O11:O41,32,Rozpocet!I11:I41)</f>
        <v>0</v>
      </c>
      <c r="F40" s="73"/>
      <c r="G40" s="69">
        <v>10</v>
      </c>
      <c r="H40" s="74" t="s">
        <v>47</v>
      </c>
      <c r="I40" s="31"/>
      <c r="J40" s="75">
        <v>0</v>
      </c>
      <c r="K40" s="76"/>
      <c r="L40" s="69">
        <v>15</v>
      </c>
      <c r="M40" s="29" t="s">
        <v>48</v>
      </c>
      <c r="N40" s="37"/>
      <c r="O40" s="37"/>
      <c r="P40" s="77">
        <f>M49</f>
        <v>21</v>
      </c>
      <c r="Q40" s="78" t="s">
        <v>42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43</v>
      </c>
      <c r="E41" s="72">
        <f>SUMIF(Rozpocet!O12:O41,16,Rozpocet!I12:I41)+SUMIF(Rozpocet!O12:O41,128,Rozpocet!I12:I41)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49</v>
      </c>
      <c r="N41" s="37"/>
      <c r="O41" s="37"/>
      <c r="P41" s="77">
        <f>M49</f>
        <v>21</v>
      </c>
      <c r="Q41" s="78" t="s">
        <v>42</v>
      </c>
      <c r="R41" s="72">
        <v>0</v>
      </c>
      <c r="S41" s="73"/>
    </row>
    <row r="42" spans="1:19" ht="20.25" customHeight="1">
      <c r="A42" s="69">
        <v>5</v>
      </c>
      <c r="B42" s="70" t="s">
        <v>50</v>
      </c>
      <c r="C42" s="17"/>
      <c r="D42" s="71" t="s">
        <v>39</v>
      </c>
      <c r="E42" s="72">
        <f>SUMIF(Rozpocet!O13:O41,256,Rozpocet!I13:I41)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51</v>
      </c>
      <c r="N42" s="37"/>
      <c r="O42" s="37"/>
      <c r="P42" s="77">
        <f>M49</f>
        <v>21</v>
      </c>
      <c r="Q42" s="78" t="s">
        <v>42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43</v>
      </c>
      <c r="E43" s="72">
        <f>SUMIF(Rozpocet!O14:O41,64,Rozpocet!I14:I41)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52</v>
      </c>
      <c r="N43" s="37"/>
      <c r="O43" s="37"/>
      <c r="P43" s="37"/>
      <c r="Q43" s="31"/>
      <c r="R43" s="72">
        <f>SUMIF(Rozpocet!O14:O41,1024,Rozpocet!I14:I41)</f>
        <v>0</v>
      </c>
      <c r="S43" s="73"/>
    </row>
    <row r="44" spans="1:19" ht="20.25" customHeight="1">
      <c r="A44" s="69">
        <v>7</v>
      </c>
      <c r="B44" s="82" t="s">
        <v>53</v>
      </c>
      <c r="C44" s="37"/>
      <c r="D44" s="31"/>
      <c r="E44" s="83">
        <f>SUM(E38:E43)</f>
        <v>0</v>
      </c>
      <c r="F44" s="47"/>
      <c r="G44" s="69">
        <v>12</v>
      </c>
      <c r="H44" s="82" t="s">
        <v>54</v>
      </c>
      <c r="I44" s="31"/>
      <c r="J44" s="84">
        <f>SUM(J38:J41)</f>
        <v>0</v>
      </c>
      <c r="K44" s="85"/>
      <c r="L44" s="69">
        <v>19</v>
      </c>
      <c r="M44" s="70" t="s">
        <v>55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56</v>
      </c>
      <c r="C45" s="89"/>
      <c r="D45" s="90"/>
      <c r="E45" s="91">
        <f>SUMIF(Rozpocet!O14:O41,512,Rozpocet!I14:I41)</f>
        <v>0</v>
      </c>
      <c r="F45" s="43"/>
      <c r="G45" s="87">
        <v>21</v>
      </c>
      <c r="H45" s="88" t="s">
        <v>57</v>
      </c>
      <c r="I45" s="90"/>
      <c r="J45" s="92">
        <v>0</v>
      </c>
      <c r="K45" s="93">
        <f>M49</f>
        <v>21</v>
      </c>
      <c r="L45" s="87">
        <v>22</v>
      </c>
      <c r="M45" s="88" t="s">
        <v>58</v>
      </c>
      <c r="N45" s="89"/>
      <c r="O45" s="89"/>
      <c r="P45" s="89"/>
      <c r="Q45" s="90"/>
      <c r="R45" s="91">
        <f>SUMIF(Rozpocet!O14:O41,"&lt;4",Rozpocet!I14:I41)+SUMIF(Rozpocet!O14:O41,"&gt;1024",Rozpocet!I14:I41)</f>
        <v>0</v>
      </c>
      <c r="S45" s="43"/>
    </row>
    <row r="46" spans="1:19" ht="20.25" customHeight="1">
      <c r="A46" s="94" t="s">
        <v>17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59</v>
      </c>
      <c r="M46" s="50"/>
      <c r="N46" s="65" t="s">
        <v>60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61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62</v>
      </c>
      <c r="B48" s="33"/>
      <c r="C48" s="33"/>
      <c r="D48" s="33"/>
      <c r="E48" s="33"/>
      <c r="F48" s="34"/>
      <c r="G48" s="100" t="s">
        <v>63</v>
      </c>
      <c r="H48" s="33"/>
      <c r="I48" s="33"/>
      <c r="J48" s="33"/>
      <c r="K48" s="33"/>
      <c r="L48" s="69">
        <v>24</v>
      </c>
      <c r="M48" s="101">
        <v>15</v>
      </c>
      <c r="N48" s="34" t="s">
        <v>42</v>
      </c>
      <c r="O48" s="102">
        <f>R47-O49</f>
        <v>0</v>
      </c>
      <c r="P48" s="37" t="s">
        <v>64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16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42</v>
      </c>
      <c r="O49" s="102">
        <f>ROUND(SUMIF(Rozpocet!N14:N41,M49,Rozpocet!I14:I41)+SUMIF(P38:P42,M49,R38:R42)+IF(K45=M49,J45,0),2)</f>
        <v>0</v>
      </c>
      <c r="P49" s="37" t="s">
        <v>64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65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62</v>
      </c>
      <c r="B51" s="33"/>
      <c r="C51" s="33"/>
      <c r="D51" s="33"/>
      <c r="E51" s="33"/>
      <c r="F51" s="34"/>
      <c r="G51" s="100" t="s">
        <v>63</v>
      </c>
      <c r="H51" s="33"/>
      <c r="I51" s="33"/>
      <c r="J51" s="33"/>
      <c r="K51" s="33"/>
      <c r="L51" s="63" t="s">
        <v>66</v>
      </c>
      <c r="M51" s="50"/>
      <c r="N51" s="65" t="s">
        <v>67</v>
      </c>
      <c r="O51" s="49"/>
      <c r="P51" s="49"/>
      <c r="Q51" s="49"/>
      <c r="R51" s="113"/>
      <c r="S51" s="52"/>
    </row>
    <row r="52" spans="1:19" ht="20.25" customHeight="1">
      <c r="A52" s="105" t="s">
        <v>18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68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69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62</v>
      </c>
      <c r="B54" s="42"/>
      <c r="C54" s="42"/>
      <c r="D54" s="42"/>
      <c r="E54" s="42"/>
      <c r="F54" s="115"/>
      <c r="G54" s="116" t="s">
        <v>63</v>
      </c>
      <c r="H54" s="42"/>
      <c r="I54" s="42"/>
      <c r="J54" s="42"/>
      <c r="K54" s="42"/>
      <c r="L54" s="87">
        <v>29</v>
      </c>
      <c r="M54" s="88" t="s">
        <v>70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" sqref="B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Dvůr Králové nad Labem, rekonstrkuce MK Rovinky - Lipnice 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 t="s">
        <v>22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37.54116</v>
      </c>
      <c r="E14" s="140">
        <f>Rozpocet!M14</f>
        <v>0</v>
      </c>
    </row>
    <row r="15" spans="1:5" s="136" customFormat="1" ht="12.75" customHeight="1">
      <c r="A15" s="141" t="str">
        <f>Rozpocet!D15</f>
        <v>1</v>
      </c>
      <c r="B15" s="142" t="str">
        <f>Rozpocet!E15</f>
        <v>Zemní práce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Rozpocet!D22</f>
        <v>5</v>
      </c>
      <c r="B16" s="142" t="str">
        <f>Rozpocet!E22</f>
        <v>Komunikace</v>
      </c>
      <c r="C16" s="143">
        <f>Rozpocet!I22</f>
        <v>0</v>
      </c>
      <c r="D16" s="144">
        <f>Rozpocet!K22</f>
        <v>30.23624</v>
      </c>
      <c r="E16" s="144">
        <f>Rozpocet!M22</f>
        <v>0</v>
      </c>
    </row>
    <row r="17" spans="1:5" s="136" customFormat="1" ht="12.75" customHeight="1">
      <c r="A17" s="141" t="str">
        <f>Rozpocet!D33</f>
        <v>8</v>
      </c>
      <c r="B17" s="142" t="str">
        <f>Rozpocet!E33</f>
        <v>Trubní vedení</v>
      </c>
      <c r="C17" s="143">
        <f>Rozpocet!I33</f>
        <v>0</v>
      </c>
      <c r="D17" s="144">
        <f>Rozpocet!K33</f>
        <v>7.3036</v>
      </c>
      <c r="E17" s="144">
        <f>Rozpocet!M33</f>
        <v>0</v>
      </c>
    </row>
    <row r="18" spans="1:5" s="136" customFormat="1" ht="12.75" customHeight="1">
      <c r="A18" s="141" t="str">
        <f>Rozpocet!D37</f>
        <v>9</v>
      </c>
      <c r="B18" s="142" t="str">
        <f>Rozpocet!E37</f>
        <v>Ostatní konstrukce a práce-bourání</v>
      </c>
      <c r="C18" s="143">
        <f>Rozpocet!I37</f>
        <v>0</v>
      </c>
      <c r="D18" s="144">
        <f>Rozpocet!K37</f>
        <v>0.00132</v>
      </c>
      <c r="E18" s="144">
        <f>Rozpocet!M37</f>
        <v>0</v>
      </c>
    </row>
    <row r="19" spans="2:5" s="145" customFormat="1" ht="12.75" customHeight="1">
      <c r="B19" s="146" t="s">
        <v>84</v>
      </c>
      <c r="C19" s="147">
        <f>Rozpocet!I41</f>
        <v>0</v>
      </c>
      <c r="D19" s="148">
        <f>Rozpocet!K41</f>
        <v>37.54116</v>
      </c>
      <c r="E19" s="148">
        <f>Rozpocet!M41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PageLayoutView="0" workbookViewId="0" topLeftCell="A1">
      <pane ySplit="13" topLeftCell="A21" activePane="bottomLeft" state="frozen"/>
      <selection pane="topLeft" activeCell="A1" sqref="A1"/>
      <selection pane="bottomLeft" activeCell="H21" sqref="H2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72</v>
      </c>
      <c r="B2" s="121"/>
      <c r="C2" s="121" t="str">
        <f>'Krycí list'!E5</f>
        <v>Dvůr Králové nad Labem, rekonstrkuce MK Rovinky - Lipnice 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76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78</v>
      </c>
      <c r="B9" s="121"/>
      <c r="C9" s="121" t="s">
        <v>22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93</v>
      </c>
      <c r="I11" s="126" t="s">
        <v>81</v>
      </c>
      <c r="J11" s="126" t="s">
        <v>94</v>
      </c>
      <c r="K11" s="126" t="s">
        <v>82</v>
      </c>
      <c r="L11" s="126" t="s">
        <v>95</v>
      </c>
      <c r="M11" s="126" t="s">
        <v>96</v>
      </c>
      <c r="N11" s="126" t="s">
        <v>97</v>
      </c>
      <c r="O11" s="151" t="s">
        <v>98</v>
      </c>
      <c r="P11" s="152" t="s">
        <v>99</v>
      </c>
      <c r="Q11" s="126"/>
      <c r="R11" s="126"/>
      <c r="S11" s="126"/>
      <c r="T11" s="153" t="s">
        <v>100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59</v>
      </c>
      <c r="C14" s="159"/>
      <c r="D14" s="159" t="s">
        <v>38</v>
      </c>
      <c r="E14" s="159" t="s">
        <v>101</v>
      </c>
      <c r="F14" s="159"/>
      <c r="G14" s="159"/>
      <c r="H14" s="159"/>
      <c r="I14" s="161">
        <f>I15+I22+I33+I37</f>
        <v>0</v>
      </c>
      <c r="J14" s="159"/>
      <c r="K14" s="162">
        <f>K15+K22+K33+K37</f>
        <v>37.54116</v>
      </c>
      <c r="L14" s="159"/>
      <c r="M14" s="162">
        <f>M15+M22+M33+M37</f>
        <v>0</v>
      </c>
      <c r="N14" s="159"/>
      <c r="P14" s="138" t="s">
        <v>102</v>
      </c>
    </row>
    <row r="15" spans="2:16" s="136" customFormat="1" ht="12.75" customHeight="1">
      <c r="B15" s="141" t="s">
        <v>59</v>
      </c>
      <c r="D15" s="142" t="s">
        <v>103</v>
      </c>
      <c r="E15" s="142" t="s">
        <v>104</v>
      </c>
      <c r="I15" s="143">
        <f>SUM(I16:I21)</f>
        <v>0</v>
      </c>
      <c r="K15" s="144">
        <f>SUM(K16:K21)</f>
        <v>0</v>
      </c>
      <c r="M15" s="144">
        <f>SUM(M16:M21)</f>
        <v>0</v>
      </c>
      <c r="P15" s="142" t="s">
        <v>103</v>
      </c>
    </row>
    <row r="16" spans="1:16" s="14" customFormat="1" ht="24" customHeight="1">
      <c r="A16" s="163" t="s">
        <v>103</v>
      </c>
      <c r="B16" s="163" t="s">
        <v>105</v>
      </c>
      <c r="C16" s="163" t="s">
        <v>106</v>
      </c>
      <c r="D16" s="164" t="s">
        <v>107</v>
      </c>
      <c r="E16" s="165" t="s">
        <v>108</v>
      </c>
      <c r="F16" s="163" t="s">
        <v>109</v>
      </c>
      <c r="G16" s="166">
        <v>99.2</v>
      </c>
      <c r="H16" s="167">
        <v>0</v>
      </c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21</v>
      </c>
      <c r="O16" s="170">
        <v>4</v>
      </c>
      <c r="P16" s="14" t="s">
        <v>110</v>
      </c>
    </row>
    <row r="17" spans="4:19" s="14" customFormat="1" ht="15.75" customHeight="1">
      <c r="D17" s="171"/>
      <c r="E17" s="172" t="s">
        <v>111</v>
      </c>
      <c r="G17" s="173">
        <v>99.2</v>
      </c>
      <c r="P17" s="171" t="s">
        <v>110</v>
      </c>
      <c r="Q17" s="171" t="s">
        <v>110</v>
      </c>
      <c r="R17" s="171" t="s">
        <v>112</v>
      </c>
      <c r="S17" s="171" t="s">
        <v>103</v>
      </c>
    </row>
    <row r="18" spans="1:16" s="14" customFormat="1" ht="13.5" customHeight="1">
      <c r="A18" s="163" t="s">
        <v>110</v>
      </c>
      <c r="B18" s="163" t="s">
        <v>105</v>
      </c>
      <c r="C18" s="163" t="s">
        <v>106</v>
      </c>
      <c r="D18" s="164" t="s">
        <v>113</v>
      </c>
      <c r="E18" s="165" t="s">
        <v>114</v>
      </c>
      <c r="F18" s="163" t="s">
        <v>109</v>
      </c>
      <c r="G18" s="166">
        <v>99.2</v>
      </c>
      <c r="H18" s="167">
        <v>0</v>
      </c>
      <c r="I18" s="167">
        <f>ROUND(G18*H18,2)</f>
        <v>0</v>
      </c>
      <c r="J18" s="168">
        <v>0</v>
      </c>
      <c r="K18" s="166">
        <f>G18*J18</f>
        <v>0</v>
      </c>
      <c r="L18" s="168">
        <v>0</v>
      </c>
      <c r="M18" s="166">
        <f>G18*L18</f>
        <v>0</v>
      </c>
      <c r="N18" s="169">
        <v>21</v>
      </c>
      <c r="O18" s="170">
        <v>4</v>
      </c>
      <c r="P18" s="14" t="s">
        <v>110</v>
      </c>
    </row>
    <row r="19" spans="1:16" s="14" customFormat="1" ht="13.5" customHeight="1">
      <c r="A19" s="163" t="s">
        <v>115</v>
      </c>
      <c r="B19" s="163" t="s">
        <v>105</v>
      </c>
      <c r="C19" s="163" t="s">
        <v>106</v>
      </c>
      <c r="D19" s="164" t="s">
        <v>116</v>
      </c>
      <c r="E19" s="165" t="s">
        <v>117</v>
      </c>
      <c r="F19" s="163" t="s">
        <v>109</v>
      </c>
      <c r="G19" s="166">
        <v>99.2</v>
      </c>
      <c r="H19" s="167">
        <v>0</v>
      </c>
      <c r="I19" s="167">
        <f>ROUND(G19*H19,2)</f>
        <v>0</v>
      </c>
      <c r="J19" s="168">
        <v>0</v>
      </c>
      <c r="K19" s="166">
        <f>G19*J19</f>
        <v>0</v>
      </c>
      <c r="L19" s="168">
        <v>0</v>
      </c>
      <c r="M19" s="166">
        <f>G19*L19</f>
        <v>0</v>
      </c>
      <c r="N19" s="169">
        <v>21</v>
      </c>
      <c r="O19" s="170">
        <v>4</v>
      </c>
      <c r="P19" s="14" t="s">
        <v>110</v>
      </c>
    </row>
    <row r="20" spans="1:16" s="14" customFormat="1" ht="13.5" customHeight="1">
      <c r="A20" s="163" t="s">
        <v>118</v>
      </c>
      <c r="B20" s="163" t="s">
        <v>105</v>
      </c>
      <c r="C20" s="163" t="s">
        <v>106</v>
      </c>
      <c r="D20" s="164" t="s">
        <v>119</v>
      </c>
      <c r="E20" s="165" t="s">
        <v>120</v>
      </c>
      <c r="F20" s="163" t="s">
        <v>121</v>
      </c>
      <c r="G20" s="166">
        <v>178.56</v>
      </c>
      <c r="H20" s="167">
        <v>0</v>
      </c>
      <c r="I20" s="167">
        <f>ROUND(G20*H20,2)</f>
        <v>0</v>
      </c>
      <c r="J20" s="168">
        <v>0</v>
      </c>
      <c r="K20" s="166">
        <f>G20*J20</f>
        <v>0</v>
      </c>
      <c r="L20" s="168">
        <v>0</v>
      </c>
      <c r="M20" s="166">
        <f>G20*L20</f>
        <v>0</v>
      </c>
      <c r="N20" s="169">
        <v>21</v>
      </c>
      <c r="O20" s="170">
        <v>4</v>
      </c>
      <c r="P20" s="14" t="s">
        <v>110</v>
      </c>
    </row>
    <row r="21" spans="4:19" s="14" customFormat="1" ht="15.75" customHeight="1">
      <c r="D21" s="171"/>
      <c r="E21" s="172" t="s">
        <v>122</v>
      </c>
      <c r="G21" s="173">
        <v>178.56</v>
      </c>
      <c r="P21" s="171" t="s">
        <v>110</v>
      </c>
      <c r="Q21" s="171" t="s">
        <v>110</v>
      </c>
      <c r="R21" s="171" t="s">
        <v>112</v>
      </c>
      <c r="S21" s="171" t="s">
        <v>103</v>
      </c>
    </row>
    <row r="22" spans="2:16" s="136" customFormat="1" ht="12.75" customHeight="1">
      <c r="B22" s="141" t="s">
        <v>59</v>
      </c>
      <c r="D22" s="142" t="s">
        <v>123</v>
      </c>
      <c r="E22" s="142" t="s">
        <v>124</v>
      </c>
      <c r="I22" s="143">
        <f>SUM(I23:I32)</f>
        <v>0</v>
      </c>
      <c r="K22" s="144">
        <f>SUM(K23:K32)</f>
        <v>30.23624</v>
      </c>
      <c r="M22" s="144">
        <f>SUM(M23:M32)</f>
        <v>0</v>
      </c>
      <c r="P22" s="142" t="s">
        <v>103</v>
      </c>
    </row>
    <row r="23" spans="1:16" s="14" customFormat="1" ht="24" customHeight="1">
      <c r="A23" s="163" t="s">
        <v>123</v>
      </c>
      <c r="B23" s="163" t="s">
        <v>105</v>
      </c>
      <c r="C23" s="163" t="s">
        <v>125</v>
      </c>
      <c r="D23" s="164" t="s">
        <v>126</v>
      </c>
      <c r="E23" s="165" t="s">
        <v>127</v>
      </c>
      <c r="F23" s="163" t="s">
        <v>128</v>
      </c>
      <c r="G23" s="166">
        <v>992</v>
      </c>
      <c r="H23" s="167">
        <v>0</v>
      </c>
      <c r="I23" s="167">
        <f>ROUND(G23*H23,2)</f>
        <v>0</v>
      </c>
      <c r="J23" s="168">
        <v>0</v>
      </c>
      <c r="K23" s="166">
        <f>G23*J23</f>
        <v>0</v>
      </c>
      <c r="L23" s="168">
        <v>0</v>
      </c>
      <c r="M23" s="166">
        <f>G23*L23</f>
        <v>0</v>
      </c>
      <c r="N23" s="169">
        <v>21</v>
      </c>
      <c r="O23" s="170">
        <v>4</v>
      </c>
      <c r="P23" s="14" t="s">
        <v>110</v>
      </c>
    </row>
    <row r="24" spans="1:16" s="14" customFormat="1" ht="24" customHeight="1">
      <c r="A24" s="163" t="s">
        <v>129</v>
      </c>
      <c r="B24" s="163" t="s">
        <v>105</v>
      </c>
      <c r="C24" s="163" t="s">
        <v>125</v>
      </c>
      <c r="D24" s="164" t="s">
        <v>130</v>
      </c>
      <c r="E24" s="165" t="s">
        <v>131</v>
      </c>
      <c r="F24" s="163" t="s">
        <v>128</v>
      </c>
      <c r="G24" s="166">
        <v>992</v>
      </c>
      <c r="H24" s="167">
        <v>0</v>
      </c>
      <c r="I24" s="167">
        <f>ROUND(G24*H24,2)</f>
        <v>0</v>
      </c>
      <c r="J24" s="168">
        <v>0</v>
      </c>
      <c r="K24" s="166">
        <f>G24*J24</f>
        <v>0</v>
      </c>
      <c r="L24" s="168">
        <v>0</v>
      </c>
      <c r="M24" s="166">
        <f>G24*L24</f>
        <v>0</v>
      </c>
      <c r="N24" s="169">
        <v>21</v>
      </c>
      <c r="O24" s="170">
        <v>4</v>
      </c>
      <c r="P24" s="14" t="s">
        <v>110</v>
      </c>
    </row>
    <row r="25" spans="1:16" s="14" customFormat="1" ht="13.5" customHeight="1">
      <c r="A25" s="174" t="s">
        <v>132</v>
      </c>
      <c r="B25" s="174" t="s">
        <v>133</v>
      </c>
      <c r="C25" s="174" t="s">
        <v>134</v>
      </c>
      <c r="D25" s="175" t="s">
        <v>135</v>
      </c>
      <c r="E25" s="176" t="s">
        <v>136</v>
      </c>
      <c r="F25" s="174" t="s">
        <v>121</v>
      </c>
      <c r="G25" s="177">
        <v>15.713</v>
      </c>
      <c r="H25" s="178">
        <v>0</v>
      </c>
      <c r="I25" s="178">
        <f>ROUND(G25*H25,2)</f>
        <v>0</v>
      </c>
      <c r="J25" s="179">
        <v>1</v>
      </c>
      <c r="K25" s="177">
        <f>G25*J25</f>
        <v>15.713</v>
      </c>
      <c r="L25" s="179">
        <v>0</v>
      </c>
      <c r="M25" s="177">
        <f>G25*L25</f>
        <v>0</v>
      </c>
      <c r="N25" s="180">
        <v>21</v>
      </c>
      <c r="O25" s="181">
        <v>8</v>
      </c>
      <c r="P25" s="182" t="s">
        <v>110</v>
      </c>
    </row>
    <row r="26" spans="4:19" s="14" customFormat="1" ht="15.75" customHeight="1">
      <c r="D26" s="171"/>
      <c r="E26" s="172" t="s">
        <v>137</v>
      </c>
      <c r="G26" s="173">
        <v>15.713</v>
      </c>
      <c r="P26" s="171" t="s">
        <v>110</v>
      </c>
      <c r="Q26" s="171" t="s">
        <v>110</v>
      </c>
      <c r="R26" s="171" t="s">
        <v>112</v>
      </c>
      <c r="S26" s="171" t="s">
        <v>103</v>
      </c>
    </row>
    <row r="27" spans="1:16" s="14" customFormat="1" ht="13.5" customHeight="1">
      <c r="A27" s="174" t="s">
        <v>138</v>
      </c>
      <c r="B27" s="174" t="s">
        <v>133</v>
      </c>
      <c r="C27" s="174" t="s">
        <v>134</v>
      </c>
      <c r="D27" s="175" t="s">
        <v>139</v>
      </c>
      <c r="E27" s="176" t="s">
        <v>140</v>
      </c>
      <c r="F27" s="174" t="s">
        <v>121</v>
      </c>
      <c r="G27" s="177">
        <v>7.857</v>
      </c>
      <c r="H27" s="178">
        <v>0</v>
      </c>
      <c r="I27" s="178">
        <f>ROUND(G27*H27,2)</f>
        <v>0</v>
      </c>
      <c r="J27" s="179">
        <v>1</v>
      </c>
      <c r="K27" s="177">
        <f>G27*J27</f>
        <v>7.857</v>
      </c>
      <c r="L27" s="179">
        <v>0</v>
      </c>
      <c r="M27" s="177">
        <f>G27*L27</f>
        <v>0</v>
      </c>
      <c r="N27" s="180">
        <v>21</v>
      </c>
      <c r="O27" s="181">
        <v>8</v>
      </c>
      <c r="P27" s="182" t="s">
        <v>110</v>
      </c>
    </row>
    <row r="28" spans="4:19" s="14" customFormat="1" ht="15.75" customHeight="1">
      <c r="D28" s="171"/>
      <c r="E28" s="172" t="s">
        <v>141</v>
      </c>
      <c r="G28" s="173">
        <v>7.857</v>
      </c>
      <c r="P28" s="171" t="s">
        <v>110</v>
      </c>
      <c r="Q28" s="171" t="s">
        <v>110</v>
      </c>
      <c r="R28" s="171" t="s">
        <v>112</v>
      </c>
      <c r="S28" s="171" t="s">
        <v>103</v>
      </c>
    </row>
    <row r="29" spans="1:16" s="14" customFormat="1" ht="13.5" customHeight="1">
      <c r="A29" s="163" t="s">
        <v>142</v>
      </c>
      <c r="B29" s="163" t="s">
        <v>105</v>
      </c>
      <c r="C29" s="163" t="s">
        <v>125</v>
      </c>
      <c r="D29" s="164" t="s">
        <v>143</v>
      </c>
      <c r="E29" s="165" t="s">
        <v>144</v>
      </c>
      <c r="F29" s="163" t="s">
        <v>128</v>
      </c>
      <c r="G29" s="166">
        <v>992</v>
      </c>
      <c r="H29" s="167">
        <v>0</v>
      </c>
      <c r="I29" s="167">
        <f>ROUND(G29*H29,2)</f>
        <v>0</v>
      </c>
      <c r="J29" s="168">
        <v>0.00601</v>
      </c>
      <c r="K29" s="166">
        <f>G29*J29</f>
        <v>5.96192</v>
      </c>
      <c r="L29" s="168">
        <v>0</v>
      </c>
      <c r="M29" s="166">
        <f>G29*L29</f>
        <v>0</v>
      </c>
      <c r="N29" s="169">
        <v>21</v>
      </c>
      <c r="O29" s="170">
        <v>4</v>
      </c>
      <c r="P29" s="14" t="s">
        <v>110</v>
      </c>
    </row>
    <row r="30" spans="1:16" s="14" customFormat="1" ht="13.5" customHeight="1">
      <c r="A30" s="163" t="s">
        <v>145</v>
      </c>
      <c r="B30" s="163" t="s">
        <v>105</v>
      </c>
      <c r="C30" s="163" t="s">
        <v>125</v>
      </c>
      <c r="D30" s="164" t="s">
        <v>146</v>
      </c>
      <c r="E30" s="165" t="s">
        <v>147</v>
      </c>
      <c r="F30" s="163" t="s">
        <v>128</v>
      </c>
      <c r="G30" s="166">
        <v>992</v>
      </c>
      <c r="H30" s="167">
        <v>0</v>
      </c>
      <c r="I30" s="167">
        <f>ROUND(G30*H30,2)</f>
        <v>0</v>
      </c>
      <c r="J30" s="168">
        <v>0.00071</v>
      </c>
      <c r="K30" s="166">
        <f>G30*J30</f>
        <v>0.7043200000000001</v>
      </c>
      <c r="L30" s="168">
        <v>0</v>
      </c>
      <c r="M30" s="166">
        <f>G30*L30</f>
        <v>0</v>
      </c>
      <c r="N30" s="169">
        <v>21</v>
      </c>
      <c r="O30" s="170">
        <v>4</v>
      </c>
      <c r="P30" s="14" t="s">
        <v>110</v>
      </c>
    </row>
    <row r="31" spans="1:16" s="14" customFormat="1" ht="24" customHeight="1">
      <c r="A31" s="163" t="s">
        <v>148</v>
      </c>
      <c r="B31" s="163" t="s">
        <v>105</v>
      </c>
      <c r="C31" s="163" t="s">
        <v>125</v>
      </c>
      <c r="D31" s="164" t="s">
        <v>149</v>
      </c>
      <c r="E31" s="165" t="s">
        <v>150</v>
      </c>
      <c r="F31" s="163" t="s">
        <v>128</v>
      </c>
      <c r="G31" s="166">
        <v>992</v>
      </c>
      <c r="H31" s="167">
        <v>0</v>
      </c>
      <c r="I31" s="167">
        <f>ROUND(G31*H31,2)</f>
        <v>0</v>
      </c>
      <c r="J31" s="168">
        <v>0</v>
      </c>
      <c r="K31" s="166">
        <f>G31*J31</f>
        <v>0</v>
      </c>
      <c r="L31" s="168">
        <v>0</v>
      </c>
      <c r="M31" s="166">
        <f>G31*L31</f>
        <v>0</v>
      </c>
      <c r="N31" s="169">
        <v>21</v>
      </c>
      <c r="O31" s="170">
        <v>4</v>
      </c>
      <c r="P31" s="14" t="s">
        <v>110</v>
      </c>
    </row>
    <row r="32" spans="1:16" s="14" customFormat="1" ht="24" customHeight="1">
      <c r="A32" s="163" t="s">
        <v>151</v>
      </c>
      <c r="B32" s="163" t="s">
        <v>105</v>
      </c>
      <c r="C32" s="163" t="s">
        <v>125</v>
      </c>
      <c r="D32" s="164" t="s">
        <v>152</v>
      </c>
      <c r="E32" s="165" t="s">
        <v>153</v>
      </c>
      <c r="F32" s="163" t="s">
        <v>128</v>
      </c>
      <c r="G32" s="166">
        <v>992</v>
      </c>
      <c r="H32" s="167">
        <v>0</v>
      </c>
      <c r="I32" s="167">
        <f>ROUND(G32*H32,2)</f>
        <v>0</v>
      </c>
      <c r="J32" s="168">
        <v>0</v>
      </c>
      <c r="K32" s="166">
        <f>G32*J32</f>
        <v>0</v>
      </c>
      <c r="L32" s="168">
        <v>0</v>
      </c>
      <c r="M32" s="166">
        <f>G32*L32</f>
        <v>0</v>
      </c>
      <c r="N32" s="169">
        <v>21</v>
      </c>
      <c r="O32" s="170">
        <v>4</v>
      </c>
      <c r="P32" s="14" t="s">
        <v>110</v>
      </c>
    </row>
    <row r="33" spans="2:16" s="136" customFormat="1" ht="12.75" customHeight="1">
      <c r="B33" s="141" t="s">
        <v>59</v>
      </c>
      <c r="D33" s="142" t="s">
        <v>138</v>
      </c>
      <c r="E33" s="142" t="s">
        <v>154</v>
      </c>
      <c r="I33" s="143">
        <f>SUM(I34:I36)</f>
        <v>0</v>
      </c>
      <c r="K33" s="144">
        <f>SUM(K34:K36)</f>
        <v>7.3036</v>
      </c>
      <c r="M33" s="144">
        <f>SUM(M34:M36)</f>
        <v>0</v>
      </c>
      <c r="P33" s="142" t="s">
        <v>103</v>
      </c>
    </row>
    <row r="34" spans="1:16" s="14" customFormat="1" ht="13.5" customHeight="1">
      <c r="A34" s="163" t="s">
        <v>155</v>
      </c>
      <c r="B34" s="163" t="s">
        <v>105</v>
      </c>
      <c r="C34" s="163" t="s">
        <v>125</v>
      </c>
      <c r="D34" s="164" t="s">
        <v>156</v>
      </c>
      <c r="E34" s="165" t="s">
        <v>157</v>
      </c>
      <c r="F34" s="163" t="s">
        <v>158</v>
      </c>
      <c r="G34" s="166">
        <v>1</v>
      </c>
      <c r="H34" s="167">
        <v>0</v>
      </c>
      <c r="I34" s="167">
        <f>ROUND(G34*H34,2)</f>
        <v>0</v>
      </c>
      <c r="J34" s="168">
        <v>0.42368</v>
      </c>
      <c r="K34" s="166">
        <f>G34*J34</f>
        <v>0.42368</v>
      </c>
      <c r="L34" s="168">
        <v>0</v>
      </c>
      <c r="M34" s="166">
        <f>G34*L34</f>
        <v>0</v>
      </c>
      <c r="N34" s="169">
        <v>21</v>
      </c>
      <c r="O34" s="170">
        <v>4</v>
      </c>
      <c r="P34" s="14" t="s">
        <v>110</v>
      </c>
    </row>
    <row r="35" spans="1:16" s="14" customFormat="1" ht="13.5" customHeight="1">
      <c r="A35" s="163" t="s">
        <v>159</v>
      </c>
      <c r="B35" s="163" t="s">
        <v>105</v>
      </c>
      <c r="C35" s="163" t="s">
        <v>125</v>
      </c>
      <c r="D35" s="164" t="s">
        <v>160</v>
      </c>
      <c r="E35" s="165" t="s">
        <v>161</v>
      </c>
      <c r="F35" s="163" t="s">
        <v>158</v>
      </c>
      <c r="G35" s="166">
        <v>6</v>
      </c>
      <c r="H35" s="167">
        <v>0</v>
      </c>
      <c r="I35" s="167">
        <f>ROUND(G35*H35,2)</f>
        <v>0</v>
      </c>
      <c r="J35" s="168">
        <v>0.4208</v>
      </c>
      <c r="K35" s="166">
        <f>G35*J35</f>
        <v>2.5248</v>
      </c>
      <c r="L35" s="168">
        <v>0</v>
      </c>
      <c r="M35" s="166">
        <f>G35*L35</f>
        <v>0</v>
      </c>
      <c r="N35" s="169">
        <v>21</v>
      </c>
      <c r="O35" s="170">
        <v>4</v>
      </c>
      <c r="P35" s="14" t="s">
        <v>110</v>
      </c>
    </row>
    <row r="36" spans="1:16" s="14" customFormat="1" ht="24" customHeight="1">
      <c r="A36" s="163" t="s">
        <v>162</v>
      </c>
      <c r="B36" s="163" t="s">
        <v>105</v>
      </c>
      <c r="C36" s="163" t="s">
        <v>125</v>
      </c>
      <c r="D36" s="164" t="s">
        <v>163</v>
      </c>
      <c r="E36" s="165" t="s">
        <v>164</v>
      </c>
      <c r="F36" s="163" t="s">
        <v>158</v>
      </c>
      <c r="G36" s="166">
        <v>14</v>
      </c>
      <c r="H36" s="167">
        <v>0</v>
      </c>
      <c r="I36" s="167">
        <f>ROUND(G36*H36,2)</f>
        <v>0</v>
      </c>
      <c r="J36" s="168">
        <v>0.31108</v>
      </c>
      <c r="K36" s="166">
        <f>G36*J36</f>
        <v>4.35512</v>
      </c>
      <c r="L36" s="168">
        <v>0</v>
      </c>
      <c r="M36" s="166">
        <f>G36*L36</f>
        <v>0</v>
      </c>
      <c r="N36" s="169">
        <v>21</v>
      </c>
      <c r="O36" s="170">
        <v>4</v>
      </c>
      <c r="P36" s="14" t="s">
        <v>110</v>
      </c>
    </row>
    <row r="37" spans="2:16" s="136" customFormat="1" ht="12.75" customHeight="1">
      <c r="B37" s="141" t="s">
        <v>59</v>
      </c>
      <c r="D37" s="142" t="s">
        <v>142</v>
      </c>
      <c r="E37" s="142" t="s">
        <v>165</v>
      </c>
      <c r="I37" s="143">
        <f>SUM(I38:I40)</f>
        <v>0</v>
      </c>
      <c r="K37" s="144">
        <f>SUM(K38:K40)</f>
        <v>0.00132</v>
      </c>
      <c r="M37" s="144">
        <f>SUM(M38:M40)</f>
        <v>0</v>
      </c>
      <c r="P37" s="142" t="s">
        <v>103</v>
      </c>
    </row>
    <row r="38" spans="1:16" s="14" customFormat="1" ht="24" customHeight="1">
      <c r="A38" s="163" t="s">
        <v>166</v>
      </c>
      <c r="B38" s="163" t="s">
        <v>105</v>
      </c>
      <c r="C38" s="163" t="s">
        <v>125</v>
      </c>
      <c r="D38" s="164" t="s">
        <v>167</v>
      </c>
      <c r="E38" s="165" t="s">
        <v>168</v>
      </c>
      <c r="F38" s="163" t="s">
        <v>169</v>
      </c>
      <c r="G38" s="166">
        <v>12</v>
      </c>
      <c r="H38" s="167">
        <v>0</v>
      </c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21</v>
      </c>
      <c r="O38" s="170">
        <v>4</v>
      </c>
      <c r="P38" s="14" t="s">
        <v>110</v>
      </c>
    </row>
    <row r="39" spans="1:16" s="14" customFormat="1" ht="24" customHeight="1">
      <c r="A39" s="163" t="s">
        <v>170</v>
      </c>
      <c r="B39" s="163" t="s">
        <v>105</v>
      </c>
      <c r="C39" s="163" t="s">
        <v>125</v>
      </c>
      <c r="D39" s="164" t="s">
        <v>171</v>
      </c>
      <c r="E39" s="165" t="s">
        <v>172</v>
      </c>
      <c r="F39" s="163" t="s">
        <v>169</v>
      </c>
      <c r="G39" s="166">
        <v>12</v>
      </c>
      <c r="H39" s="167">
        <v>0</v>
      </c>
      <c r="I39" s="167">
        <f>ROUND(G39*H39,2)</f>
        <v>0</v>
      </c>
      <c r="J39" s="168">
        <v>0.00011</v>
      </c>
      <c r="K39" s="166">
        <f>G39*J39</f>
        <v>0.00132</v>
      </c>
      <c r="L39" s="168">
        <v>0</v>
      </c>
      <c r="M39" s="166">
        <f>G39*L39</f>
        <v>0</v>
      </c>
      <c r="N39" s="169">
        <v>21</v>
      </c>
      <c r="O39" s="170">
        <v>4</v>
      </c>
      <c r="P39" s="14" t="s">
        <v>110</v>
      </c>
    </row>
    <row r="40" spans="1:16" s="14" customFormat="1" ht="13.5" customHeight="1">
      <c r="A40" s="163" t="s">
        <v>173</v>
      </c>
      <c r="B40" s="163" t="s">
        <v>105</v>
      </c>
      <c r="C40" s="163" t="s">
        <v>125</v>
      </c>
      <c r="D40" s="164" t="s">
        <v>174</v>
      </c>
      <c r="E40" s="165" t="s">
        <v>175</v>
      </c>
      <c r="F40" s="163" t="s">
        <v>169</v>
      </c>
      <c r="G40" s="166">
        <v>12</v>
      </c>
      <c r="H40" s="167">
        <v>0</v>
      </c>
      <c r="I40" s="167">
        <f>ROUND(G40*H40,2)</f>
        <v>0</v>
      </c>
      <c r="J40" s="168">
        <v>0</v>
      </c>
      <c r="K40" s="166">
        <f>G40*J40</f>
        <v>0</v>
      </c>
      <c r="L40" s="168">
        <v>0</v>
      </c>
      <c r="M40" s="166">
        <f>G40*L40</f>
        <v>0</v>
      </c>
      <c r="N40" s="169">
        <v>21</v>
      </c>
      <c r="O40" s="170">
        <v>4</v>
      </c>
      <c r="P40" s="14" t="s">
        <v>110</v>
      </c>
    </row>
    <row r="41" spans="5:13" s="145" customFormat="1" ht="12.75" customHeight="1">
      <c r="E41" s="146" t="s">
        <v>84</v>
      </c>
      <c r="I41" s="147">
        <f>I14</f>
        <v>0</v>
      </c>
      <c r="K41" s="148">
        <f>K14</f>
        <v>37.54116</v>
      </c>
      <c r="M41" s="148">
        <f>M14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 Jan</dc:creator>
  <cp:keywords/>
  <dc:description/>
  <cp:lastModifiedBy>Haas Jan</cp:lastModifiedBy>
  <dcterms:created xsi:type="dcterms:W3CDTF">2013-07-10T04:51:39Z</dcterms:created>
  <dcterms:modified xsi:type="dcterms:W3CDTF">2013-07-15T09:21:09Z</dcterms:modified>
  <cp:category/>
  <cp:version/>
  <cp:contentType/>
  <cp:contentStatus/>
</cp:coreProperties>
</file>