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6"/>
  <workbookPr/>
  <bookViews>
    <workbookView xWindow="0" yWindow="0" windowWidth="25200" windowHeight="11775" activeTab="1"/>
  </bookViews>
  <sheets>
    <sheet name="Rekapitulace stavby" sheetId="1" r:id="rId1"/>
    <sheet name="vv" sheetId="2" r:id="rId2"/>
  </sheets>
  <definedNames>
    <definedName name="_xlnm._FilterDatabase" localSheetId="1" hidden="1">'vv'!$C$100:$K$164</definedName>
    <definedName name="_xlnm.Print_Area" localSheetId="0">'Rekapitulace stavby'!$D$4:$AO$54,'Rekapitulace stavby'!$C$60:$AQ$75</definedName>
    <definedName name="_xlnm.Print_Area" localSheetId="1">'vv'!$C$4:$J$60,'vv'!$C$66:$J$84,'vv'!$C$90:$J$164</definedName>
    <definedName name="_xlnm.Print_Titles" localSheetId="0">'Rekapitulace stavby'!$70:$70</definedName>
    <definedName name="_xlnm.Print_Titles" localSheetId="1">'vv'!$100:$100</definedName>
  </definedNames>
  <calcPr calcId="191029"/>
</workbook>
</file>

<file path=xl/sharedStrings.xml><?xml version="1.0" encoding="utf-8"?>
<sst xmlns="http://schemas.openxmlformats.org/spreadsheetml/2006/main" count="451" uniqueCount="199">
  <si>
    <t>Export Komplet</t>
  </si>
  <si>
    <t/>
  </si>
  <si>
    <t>2.0</t>
  </si>
  <si>
    <t>False</t>
  </si>
  <si>
    <t>{589c1579-c182-43cc-ab24-696b38a8a72b}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</si>
  <si>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</si>
  <si>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</si>
  <si>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</si>
  <si>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</si>
  <si>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</si>
  <si>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</si>
  <si>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</si>
  <si>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</si>
  <si>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</si>
  <si>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</si>
  <si>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</si>
  <si>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</si>
  <si>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</si>
  <si>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</si>
  <si>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</si>
  <si>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</si>
  <si>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</si>
  <si>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</si>
  <si>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</si>
  <si>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</si>
  <si>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</si>
  <si>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</si>
  <si>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</si>
  <si>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</si>
  <si>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</si>
  <si>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</si>
  <si>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</si>
  <si>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</si>
  <si>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</si>
  <si>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</si>
  <si>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</si>
  <si>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</si>
  <si>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</si>
  <si>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</si>
  <si>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</si>
  <si>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</si>
  <si>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</si>
  <si>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</si>
  <si>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</si>
  <si>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</si>
  <si>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</si>
  <si>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</si>
  <si>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</si>
  <si>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</si>
  <si>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</si>
  <si>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</si>
  <si>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</si>
  <si>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</si>
  <si>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</si>
  <si>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</si>
  <si>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</si>
  <si>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</si>
  <si>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</si>
  <si>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</si>
  <si>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</si>
  <si>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</si>
  <si>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</si>
  <si>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</si>
  <si>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</si>
  <si>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</si>
  <si>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</si>
  <si>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</si>
  <si>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</si>
  <si>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</si>
  <si>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</si>
  <si>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</si>
  <si>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</si>
  <si>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</si>
  <si>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</si>
  <si>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Náklady ze soupisu prací</t>
  </si>
  <si>
    <t>-1</t>
  </si>
  <si>
    <t>HSV -  Práce a dodávky HSV</t>
  </si>
  <si>
    <t xml:space="preserve">    1 - Zemní práce</t>
  </si>
  <si>
    <t xml:space="preserve">    5 - Komunikace pozemní</t>
  </si>
  <si>
    <t>M - Práce a dodávky M</t>
  </si>
  <si>
    <t>998 - Přesun hmot</t>
  </si>
  <si>
    <t>SOUPIS PRACÍ</t>
  </si>
  <si>
    <t>PČ</t>
  </si>
  <si>
    <t>MJ</t>
  </si>
  <si>
    <t>Množství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</si>
  <si>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</si>
  <si>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</si>
  <si>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</si>
  <si>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</si>
  <si>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</si>
  <si>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</si>
  <si>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</si>
  <si>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</si>
  <si>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</si>
  <si>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</si>
  <si>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</si>
  <si>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K</t>
  </si>
  <si>
    <t>m3</t>
  </si>
  <si>
    <t>4</t>
  </si>
  <si>
    <t>243359498</t>
  </si>
  <si>
    <t>PP</t>
  </si>
  <si>
    <t>3</t>
  </si>
  <si>
    <t>M</t>
  </si>
  <si>
    <t>m2</t>
  </si>
  <si>
    <t>5</t>
  </si>
  <si>
    <t>Komunikace pozemní</t>
  </si>
  <si>
    <t>kpl</t>
  </si>
  <si>
    <t>-832021754</t>
  </si>
  <si>
    <t>ks</t>
  </si>
  <si>
    <t>998</t>
  </si>
  <si>
    <t>998225111</t>
  </si>
  <si>
    <t>2062050430</t>
  </si>
  <si>
    <t>CZK</t>
  </si>
  <si>
    <t>Cena bez DPH [CZK]</t>
  </si>
  <si>
    <t>Cena s DPH [CZK]</t>
  </si>
  <si>
    <t>Cena celkem [CZK]</t>
  </si>
  <si>
    <t>J.cena [CZK]</t>
  </si>
  <si>
    <t>Vodorovné přemístění zeminy na skládku, přebytečná ornice a výkopová zemina</t>
  </si>
  <si>
    <t>vč. nákladů na naložení a zložení zeminy</t>
  </si>
  <si>
    <t>Kód odpadu 17 05 04</t>
  </si>
  <si>
    <t>Přesun hmot a ostatní náklady</t>
  </si>
  <si>
    <t>Přesun hmot, réžie</t>
  </si>
  <si>
    <t xml:space="preserve">Přesun hmot </t>
  </si>
  <si>
    <t>Zemní a bourací práce</t>
  </si>
  <si>
    <t>Práce a dodávky, herní prvky a mobiliář</t>
  </si>
  <si>
    <t>Poplatek za skládku zeminy, nevhodná zemina</t>
  </si>
  <si>
    <t>1211011020_R</t>
  </si>
  <si>
    <t>565191111_R</t>
  </si>
  <si>
    <t>GEOFILTEX 63 63/30 300 g/m2 do š 8,8 m D+ M</t>
  </si>
  <si>
    <t>textilie GEOFILTEX 63 63/30 300 g/m2 do š 8,8 m</t>
  </si>
  <si>
    <t>593111460</t>
  </si>
  <si>
    <t>565191113_R</t>
  </si>
  <si>
    <t>564231111</t>
  </si>
  <si>
    <t xml:space="preserve">Lomový prach  fr.0-4 mm </t>
  </si>
  <si>
    <t>Podklad nebo podsyp, lomový prach  fr.0-4 mm</t>
  </si>
  <si>
    <t>564760111</t>
  </si>
  <si>
    <t>Polyuretanový EPDM povrch bude vodopropustný, monolitický s rovnou porézní vrstvou, certifikace povrchu dle aktuálně platné normy ČSN EN 1176-1 (2018) a ČSN EN 1177 (2018), atest o zdravotní nezávadnosti - shoda s REACH Annex XVII omezení migrace určitých prvků podle směrnice EU o bezpečnosti hraček. Tento atest se týká celého systému SBR + EPDM. atest o vodopropustnosti povrchu dle EN 12616:2013, atest o odolnosti povrchu vůči abrazivnímu opotřebení a skluzu v souladu s BS 7188:1998 + A2:2009 a protokol o klasifikaci reakce na oheň dle EN ISO 11925-2 a EN 13501-1+A1:2010.</t>
  </si>
  <si>
    <t>594760228_R</t>
  </si>
  <si>
    <t>Podklad z kameniva hrubého drceného vel. 16-32 mm tl 220 mm</t>
  </si>
  <si>
    <t>Podklad nebo kryt z kameniva hrubého drceného  vel. 16-32 mm s rozprostřením a zhutněním, po zhutnění tl. 220 mm</t>
  </si>
  <si>
    <t>275311126</t>
  </si>
  <si>
    <t>Betonové základy pro montáž prvků vč. prípravy</t>
  </si>
  <si>
    <t>Osazení stojaté obruby z betonu s opěrou, lože z C 12/15, obrubník chodníkový, specifikace v PD</t>
  </si>
  <si>
    <t>bm</t>
  </si>
  <si>
    <t>Dvůr Králové n. Labem</t>
  </si>
  <si>
    <t>Sejmutí ornice s vodorovným přemístěním na hromady v místě upotřebení nebo na dočasné či trvalé skládky se složením, na vzdálenost do 50 m</t>
  </si>
  <si>
    <t>Hloubení jám pro základ prvků strojne v soudržných horninách tř. 3</t>
  </si>
  <si>
    <t>1211099010_R</t>
  </si>
  <si>
    <t>1622011020</t>
  </si>
  <si>
    <t>171201231</t>
  </si>
  <si>
    <t>t</t>
  </si>
  <si>
    <t>EPDM povrch + AROMATICKÉ POJIVO, BAREVNOST: Mix 133 Zelená a 110 Limetková</t>
  </si>
  <si>
    <t>EPDM povrch + AROMATICKÉ POJIVO, BAREVNOST: 255 Flexogrind</t>
  </si>
  <si>
    <t xml:space="preserve">D+M Lajnování hřiště dle půdorysu </t>
  </si>
  <si>
    <t>Podklad ploch pro tělovýchovu vícevrstvý SBR, plocha hřiště</t>
  </si>
  <si>
    <t>5776121112</t>
  </si>
  <si>
    <t>613111121_R</t>
  </si>
  <si>
    <t>594760228</t>
  </si>
  <si>
    <t>Očištění tlakovou vodou hrubých nebo strukturovaných ploch, stávajíci plocha</t>
  </si>
  <si>
    <t xml:space="preserve">Lajnování hřiště dle půdorysu, D+M </t>
  </si>
  <si>
    <t>565191119_R</t>
  </si>
  <si>
    <t xml:space="preserve">FAZ30200-0900 </t>
  </si>
  <si>
    <t>FAZ30300-0900</t>
  </si>
  <si>
    <t>FSW20801-0900</t>
  </si>
  <si>
    <t>FSW10101-0901</t>
  </si>
  <si>
    <t>PCM802-0902</t>
  </si>
  <si>
    <t xml:space="preserve">KPX132-3617 </t>
  </si>
  <si>
    <t xml:space="preserve">FRE3054-3717 </t>
  </si>
  <si>
    <t>FRE600202-Atyp</t>
  </si>
  <si>
    <t>V2</t>
  </si>
  <si>
    <t>V3</t>
  </si>
  <si>
    <t xml:space="preserve">Bedna pro uskladnění sportovního vybavení </t>
  </si>
  <si>
    <t>M2</t>
  </si>
  <si>
    <t>Nosný rám z uhlíkové oceli 48,3 x 4 mm, povrch žárově zinkovan podle ISO 1461, práškovou vrstvou korozná třídy C3 podle ISO12944-2, povrch vyroben z recyklovaného SBR (Styrene Butadiene Monomer, syntetický kaučuk),  vyrobeno v souladu s ASTM F3101 &amp; EN16630 standardy Outdoor Fitness</t>
  </si>
  <si>
    <t>Sloupky průměru Ø101.6 x 2mm, z předem pozinkované uhlíkové oceli, konektory z litého hliníku, speciálně legované pro venkovní prostředí a intenzivní použití,  tyče pro shyby ø32mm x 138m, upravené pozinkovánim, ocel tyčí S235JR, vyrobeno v souladu s ASTM F3101 &amp; EN16630 standardy Outdoor Fitness</t>
  </si>
  <si>
    <t xml:space="preserve">Sloupky upravené pozinkovánim, ocel tyčí S235JR, otočná kolečka pozinkovaná uvnitř i vně bezolovnatým zinkem, certifikace dle aktuálně platné normy ČSN EN 1176-1 (2018) </t>
  </si>
  <si>
    <t xml:space="preserve">Ocelové komponenty vyrobeny z uhlíkové oceli, se žárově zinkovaným povrchem podle ISO 1461 a práškovou vrstvou korozní třídy C3 podle ISO12944-2, certifikace dle aktuálně platné normy ČSN EN 1176-1 (2018) </t>
  </si>
  <si>
    <t>Ocelové komponenty vyrobeny z uhlíkové oceli, se žárově zinkovaným povrchem podle ISO 1461 dlle normy EN ISO 5817, panely HDPE (High Density Polyethylene Sheet) vysoce odolný materiál šetrný k životnímu prostředí, který je nejen po použití recyklovatelný, ale také se skládá z jádra vyrobeného ze 100% recyklovaného spotřebního materiálu z potravinových obalů, certifikace dle aktuálně platné normy EN 15312 (2018)</t>
  </si>
  <si>
    <t>Sloupek pro uchycení sítí průměru Ø115 x 3 mm, v. 4000 mm, vč. osazení</t>
  </si>
  <si>
    <t>Sloupek pro uchycení sítí průměru Ø115 x 3 mm, v. 4000 mm, vyrobeny z uhlíkové oceli, se žárově zinkovaným povrchem podle ISO 1461 dlle normy EN ISO 5817</t>
  </si>
  <si>
    <t>Síť na volejbal hlavní, D+M, specifikace samostatně v PD</t>
  </si>
  <si>
    <t>Osazení stojaté obruby z betonu s opěrou, lože z C 12/15, vč. dodání obrudníku</t>
  </si>
  <si>
    <t>Síť na volejbal hlavní, materiál polyamid, D+M</t>
  </si>
  <si>
    <t>Vyspravení a lokální oprava asfaltovou zálivkou venkovních ploch, vč. penetrace</t>
  </si>
  <si>
    <t>Podkladní konstrukce plochy multifunkčího hřiště sektor u bránky, štěrkopísek vel. 16-32 mm tl 220 mm</t>
  </si>
  <si>
    <t>Živičný povrch z drenážníhoho asfaltu AKOH  - tl. 3 cm</t>
  </si>
  <si>
    <t xml:space="preserve">Živičný povrch z drenážníhoho asfaltu AKOH  - tl. 3 cm dle ČSN EN 13108-5 </t>
  </si>
  <si>
    <t>572131212_R</t>
  </si>
  <si>
    <t>Vyrovnávací elastická podložka na hřiště z SBR s keramzitem (poměr 2:1), plocha hřiště</t>
  </si>
  <si>
    <t>STUPÁTKO - 40 CM, vč. odborné montáže</t>
  </si>
  <si>
    <t>STUPÁTKO - 60 CM, vč. odborné montáže</t>
  </si>
  <si>
    <t>STANICE NA PŘÍTAHY PRO, vč. odborné montáže</t>
  </si>
  <si>
    <t>WORKOUT SESTAVA COMBI 1 PRO, vč. odborné montáže</t>
  </si>
  <si>
    <t>HRAZDY - 2 VÝŠKOVÉ ÚROVNĚ, vč. odborné montáže</t>
  </si>
  <si>
    <t>TROJBRADLA , vč. odborné montáže</t>
  </si>
  <si>
    <t>Ocelové komponenty vyrobeny z uhlíkové oceli, se žárově zinkovaným povrchem podle ISO 1461 a práškovou vrstvou korozní třídy C3 podle ISO12944-2, vyrobeno v souladu s EN16630 standardy Outdoor Fitness</t>
  </si>
  <si>
    <t>LAVICE PRO TEENAGERY, vč. odborné montáže</t>
  </si>
  <si>
    <t>Multifunkční sportovní aréna, výška 5m, 1m HDPE panely, 1m ocelové panely, 3m zabudované ochranné sítě, 4x postranní branka na florbal, 6x basketbalový koš, 2x vstup, vč. odborné montáže</t>
  </si>
  <si>
    <t>Bedna pro uskladnění sportovního vybavení včetně dvou kůlů pro upevnění sítě! Box o šířce 300cm-odchylně od zadání v PD!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</si>
</sst>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3" borderId="13" xfId="0" applyFont="1" applyFill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0" borderId="22" xfId="0" applyNumberFormat="1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76"/>
  <sheetViews>
    <sheetView showGridLines="0" workbookViewId="0" topLeftCell="A61">
      <selection activeCell="I79" sqref="I7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88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217">
        <v>2022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7"/>
      <c r="BS5" s="14" t="s">
        <v>6</v>
      </c>
    </row>
    <row r="6" spans="2:71" s="1" customFormat="1" ht="36.95" customHeight="1">
      <c r="B6" s="17"/>
      <c r="D6" s="22" t="s">
        <v>13</v>
      </c>
      <c r="K6" s="218" t="s">
        <v>144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7"/>
      <c r="BS6" s="14" t="s">
        <v>6</v>
      </c>
    </row>
    <row r="7" spans="2:71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16</v>
      </c>
      <c r="K8" s="21" t="s">
        <v>17</v>
      </c>
      <c r="AK8" s="23" t="s">
        <v>18</v>
      </c>
      <c r="AN8" s="138">
        <v>44692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2:71" s="1" customFormat="1" ht="18.6" customHeight="1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22</v>
      </c>
      <c r="AK13" s="23" t="s">
        <v>20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17</v>
      </c>
      <c r="AK14" s="23" t="s">
        <v>21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23</v>
      </c>
      <c r="AK16" s="23" t="s">
        <v>20</v>
      </c>
      <c r="AN16" s="21" t="s">
        <v>1</v>
      </c>
      <c r="AR16" s="17"/>
      <c r="BS16" s="14" t="s">
        <v>3</v>
      </c>
    </row>
    <row r="17" spans="2:71" s="1" customFormat="1" ht="18.6" customHeight="1">
      <c r="B17" s="17"/>
      <c r="E17" s="21" t="s">
        <v>17</v>
      </c>
      <c r="AK17" s="23" t="s">
        <v>21</v>
      </c>
      <c r="AN17" s="21" t="s">
        <v>1</v>
      </c>
      <c r="AR17" s="17"/>
      <c r="BS17" s="14" t="s">
        <v>24</v>
      </c>
    </row>
    <row r="18" spans="2:44" s="1" customFormat="1" ht="6.95" customHeight="1">
      <c r="B18" s="17"/>
      <c r="AR18" s="17"/>
    </row>
    <row r="19" spans="2:44" s="1" customFormat="1" ht="12" customHeight="1">
      <c r="B19" s="17"/>
      <c r="D19" s="23" t="s">
        <v>26</v>
      </c>
      <c r="AR19" s="17"/>
    </row>
    <row r="20" spans="2:44" s="1" customFormat="1" ht="16.5" customHeight="1">
      <c r="B20" s="17"/>
      <c r="E20" s="219" t="s">
        <v>1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R20" s="17"/>
    </row>
    <row r="21" spans="2:44" s="1" customFormat="1" ht="6.95" customHeight="1">
      <c r="B21" s="17"/>
      <c r="AR21" s="17"/>
    </row>
    <row r="22" spans="2:44" s="1" customFormat="1" ht="6.95" customHeight="1">
      <c r="B22" s="1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R22" s="17"/>
    </row>
    <row r="23" spans="2:44" s="1" customFormat="1" ht="14.45" customHeight="1">
      <c r="B23" s="17"/>
      <c r="D23" s="26" t="s">
        <v>27</v>
      </c>
      <c r="AK23" s="220">
        <f>ROUND(AG72,2)</f>
        <v>0</v>
      </c>
      <c r="AL23" s="189"/>
      <c r="AM23" s="189"/>
      <c r="AN23" s="189"/>
      <c r="AO23" s="189"/>
      <c r="AR23" s="17"/>
    </row>
    <row r="24" spans="1:57" s="2" customFormat="1" ht="6.9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8"/>
      <c r="BE24" s="27"/>
    </row>
    <row r="25" spans="1:57" s="2" customFormat="1" ht="26.1" customHeight="1">
      <c r="A25" s="27"/>
      <c r="B25" s="28"/>
      <c r="C25" s="27"/>
      <c r="D25" s="29" t="s">
        <v>28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221">
        <f>AK23</f>
        <v>0</v>
      </c>
      <c r="AL25" s="222"/>
      <c r="AM25" s="222"/>
      <c r="AN25" s="222"/>
      <c r="AO25" s="222"/>
      <c r="AP25" s="27"/>
      <c r="AQ25" s="27"/>
      <c r="AR25" s="28"/>
      <c r="BE25" s="27"/>
    </row>
    <row r="26" spans="1:57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8"/>
      <c r="BE26" s="27"/>
    </row>
    <row r="27" spans="1:57" s="2" customFormat="1" ht="12.75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16" t="s">
        <v>29</v>
      </c>
      <c r="M27" s="216"/>
      <c r="N27" s="216"/>
      <c r="O27" s="216"/>
      <c r="P27" s="216"/>
      <c r="Q27" s="27"/>
      <c r="R27" s="27"/>
      <c r="S27" s="27"/>
      <c r="T27" s="27"/>
      <c r="U27" s="27"/>
      <c r="V27" s="27"/>
      <c r="W27" s="216" t="s">
        <v>30</v>
      </c>
      <c r="X27" s="216"/>
      <c r="Y27" s="216"/>
      <c r="Z27" s="216"/>
      <c r="AA27" s="216"/>
      <c r="AB27" s="216"/>
      <c r="AC27" s="216"/>
      <c r="AD27" s="216"/>
      <c r="AE27" s="216"/>
      <c r="AF27" s="27"/>
      <c r="AG27" s="27"/>
      <c r="AH27" s="27"/>
      <c r="AI27" s="27"/>
      <c r="AJ27" s="27"/>
      <c r="AK27" s="216" t="s">
        <v>31</v>
      </c>
      <c r="AL27" s="216"/>
      <c r="AM27" s="216"/>
      <c r="AN27" s="216"/>
      <c r="AO27" s="216"/>
      <c r="AP27" s="27"/>
      <c r="AQ27" s="27"/>
      <c r="AR27" s="28"/>
      <c r="BE27" s="27"/>
    </row>
    <row r="28" spans="2:44" s="3" customFormat="1" ht="14.45" customHeight="1">
      <c r="B28" s="32"/>
      <c r="D28" s="23" t="s">
        <v>32</v>
      </c>
      <c r="F28" s="23" t="s">
        <v>33</v>
      </c>
      <c r="L28" s="215">
        <v>0.21</v>
      </c>
      <c r="M28" s="214"/>
      <c r="N28" s="214"/>
      <c r="O28" s="214"/>
      <c r="P28" s="214"/>
      <c r="W28" s="213">
        <f>AK25</f>
        <v>0</v>
      </c>
      <c r="X28" s="214"/>
      <c r="Y28" s="214"/>
      <c r="Z28" s="214"/>
      <c r="AA28" s="214"/>
      <c r="AB28" s="214"/>
      <c r="AC28" s="214"/>
      <c r="AD28" s="214"/>
      <c r="AE28" s="214"/>
      <c r="AK28" s="213">
        <f>W28*0.21</f>
        <v>0</v>
      </c>
      <c r="AL28" s="214"/>
      <c r="AM28" s="214"/>
      <c r="AN28" s="214"/>
      <c r="AO28" s="214"/>
      <c r="AR28" s="32"/>
    </row>
    <row r="29" spans="2:44" s="3" customFormat="1" ht="14.45" customHeight="1">
      <c r="B29" s="32"/>
      <c r="F29" s="23" t="s">
        <v>34</v>
      </c>
      <c r="L29" s="215">
        <v>0.15</v>
      </c>
      <c r="M29" s="214"/>
      <c r="N29" s="214"/>
      <c r="O29" s="214"/>
      <c r="P29" s="214"/>
      <c r="W29" s="213"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v>0</v>
      </c>
      <c r="AL29" s="214"/>
      <c r="AM29" s="214"/>
      <c r="AN29" s="214"/>
      <c r="AO29" s="214"/>
      <c r="AR29" s="32"/>
    </row>
    <row r="30" spans="2:44" s="3" customFormat="1" ht="14.45" customHeight="1" hidden="1">
      <c r="B30" s="32"/>
      <c r="F30" s="23" t="s">
        <v>35</v>
      </c>
      <c r="L30" s="215">
        <v>0.21</v>
      </c>
      <c r="M30" s="214"/>
      <c r="N30" s="214"/>
      <c r="O30" s="214"/>
      <c r="P30" s="214"/>
      <c r="W30" s="213" t="e">
        <f>ROUND(BB72+SUM(#REF!),2)</f>
        <v>#REF!</v>
      </c>
      <c r="X30" s="214"/>
      <c r="Y30" s="214"/>
      <c r="Z30" s="214"/>
      <c r="AA30" s="214"/>
      <c r="AB30" s="214"/>
      <c r="AC30" s="214"/>
      <c r="AD30" s="214"/>
      <c r="AE30" s="214"/>
      <c r="AK30" s="213">
        <v>0</v>
      </c>
      <c r="AL30" s="214"/>
      <c r="AM30" s="214"/>
      <c r="AN30" s="214"/>
      <c r="AO30" s="214"/>
      <c r="AR30" s="32"/>
    </row>
    <row r="31" spans="2:44" s="3" customFormat="1" ht="14.45" customHeight="1" hidden="1">
      <c r="B31" s="32"/>
      <c r="F31" s="23" t="s">
        <v>36</v>
      </c>
      <c r="L31" s="215">
        <v>0.15</v>
      </c>
      <c r="M31" s="214"/>
      <c r="N31" s="214"/>
      <c r="O31" s="214"/>
      <c r="P31" s="214"/>
      <c r="W31" s="213" t="e">
        <f>ROUND(BC72+SUM(#REF!),2)</f>
        <v>#REF!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32"/>
    </row>
    <row r="32" spans="2:44" s="3" customFormat="1" ht="14.45" customHeight="1" hidden="1">
      <c r="B32" s="32"/>
      <c r="F32" s="23" t="s">
        <v>37</v>
      </c>
      <c r="L32" s="215">
        <v>0</v>
      </c>
      <c r="M32" s="214"/>
      <c r="N32" s="214"/>
      <c r="O32" s="214"/>
      <c r="P32" s="214"/>
      <c r="W32" s="213" t="e">
        <f>ROUND(BD72+SUM(#REF!),2)</f>
        <v>#REF!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32"/>
    </row>
    <row r="33" spans="1:57" s="2" customFormat="1" ht="6.95" customHeight="1">
      <c r="A33" s="27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8"/>
      <c r="BE33" s="27"/>
    </row>
    <row r="34" spans="1:57" s="2" customFormat="1" ht="26.1" customHeight="1">
      <c r="A34" s="27"/>
      <c r="B34" s="28"/>
      <c r="C34" s="33"/>
      <c r="D34" s="34" t="s">
        <v>38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39</v>
      </c>
      <c r="U34" s="35"/>
      <c r="V34" s="35"/>
      <c r="W34" s="35"/>
      <c r="X34" s="206" t="s">
        <v>112</v>
      </c>
      <c r="Y34" s="207"/>
      <c r="Z34" s="207"/>
      <c r="AA34" s="207"/>
      <c r="AB34" s="207"/>
      <c r="AC34" s="35"/>
      <c r="AD34" s="35"/>
      <c r="AE34" s="35"/>
      <c r="AF34" s="35"/>
      <c r="AG34" s="35"/>
      <c r="AH34" s="35"/>
      <c r="AI34" s="35"/>
      <c r="AJ34" s="35"/>
      <c r="AK34" s="208">
        <f>SUM(AK25:AK32)</f>
        <v>0</v>
      </c>
      <c r="AL34" s="207"/>
      <c r="AM34" s="207"/>
      <c r="AN34" s="207"/>
      <c r="AO34" s="209"/>
      <c r="AP34" s="33"/>
      <c r="AQ34" s="33"/>
      <c r="AR34" s="28"/>
      <c r="BE34" s="27"/>
    </row>
    <row r="35" spans="1:57" s="2" customFormat="1" ht="6.95" customHeight="1">
      <c r="A35" s="27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8"/>
      <c r="BE35" s="27"/>
    </row>
    <row r="36" spans="1:57" s="2" customFormat="1" ht="14.4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2:44" s="1" customFormat="1" ht="14.45" customHeight="1">
      <c r="B37" s="17"/>
      <c r="AR37" s="17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ht="12">
      <c r="B40" s="17"/>
      <c r="AR40" s="17"/>
    </row>
    <row r="41" spans="2:44" ht="12">
      <c r="B41" s="17"/>
      <c r="AR41" s="17"/>
    </row>
    <row r="42" spans="1:57" s="2" customFormat="1" ht="12.75">
      <c r="A42" s="27"/>
      <c r="B42" s="28"/>
      <c r="C42" s="27"/>
      <c r="D42" s="38" t="s">
        <v>42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38" t="s">
        <v>43</v>
      </c>
      <c r="AI42" s="40"/>
      <c r="AJ42" s="40"/>
      <c r="AK42" s="40"/>
      <c r="AL42" s="40"/>
      <c r="AM42" s="40"/>
      <c r="AN42" s="40"/>
      <c r="AO42" s="40"/>
      <c r="AP42" s="27"/>
      <c r="AQ42" s="27"/>
      <c r="AR42" s="28"/>
      <c r="BE42" s="27"/>
    </row>
    <row r="43" spans="2:44" ht="12">
      <c r="B43" s="17"/>
      <c r="AR43" s="17"/>
    </row>
    <row r="44" spans="2:44" ht="12">
      <c r="B44" s="17"/>
      <c r="AR44" s="17"/>
    </row>
    <row r="45" spans="2:44" ht="12">
      <c r="B45" s="17"/>
      <c r="AR45" s="17"/>
    </row>
    <row r="46" spans="2:44" ht="12">
      <c r="B46" s="17"/>
      <c r="AR46" s="17"/>
    </row>
    <row r="47" spans="2:44" ht="12">
      <c r="B47" s="17"/>
      <c r="AR47" s="17"/>
    </row>
    <row r="48" spans="2:44" ht="12">
      <c r="B48" s="17"/>
      <c r="AR48" s="17"/>
    </row>
    <row r="49" spans="2:44" ht="12">
      <c r="B49" s="17"/>
      <c r="AR49" s="17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1:57" s="2" customFormat="1" ht="12.75">
      <c r="A53" s="27"/>
      <c r="B53" s="28"/>
      <c r="C53" s="27"/>
      <c r="D53" s="39" t="s">
        <v>40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9" t="s">
        <v>41</v>
      </c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9" t="s">
        <v>40</v>
      </c>
      <c r="AI53" s="30"/>
      <c r="AJ53" s="30"/>
      <c r="AK53" s="30"/>
      <c r="AL53" s="30"/>
      <c r="AM53" s="39" t="s">
        <v>41</v>
      </c>
      <c r="AN53" s="30"/>
      <c r="AO53" s="30"/>
      <c r="AP53" s="27"/>
      <c r="AQ53" s="27"/>
      <c r="AR53" s="28"/>
      <c r="BE53" s="27"/>
    </row>
    <row r="54" spans="1:57" s="2" customFormat="1" ht="12">
      <c r="A54" s="27"/>
      <c r="B54" s="2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8"/>
      <c r="BE54" s="27"/>
    </row>
    <row r="55" spans="1:57" s="2" customFormat="1" ht="6.95" customHeight="1">
      <c r="A55" s="27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28"/>
      <c r="BE55" s="27"/>
    </row>
    <row r="59" spans="1:57" s="2" customFormat="1" ht="6.95" customHeight="1">
      <c r="A59" s="27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28"/>
      <c r="BE59" s="27"/>
    </row>
    <row r="60" spans="1:57" s="2" customFormat="1" ht="24.95" customHeight="1">
      <c r="A60" s="27"/>
      <c r="B60" s="28"/>
      <c r="C60" s="18" t="s">
        <v>44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8"/>
      <c r="BE60" s="27"/>
    </row>
    <row r="61" spans="1:57" s="2" customFormat="1" ht="6.95" customHeight="1">
      <c r="A61" s="27"/>
      <c r="B61" s="2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8"/>
      <c r="BE61" s="27"/>
    </row>
    <row r="62" spans="2:44" s="4" customFormat="1" ht="12" customHeight="1">
      <c r="B62" s="45"/>
      <c r="C62" s="23" t="s">
        <v>12</v>
      </c>
      <c r="AR62" s="45"/>
    </row>
    <row r="63" spans="2:44" s="5" customFormat="1" ht="36.95" customHeight="1">
      <c r="B63" s="46"/>
      <c r="C63" s="47" t="s">
        <v>13</v>
      </c>
      <c r="L63" s="210" t="str">
        <f>K6</f>
        <v>Dvůr Králové n. Labem</v>
      </c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R63" s="46"/>
    </row>
    <row r="64" spans="1:57" s="2" customFormat="1" ht="6.95" customHeight="1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8"/>
      <c r="BE64" s="27"/>
    </row>
    <row r="65" spans="1:57" s="2" customFormat="1" ht="12" customHeight="1">
      <c r="A65" s="27"/>
      <c r="B65" s="28"/>
      <c r="C65" s="23" t="s">
        <v>16</v>
      </c>
      <c r="D65" s="27"/>
      <c r="E65" s="27"/>
      <c r="F65" s="27"/>
      <c r="G65" s="27"/>
      <c r="H65" s="27"/>
      <c r="I65" s="27"/>
      <c r="J65" s="27"/>
      <c r="K65" s="27"/>
      <c r="L65" s="48" t="str">
        <f>IF(K8="","",K8)</f>
        <v xml:space="preserve"> 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3" t="s">
        <v>18</v>
      </c>
      <c r="AJ65" s="27"/>
      <c r="AK65" s="27"/>
      <c r="AL65" s="27"/>
      <c r="AM65" s="212">
        <f>IF(AN8="","",AN8)</f>
        <v>44692</v>
      </c>
      <c r="AN65" s="212"/>
      <c r="AO65" s="27"/>
      <c r="AP65" s="27"/>
      <c r="AQ65" s="27"/>
      <c r="AR65" s="28"/>
      <c r="BE65" s="27"/>
    </row>
    <row r="66" spans="1:57" s="2" customFormat="1" ht="6.95" customHeight="1">
      <c r="A66" s="27"/>
      <c r="B66" s="2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8"/>
      <c r="BE66" s="27"/>
    </row>
    <row r="67" spans="1:57" s="2" customFormat="1" ht="15.2" customHeight="1">
      <c r="A67" s="27"/>
      <c r="B67" s="28"/>
      <c r="C67" s="23" t="s">
        <v>19</v>
      </c>
      <c r="D67" s="27"/>
      <c r="E67" s="27"/>
      <c r="F67" s="27"/>
      <c r="G67" s="27"/>
      <c r="H67" s="27"/>
      <c r="I67" s="27"/>
      <c r="J67" s="27"/>
      <c r="K67" s="27"/>
      <c r="L67" s="4" t="str">
        <f>IF(E11="","",E11)</f>
        <v xml:space="preserve"> 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3" t="s">
        <v>23</v>
      </c>
      <c r="AJ67" s="27"/>
      <c r="AK67" s="27"/>
      <c r="AL67" s="27"/>
      <c r="AM67" s="199" t="str">
        <f>IF(E17="","",E17)</f>
        <v xml:space="preserve"> </v>
      </c>
      <c r="AN67" s="200"/>
      <c r="AO67" s="200"/>
      <c r="AP67" s="200"/>
      <c r="AQ67" s="27"/>
      <c r="AR67" s="28"/>
      <c r="AS67" s="195" t="s">
        <v>45</v>
      </c>
      <c r="AT67" s="196"/>
      <c r="AU67" s="50"/>
      <c r="AV67" s="50"/>
      <c r="AW67" s="50"/>
      <c r="AX67" s="50"/>
      <c r="AY67" s="50"/>
      <c r="AZ67" s="50"/>
      <c r="BA67" s="50"/>
      <c r="BB67" s="50"/>
      <c r="BC67" s="50"/>
      <c r="BD67" s="51"/>
      <c r="BE67" s="27"/>
    </row>
    <row r="68" spans="1:57" s="2" customFormat="1" ht="15.2" customHeight="1">
      <c r="A68" s="27"/>
      <c r="B68" s="28"/>
      <c r="C68" s="23" t="s">
        <v>22</v>
      </c>
      <c r="D68" s="27"/>
      <c r="E68" s="27"/>
      <c r="F68" s="27"/>
      <c r="G68" s="27"/>
      <c r="H68" s="27"/>
      <c r="I68" s="27"/>
      <c r="J68" s="27"/>
      <c r="K68" s="27"/>
      <c r="L68" s="4" t="str">
        <f>IF(E14="","",E14)</f>
        <v xml:space="preserve"> 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3" t="s">
        <v>25</v>
      </c>
      <c r="AJ68" s="27"/>
      <c r="AK68" s="27"/>
      <c r="AL68" s="27"/>
      <c r="AM68" s="199"/>
      <c r="AN68" s="200"/>
      <c r="AO68" s="200"/>
      <c r="AP68" s="200"/>
      <c r="AQ68" s="27"/>
      <c r="AR68" s="28"/>
      <c r="AS68" s="197"/>
      <c r="AT68" s="198"/>
      <c r="AU68" s="52"/>
      <c r="AV68" s="52"/>
      <c r="AW68" s="52"/>
      <c r="AX68" s="52"/>
      <c r="AY68" s="52"/>
      <c r="AZ68" s="52"/>
      <c r="BA68" s="52"/>
      <c r="BB68" s="52"/>
      <c r="BC68" s="52"/>
      <c r="BD68" s="53"/>
      <c r="BE68" s="27"/>
    </row>
    <row r="69" spans="1:57" s="2" customFormat="1" ht="11.1" customHeight="1">
      <c r="A69" s="27"/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8"/>
      <c r="AS69" s="197"/>
      <c r="AT69" s="198"/>
      <c r="AU69" s="52"/>
      <c r="AV69" s="52"/>
      <c r="AW69" s="52"/>
      <c r="AX69" s="52"/>
      <c r="AY69" s="52"/>
      <c r="AZ69" s="52"/>
      <c r="BA69" s="52"/>
      <c r="BB69" s="52"/>
      <c r="BC69" s="52"/>
      <c r="BD69" s="53"/>
      <c r="BE69" s="27"/>
    </row>
    <row r="70" spans="1:57" s="2" customFormat="1" ht="29.25" customHeight="1">
      <c r="A70" s="27"/>
      <c r="B70" s="28"/>
      <c r="C70" s="201" t="s">
        <v>46</v>
      </c>
      <c r="D70" s="202"/>
      <c r="E70" s="202"/>
      <c r="F70" s="202"/>
      <c r="G70" s="202"/>
      <c r="H70" s="54"/>
      <c r="I70" s="203" t="s">
        <v>47</v>
      </c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4" t="s">
        <v>113</v>
      </c>
      <c r="AH70" s="202"/>
      <c r="AI70" s="202"/>
      <c r="AJ70" s="202"/>
      <c r="AK70" s="202"/>
      <c r="AL70" s="202"/>
      <c r="AM70" s="202"/>
      <c r="AN70" s="203" t="s">
        <v>114</v>
      </c>
      <c r="AO70" s="202"/>
      <c r="AP70" s="205"/>
      <c r="AQ70" s="55" t="s">
        <v>48</v>
      </c>
      <c r="AR70" s="28"/>
      <c r="AS70" s="56" t="s">
        <v>49</v>
      </c>
      <c r="AT70" s="57" t="s">
        <v>50</v>
      </c>
      <c r="AU70" s="57" t="s">
        <v>51</v>
      </c>
      <c r="AV70" s="57" t="s">
        <v>52</v>
      </c>
      <c r="AW70" s="57" t="s">
        <v>53</v>
      </c>
      <c r="AX70" s="57" t="s">
        <v>54</v>
      </c>
      <c r="AY70" s="57" t="s">
        <v>55</v>
      </c>
      <c r="AZ70" s="57" t="s">
        <v>56</v>
      </c>
      <c r="BA70" s="57" t="s">
        <v>57</v>
      </c>
      <c r="BB70" s="57" t="s">
        <v>58</v>
      </c>
      <c r="BC70" s="57" t="s">
        <v>59</v>
      </c>
      <c r="BD70" s="58" t="s">
        <v>60</v>
      </c>
      <c r="BE70" s="27"/>
    </row>
    <row r="71" spans="1:57" s="2" customFormat="1" ht="11.1" customHeight="1">
      <c r="A71" s="27"/>
      <c r="B71" s="2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8"/>
      <c r="AS71" s="59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1"/>
      <c r="BE71" s="27"/>
    </row>
    <row r="72" spans="2:90" s="6" customFormat="1" ht="32.45" customHeight="1">
      <c r="B72" s="62"/>
      <c r="C72" s="63" t="s">
        <v>61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193">
        <f>ROUND(AG73,2)</f>
        <v>0</v>
      </c>
      <c r="AH72" s="193"/>
      <c r="AI72" s="193"/>
      <c r="AJ72" s="193"/>
      <c r="AK72" s="193"/>
      <c r="AL72" s="193"/>
      <c r="AM72" s="193"/>
      <c r="AN72" s="194">
        <f>SUM(AG72,AT72)</f>
        <v>0</v>
      </c>
      <c r="AO72" s="194"/>
      <c r="AP72" s="194"/>
      <c r="AQ72" s="66" t="s">
        <v>1</v>
      </c>
      <c r="AR72" s="62"/>
      <c r="AS72" s="67">
        <f>ROUND(AS73,2)</f>
        <v>0</v>
      </c>
      <c r="AT72" s="68">
        <f>ROUND(SUM(AV72:AW72),2)</f>
        <v>0</v>
      </c>
      <c r="AU72" s="69" t="e">
        <f>ROUND(AU73,5)</f>
        <v>#REF!</v>
      </c>
      <c r="AV72" s="68">
        <f>ROUND(AZ72*L28,2)</f>
        <v>0</v>
      </c>
      <c r="AW72" s="68">
        <f>ROUND(BA72*L29,2)</f>
        <v>0</v>
      </c>
      <c r="AX72" s="68">
        <f>ROUND(BB72*L28,2)</f>
        <v>0</v>
      </c>
      <c r="AY72" s="68">
        <f>ROUND(BC72*L29,2)</f>
        <v>0</v>
      </c>
      <c r="AZ72" s="68">
        <f>ROUND(AZ73,2)</f>
        <v>0</v>
      </c>
      <c r="BA72" s="68">
        <f>ROUND(BA73,2)</f>
        <v>0</v>
      </c>
      <c r="BB72" s="68">
        <f>ROUND(BB73,2)</f>
        <v>0</v>
      </c>
      <c r="BC72" s="68">
        <f>ROUND(BC73,2)</f>
        <v>0</v>
      </c>
      <c r="BD72" s="70">
        <f>ROUND(BD73,2)</f>
        <v>0</v>
      </c>
      <c r="BS72" s="71" t="s">
        <v>62</v>
      </c>
      <c r="BT72" s="71" t="s">
        <v>63</v>
      </c>
      <c r="BV72" s="71" t="s">
        <v>64</v>
      </c>
      <c r="BW72" s="71" t="s">
        <v>4</v>
      </c>
      <c r="BX72" s="71" t="s">
        <v>65</v>
      </c>
      <c r="CL72" s="71" t="s">
        <v>1</v>
      </c>
    </row>
    <row r="73" spans="1:90" s="7" customFormat="1" ht="24.75" customHeight="1">
      <c r="A73" s="72" t="s">
        <v>66</v>
      </c>
      <c r="B73" s="73"/>
      <c r="C73" s="74"/>
      <c r="D73" s="192">
        <v>2022</v>
      </c>
      <c r="E73" s="192"/>
      <c r="F73" s="192"/>
      <c r="G73" s="192"/>
      <c r="H73" s="192"/>
      <c r="I73" s="75"/>
      <c r="J73" s="192" t="str">
        <f>K6</f>
        <v>Dvůr Králové n. Labem</v>
      </c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0">
        <f>vv!J26</f>
        <v>0</v>
      </c>
      <c r="AH73" s="191"/>
      <c r="AI73" s="191"/>
      <c r="AJ73" s="191"/>
      <c r="AK73" s="191"/>
      <c r="AL73" s="191"/>
      <c r="AM73" s="191"/>
      <c r="AN73" s="190">
        <f>AN72</f>
        <v>0</v>
      </c>
      <c r="AO73" s="191"/>
      <c r="AP73" s="191"/>
      <c r="AQ73" s="76" t="s">
        <v>67</v>
      </c>
      <c r="AR73" s="73"/>
      <c r="AS73" s="77">
        <v>0</v>
      </c>
      <c r="AT73" s="78">
        <f>ROUND(SUM(AV73:AW73),2)</f>
        <v>0</v>
      </c>
      <c r="AU73" s="79" t="e">
        <f>vv!P101</f>
        <v>#REF!</v>
      </c>
      <c r="AV73" s="78">
        <f>vv!J29</f>
        <v>0</v>
      </c>
      <c r="AW73" s="78">
        <f>vv!J30</f>
        <v>0</v>
      </c>
      <c r="AX73" s="78">
        <f>vv!J31</f>
        <v>0</v>
      </c>
      <c r="AY73" s="78">
        <f>vv!J32</f>
        <v>0</v>
      </c>
      <c r="AZ73" s="78">
        <f>vv!F29</f>
        <v>0</v>
      </c>
      <c r="BA73" s="78">
        <f>vv!F30</f>
        <v>0</v>
      </c>
      <c r="BB73" s="78">
        <f>vv!F31</f>
        <v>0</v>
      </c>
      <c r="BC73" s="78">
        <f>vv!F32</f>
        <v>0</v>
      </c>
      <c r="BD73" s="80">
        <f>vv!F33</f>
        <v>0</v>
      </c>
      <c r="BT73" s="81" t="s">
        <v>68</v>
      </c>
      <c r="BU73" s="81" t="s">
        <v>69</v>
      </c>
      <c r="BV73" s="81" t="s">
        <v>64</v>
      </c>
      <c r="BW73" s="81" t="s">
        <v>4</v>
      </c>
      <c r="BX73" s="81" t="s">
        <v>65</v>
      </c>
      <c r="CL73" s="81" t="s">
        <v>1</v>
      </c>
    </row>
    <row r="74" spans="2:44" ht="12">
      <c r="B74" s="17"/>
      <c r="AR74" s="17"/>
    </row>
    <row r="75" spans="1:57" s="2" customFormat="1" ht="11.1" customHeight="1">
      <c r="A75" s="27"/>
      <c r="B75" s="2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8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s="2" customFormat="1" ht="6.95" customHeight="1">
      <c r="A76" s="27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28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</sheetData>
  <mergeCells count="41">
    <mergeCell ref="K5:AO5"/>
    <mergeCell ref="K6:AO6"/>
    <mergeCell ref="E20:AN20"/>
    <mergeCell ref="AK23:AO23"/>
    <mergeCell ref="AK25:AO25"/>
    <mergeCell ref="L27:P27"/>
    <mergeCell ref="W27:AE27"/>
    <mergeCell ref="AK27:AO27"/>
    <mergeCell ref="W28:AE28"/>
    <mergeCell ref="AK28:AO28"/>
    <mergeCell ref="L28:P28"/>
    <mergeCell ref="W29:AE29"/>
    <mergeCell ref="AK29:AO29"/>
    <mergeCell ref="L29:P29"/>
    <mergeCell ref="W30:AE30"/>
    <mergeCell ref="AK30:AO30"/>
    <mergeCell ref="L30:P30"/>
    <mergeCell ref="AM65:AN65"/>
    <mergeCell ref="AM67:AP67"/>
    <mergeCell ref="W31:AE31"/>
    <mergeCell ref="AK31:AO31"/>
    <mergeCell ref="L31:P31"/>
    <mergeCell ref="W32:AE32"/>
    <mergeCell ref="AK32:AO32"/>
    <mergeCell ref="L32:P32"/>
    <mergeCell ref="AR2:BE2"/>
    <mergeCell ref="AN73:AP73"/>
    <mergeCell ref="AG73:AM73"/>
    <mergeCell ref="D73:H73"/>
    <mergeCell ref="J73:AF73"/>
    <mergeCell ref="AG72:AM72"/>
    <mergeCell ref="AN72:AP72"/>
    <mergeCell ref="AS67:AT69"/>
    <mergeCell ref="AM68:AP68"/>
    <mergeCell ref="C70:G70"/>
    <mergeCell ref="I70:AF70"/>
    <mergeCell ref="AG70:AM70"/>
    <mergeCell ref="AN70:AP70"/>
    <mergeCell ref="X34:AB34"/>
    <mergeCell ref="AK34:AO34"/>
    <mergeCell ref="L63:AO63"/>
  </mergeCells>
  <hyperlinks>
    <hyperlink ref="A73" location="'2020-040a - Bratislava- 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5"/>
  <sheetViews>
    <sheetView showGridLines="0" tabSelected="1" zoomScale="110" zoomScaleNormal="110" workbookViewId="0" topLeftCell="C88">
      <selection activeCell="F104" sqref="F10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6.421875" style="1" customWidth="1"/>
    <col min="5" max="5" width="19.8515625" style="1" customWidth="1"/>
    <col min="6" max="6" width="79.00390625" style="1" customWidth="1"/>
    <col min="7" max="7" width="7.421875" style="1" customWidth="1"/>
    <col min="8" max="8" width="11.421875" style="1" customWidth="1"/>
    <col min="9" max="9" width="20.140625" style="16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9:46" s="1" customFormat="1" ht="36.95" customHeight="1">
      <c r="I2" s="169"/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70"/>
      <c r="J3" s="16"/>
      <c r="K3" s="16"/>
      <c r="L3" s="17"/>
      <c r="AT3" s="14" t="s">
        <v>70</v>
      </c>
    </row>
    <row r="4" spans="2:46" s="1" customFormat="1" ht="24.95" customHeight="1">
      <c r="B4" s="17"/>
      <c r="D4" s="18" t="s">
        <v>71</v>
      </c>
      <c r="I4" s="169"/>
      <c r="L4" s="17"/>
      <c r="M4" s="84" t="s">
        <v>10</v>
      </c>
      <c r="AT4" s="14" t="s">
        <v>3</v>
      </c>
    </row>
    <row r="5" spans="2:12" s="1" customFormat="1" ht="6.95" customHeight="1">
      <c r="B5" s="17"/>
      <c r="I5" s="169"/>
      <c r="L5" s="17"/>
    </row>
    <row r="6" spans="1:31" s="2" customFormat="1" ht="12" customHeight="1">
      <c r="A6" s="27"/>
      <c r="B6" s="28"/>
      <c r="C6" s="27"/>
      <c r="D6" s="23" t="s">
        <v>13</v>
      </c>
      <c r="E6" s="27"/>
      <c r="F6" s="27"/>
      <c r="G6" s="27"/>
      <c r="H6" s="27"/>
      <c r="I6" s="171"/>
      <c r="J6" s="27"/>
      <c r="K6" s="27"/>
      <c r="L6" s="3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s="2" customFormat="1" ht="23.45" customHeight="1">
      <c r="A7" s="27"/>
      <c r="B7" s="28"/>
      <c r="C7" s="27"/>
      <c r="D7" s="27"/>
      <c r="E7" s="210" t="s">
        <v>144</v>
      </c>
      <c r="F7" s="223"/>
      <c r="G7" s="223"/>
      <c r="H7" s="223"/>
      <c r="I7" s="171"/>
      <c r="J7" s="27"/>
      <c r="K7" s="27"/>
      <c r="L7" s="3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2" customFormat="1" ht="12">
      <c r="A8" s="27"/>
      <c r="B8" s="28"/>
      <c r="C8" s="27"/>
      <c r="D8" s="27"/>
      <c r="E8" s="27"/>
      <c r="F8" s="27"/>
      <c r="G8" s="27"/>
      <c r="H8" s="27"/>
      <c r="I8" s="171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2" customHeight="1">
      <c r="A9" s="27"/>
      <c r="B9" s="28"/>
      <c r="C9" s="27"/>
      <c r="D9" s="23" t="s">
        <v>14</v>
      </c>
      <c r="E9" s="27"/>
      <c r="F9" s="21" t="s">
        <v>1</v>
      </c>
      <c r="G9" s="27"/>
      <c r="H9" s="27"/>
      <c r="I9" s="172" t="s">
        <v>15</v>
      </c>
      <c r="J9" s="21" t="s">
        <v>1</v>
      </c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 customHeight="1">
      <c r="A10" s="27"/>
      <c r="B10" s="28"/>
      <c r="C10" s="27"/>
      <c r="D10" s="23" t="s">
        <v>16</v>
      </c>
      <c r="E10" s="27"/>
      <c r="F10" s="21" t="s">
        <v>17</v>
      </c>
      <c r="G10" s="27"/>
      <c r="H10" s="27"/>
      <c r="I10" s="172" t="s">
        <v>18</v>
      </c>
      <c r="J10" s="49">
        <f>'Rekapitulace stavby'!AN8</f>
        <v>44692</v>
      </c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1.1" customHeight="1">
      <c r="A11" s="27"/>
      <c r="B11" s="28"/>
      <c r="C11" s="27"/>
      <c r="D11" s="27"/>
      <c r="E11" s="27"/>
      <c r="F11" s="27"/>
      <c r="G11" s="27"/>
      <c r="H11" s="27"/>
      <c r="I11" s="171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3" t="s">
        <v>19</v>
      </c>
      <c r="E12" s="27"/>
      <c r="F12" s="27"/>
      <c r="G12" s="27"/>
      <c r="H12" s="27"/>
      <c r="I12" s="172" t="s">
        <v>20</v>
      </c>
      <c r="J12" s="21" t="str">
        <f>IF('Rekapitulace stavby'!AN10="","",'Rekapitulace stavby'!AN10)</f>
        <v/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8" customHeight="1">
      <c r="A13" s="27"/>
      <c r="B13" s="28"/>
      <c r="C13" s="27"/>
      <c r="D13" s="27"/>
      <c r="E13" s="21" t="str">
        <f>IF('Rekapitulace stavby'!E11="","",'Rekapitulace stavby'!E11)</f>
        <v xml:space="preserve"> </v>
      </c>
      <c r="F13" s="27"/>
      <c r="G13" s="27"/>
      <c r="H13" s="27"/>
      <c r="I13" s="172" t="s">
        <v>21</v>
      </c>
      <c r="J13" s="21" t="str">
        <f>IF('Rekapitulace stavby'!AN11="","",'Rekapitulace stavby'!AN11)</f>
        <v/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6.95" customHeight="1">
      <c r="A14" s="27"/>
      <c r="B14" s="28"/>
      <c r="C14" s="27"/>
      <c r="D14" s="27"/>
      <c r="E14" s="27"/>
      <c r="F14" s="27"/>
      <c r="G14" s="27"/>
      <c r="H14" s="27"/>
      <c r="I14" s="171"/>
      <c r="J14" s="27"/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2" customHeight="1">
      <c r="A15" s="27"/>
      <c r="B15" s="28"/>
      <c r="C15" s="27"/>
      <c r="D15" s="23" t="s">
        <v>22</v>
      </c>
      <c r="E15" s="27"/>
      <c r="F15" s="27"/>
      <c r="G15" s="27"/>
      <c r="H15" s="27"/>
      <c r="I15" s="172" t="s">
        <v>20</v>
      </c>
      <c r="J15" s="21" t="str">
        <f>'Rekapitulace stavby'!AN13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18" customHeight="1">
      <c r="A16" s="27"/>
      <c r="B16" s="28"/>
      <c r="C16" s="27"/>
      <c r="D16" s="27"/>
      <c r="E16" s="217" t="str">
        <f>'Rekapitulace stavby'!E14</f>
        <v xml:space="preserve"> </v>
      </c>
      <c r="F16" s="217"/>
      <c r="G16" s="217"/>
      <c r="H16" s="217"/>
      <c r="I16" s="172" t="s">
        <v>21</v>
      </c>
      <c r="J16" s="21" t="str">
        <f>'Rekapitulace stavby'!AN14</f>
        <v/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6.95" customHeight="1">
      <c r="A17" s="27"/>
      <c r="B17" s="28"/>
      <c r="C17" s="27"/>
      <c r="D17" s="27"/>
      <c r="E17" s="27"/>
      <c r="F17" s="27"/>
      <c r="G17" s="27"/>
      <c r="H17" s="27"/>
      <c r="I17" s="171"/>
      <c r="J17" s="27"/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3" t="s">
        <v>23</v>
      </c>
      <c r="E18" s="27"/>
      <c r="F18" s="27"/>
      <c r="G18" s="27"/>
      <c r="H18" s="27"/>
      <c r="I18" s="172" t="s">
        <v>20</v>
      </c>
      <c r="J18" s="21" t="str">
        <f>IF('Rekapitulace stavby'!AN16="","",'Rekapitulace stavby'!AN16)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1" t="str">
        <f>IF('Rekapitulace stavby'!E17="","",'Rekapitulace stavby'!E17)</f>
        <v xml:space="preserve"> </v>
      </c>
      <c r="F19" s="27"/>
      <c r="G19" s="27"/>
      <c r="H19" s="27"/>
      <c r="I19" s="172" t="s">
        <v>21</v>
      </c>
      <c r="J19" s="21" t="str">
        <f>IF('Rekapitulace stavby'!AN17="","",'Rekapitulace stavby'!AN17)</f>
        <v/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171"/>
      <c r="J20" s="27"/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6.95" customHeight="1">
      <c r="A21" s="27"/>
      <c r="B21" s="28"/>
      <c r="C21" s="27"/>
      <c r="D21" s="27"/>
      <c r="E21" s="27"/>
      <c r="F21" s="27"/>
      <c r="G21" s="27"/>
      <c r="H21" s="27"/>
      <c r="I21" s="171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2" customHeight="1">
      <c r="A22" s="27"/>
      <c r="B22" s="28"/>
      <c r="C22" s="27"/>
      <c r="D22" s="23" t="s">
        <v>26</v>
      </c>
      <c r="E22" s="27"/>
      <c r="F22" s="27"/>
      <c r="G22" s="27"/>
      <c r="H22" s="27"/>
      <c r="I22" s="171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8" customFormat="1" ht="16.5" customHeight="1">
      <c r="A23" s="85"/>
      <c r="B23" s="86"/>
      <c r="C23" s="85"/>
      <c r="D23" s="85"/>
      <c r="E23" s="219" t="s">
        <v>1</v>
      </c>
      <c r="F23" s="219"/>
      <c r="G23" s="219"/>
      <c r="H23" s="219"/>
      <c r="I23" s="173"/>
      <c r="J23" s="85"/>
      <c r="K23" s="85"/>
      <c r="L23" s="87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s="2" customFormat="1" ht="6.95" customHeight="1">
      <c r="A24" s="27"/>
      <c r="B24" s="28"/>
      <c r="C24" s="27"/>
      <c r="D24" s="27"/>
      <c r="E24" s="27"/>
      <c r="F24" s="27"/>
      <c r="G24" s="27"/>
      <c r="H24" s="27"/>
      <c r="I24" s="171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60"/>
      <c r="E25" s="60"/>
      <c r="F25" s="60"/>
      <c r="G25" s="60"/>
      <c r="H25" s="60"/>
      <c r="I25" s="174"/>
      <c r="J25" s="60"/>
      <c r="K25" s="60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25.35" customHeight="1">
      <c r="A26" s="27"/>
      <c r="B26" s="28"/>
      <c r="C26" s="27"/>
      <c r="D26" s="88" t="s">
        <v>28</v>
      </c>
      <c r="E26" s="27"/>
      <c r="F26" s="27"/>
      <c r="G26" s="27"/>
      <c r="H26" s="27"/>
      <c r="I26" s="171"/>
      <c r="J26" s="65">
        <f>ROUND(J101,2)</f>
        <v>0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5" customHeight="1">
      <c r="A27" s="27"/>
      <c r="B27" s="28"/>
      <c r="C27" s="27"/>
      <c r="D27" s="60"/>
      <c r="E27" s="60"/>
      <c r="F27" s="60"/>
      <c r="G27" s="60"/>
      <c r="H27" s="60"/>
      <c r="I27" s="174"/>
      <c r="J27" s="60"/>
      <c r="K27" s="60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4.45" customHeight="1">
      <c r="A28" s="27"/>
      <c r="B28" s="28"/>
      <c r="C28" s="27"/>
      <c r="D28" s="27"/>
      <c r="E28" s="27"/>
      <c r="F28" s="31" t="s">
        <v>30</v>
      </c>
      <c r="G28" s="27"/>
      <c r="H28" s="27"/>
      <c r="I28" s="175" t="s">
        <v>29</v>
      </c>
      <c r="J28" s="31" t="s">
        <v>31</v>
      </c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14.45" customHeight="1">
      <c r="A29" s="27"/>
      <c r="B29" s="28"/>
      <c r="C29" s="27"/>
      <c r="D29" s="89" t="s">
        <v>32</v>
      </c>
      <c r="E29" s="23" t="s">
        <v>33</v>
      </c>
      <c r="F29" s="90">
        <f>J26</f>
        <v>0</v>
      </c>
      <c r="G29" s="27"/>
      <c r="H29" s="27"/>
      <c r="I29" s="176">
        <v>0.21</v>
      </c>
      <c r="J29" s="90">
        <f>F29*0.21</f>
        <v>0</v>
      </c>
      <c r="K29" s="27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4.45" customHeight="1">
      <c r="A30" s="27"/>
      <c r="B30" s="28"/>
      <c r="C30" s="27"/>
      <c r="D30" s="27"/>
      <c r="E30" s="23" t="s">
        <v>34</v>
      </c>
      <c r="F30" s="90">
        <f>ROUND((SUM(BF101:BF164)),2)</f>
        <v>0</v>
      </c>
      <c r="G30" s="27"/>
      <c r="H30" s="27"/>
      <c r="I30" s="176">
        <v>0.1</v>
      </c>
      <c r="J30" s="90">
        <f>ROUND(((SUM(BF101:BF164))*I30),2)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14.45" customHeight="1" hidden="1">
      <c r="A31" s="27"/>
      <c r="B31" s="28"/>
      <c r="C31" s="27"/>
      <c r="D31" s="27"/>
      <c r="E31" s="23" t="s">
        <v>35</v>
      </c>
      <c r="F31" s="90">
        <f>ROUND((SUM(BG101:BG164)),2)</f>
        <v>0</v>
      </c>
      <c r="G31" s="27"/>
      <c r="H31" s="27"/>
      <c r="I31" s="176">
        <v>0.21</v>
      </c>
      <c r="J31" s="90">
        <f>0</f>
        <v>0</v>
      </c>
      <c r="K31" s="27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 hidden="1">
      <c r="A32" s="27"/>
      <c r="B32" s="28"/>
      <c r="C32" s="27"/>
      <c r="D32" s="27"/>
      <c r="E32" s="23" t="s">
        <v>36</v>
      </c>
      <c r="F32" s="90">
        <f>ROUND((SUM(BH101:BH164)),2)</f>
        <v>0</v>
      </c>
      <c r="G32" s="27"/>
      <c r="H32" s="27"/>
      <c r="I32" s="176">
        <v>0.15</v>
      </c>
      <c r="J32" s="90">
        <f>0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 hidden="1">
      <c r="A33" s="27"/>
      <c r="B33" s="28"/>
      <c r="C33" s="27"/>
      <c r="D33" s="27"/>
      <c r="E33" s="23" t="s">
        <v>37</v>
      </c>
      <c r="F33" s="90">
        <f>ROUND((SUM(BI101:BI164)),2)</f>
        <v>0</v>
      </c>
      <c r="G33" s="27"/>
      <c r="H33" s="27"/>
      <c r="I33" s="176">
        <v>0</v>
      </c>
      <c r="J33" s="90">
        <f>0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171"/>
      <c r="J34" s="27"/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25.35" customHeight="1">
      <c r="A35" s="27"/>
      <c r="B35" s="28"/>
      <c r="C35" s="82"/>
      <c r="D35" s="91" t="s">
        <v>38</v>
      </c>
      <c r="E35" s="54"/>
      <c r="F35" s="54"/>
      <c r="G35" s="92" t="s">
        <v>39</v>
      </c>
      <c r="H35" s="93" t="s">
        <v>112</v>
      </c>
      <c r="I35" s="177"/>
      <c r="J35" s="94">
        <f>SUM(J26:J33)</f>
        <v>0</v>
      </c>
      <c r="K35" s="95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>
      <c r="A36" s="27"/>
      <c r="B36" s="28"/>
      <c r="C36" s="27"/>
      <c r="D36" s="27"/>
      <c r="E36" s="27"/>
      <c r="F36" s="27"/>
      <c r="G36" s="27"/>
      <c r="H36" s="27"/>
      <c r="I36" s="171"/>
      <c r="J36" s="27"/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12" s="1" customFormat="1" ht="14.45" customHeight="1">
      <c r="B37" s="17"/>
      <c r="I37" s="169"/>
      <c r="L37" s="17"/>
    </row>
    <row r="38" spans="2:12" s="1" customFormat="1" ht="14.45" customHeight="1">
      <c r="B38" s="17"/>
      <c r="I38" s="169"/>
      <c r="L38" s="17"/>
    </row>
    <row r="39" spans="2:12" s="1" customFormat="1" ht="14.45" customHeight="1">
      <c r="B39" s="17"/>
      <c r="I39" s="169"/>
      <c r="L39" s="17"/>
    </row>
    <row r="40" spans="2:12" s="1" customFormat="1" ht="14.45" customHeight="1">
      <c r="B40" s="17"/>
      <c r="I40" s="169"/>
      <c r="L40" s="17"/>
    </row>
    <row r="41" spans="2:12" s="1" customFormat="1" ht="14.45" customHeight="1">
      <c r="B41" s="17"/>
      <c r="I41" s="169"/>
      <c r="L41" s="17"/>
    </row>
    <row r="42" spans="2:12" s="1" customFormat="1" ht="14.45" customHeight="1">
      <c r="B42" s="17"/>
      <c r="I42" s="169"/>
      <c r="L42" s="17"/>
    </row>
    <row r="43" spans="2:12" s="1" customFormat="1" ht="14.45" customHeight="1">
      <c r="B43" s="17"/>
      <c r="I43" s="169"/>
      <c r="L43" s="17"/>
    </row>
    <row r="44" spans="2:12" s="1" customFormat="1" ht="14.45" customHeight="1">
      <c r="B44" s="17"/>
      <c r="I44" s="169"/>
      <c r="L44" s="17"/>
    </row>
    <row r="45" spans="2:12" s="1" customFormat="1" ht="14.45" customHeight="1">
      <c r="B45" s="17"/>
      <c r="I45" s="169"/>
      <c r="L45" s="17"/>
    </row>
    <row r="46" spans="2:12" s="1" customFormat="1" ht="14.45" customHeight="1">
      <c r="B46" s="17"/>
      <c r="I46" s="169"/>
      <c r="L46" s="17"/>
    </row>
    <row r="47" spans="2:12" ht="12">
      <c r="B47" s="17"/>
      <c r="L47" s="17"/>
    </row>
    <row r="48" spans="2:12" ht="12">
      <c r="B48" s="17"/>
      <c r="L48" s="17"/>
    </row>
    <row r="49" spans="1:31" s="2" customFormat="1" ht="12.75">
      <c r="A49" s="27"/>
      <c r="B49" s="28"/>
      <c r="C49" s="27"/>
      <c r="D49" s="38" t="s">
        <v>42</v>
      </c>
      <c r="E49" s="40"/>
      <c r="F49" s="40"/>
      <c r="G49" s="38" t="s">
        <v>43</v>
      </c>
      <c r="H49" s="40"/>
      <c r="I49" s="178"/>
      <c r="J49" s="40"/>
      <c r="K49" s="40"/>
      <c r="L49" s="3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2:12" ht="12">
      <c r="B50" s="17"/>
      <c r="L50" s="17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1:31" s="2" customFormat="1" ht="12.75">
      <c r="A60" s="27"/>
      <c r="B60" s="28"/>
      <c r="C60" s="27"/>
      <c r="D60" s="39" t="s">
        <v>40</v>
      </c>
      <c r="E60" s="30"/>
      <c r="F60" s="96" t="s">
        <v>41</v>
      </c>
      <c r="G60" s="39" t="s">
        <v>40</v>
      </c>
      <c r="H60" s="30"/>
      <c r="I60" s="179"/>
      <c r="J60" s="97" t="s">
        <v>41</v>
      </c>
      <c r="K60" s="30"/>
      <c r="L60" s="3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s="2" customFormat="1" ht="14.45" customHeight="1">
      <c r="A61" s="27"/>
      <c r="B61" s="41"/>
      <c r="C61" s="42"/>
      <c r="D61" s="42"/>
      <c r="E61" s="42"/>
      <c r="F61" s="42"/>
      <c r="G61" s="42"/>
      <c r="H61" s="42"/>
      <c r="I61" s="180"/>
      <c r="J61" s="42"/>
      <c r="K61" s="42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5" spans="1:31" s="2" customFormat="1" ht="6.95" customHeight="1">
      <c r="A65" s="27"/>
      <c r="B65" s="43"/>
      <c r="C65" s="44"/>
      <c r="D65" s="44"/>
      <c r="E65" s="44"/>
      <c r="F65" s="44"/>
      <c r="G65" s="44"/>
      <c r="H65" s="44"/>
      <c r="I65" s="181"/>
      <c r="J65" s="44"/>
      <c r="K65" s="44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s="2" customFormat="1" ht="24.95" customHeight="1">
      <c r="A66" s="27"/>
      <c r="B66" s="28"/>
      <c r="C66" s="18" t="s">
        <v>72</v>
      </c>
      <c r="D66" s="27"/>
      <c r="E66" s="27"/>
      <c r="F66" s="27"/>
      <c r="G66" s="27"/>
      <c r="H66" s="27"/>
      <c r="I66" s="171"/>
      <c r="J66" s="27"/>
      <c r="K66" s="27"/>
      <c r="L66" s="3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 s="2" customFormat="1" ht="6.95" customHeight="1">
      <c r="A67" s="27"/>
      <c r="B67" s="28"/>
      <c r="C67" s="27"/>
      <c r="D67" s="27"/>
      <c r="E67" s="27"/>
      <c r="F67" s="27"/>
      <c r="G67" s="27"/>
      <c r="H67" s="27"/>
      <c r="I67" s="171"/>
      <c r="J67" s="27"/>
      <c r="K67" s="27"/>
      <c r="L67" s="3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1:31" s="2" customFormat="1" ht="12" customHeight="1">
      <c r="A68" s="27"/>
      <c r="B68" s="28"/>
      <c r="C68" s="23" t="s">
        <v>13</v>
      </c>
      <c r="D68" s="27"/>
      <c r="E68" s="27"/>
      <c r="F68" s="27"/>
      <c r="G68" s="27"/>
      <c r="H68" s="27"/>
      <c r="I68" s="171"/>
      <c r="J68" s="27"/>
      <c r="K68" s="27"/>
      <c r="L68" s="3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31" s="2" customFormat="1" ht="27.6" customHeight="1">
      <c r="A69" s="27"/>
      <c r="B69" s="28"/>
      <c r="C69" s="27"/>
      <c r="D69" s="27"/>
      <c r="E69" s="210" t="str">
        <f>E7</f>
        <v>Dvůr Králové n. Labem</v>
      </c>
      <c r="F69" s="223"/>
      <c r="G69" s="223"/>
      <c r="H69" s="223"/>
      <c r="I69" s="171"/>
      <c r="J69" s="27"/>
      <c r="K69" s="27"/>
      <c r="L69" s="3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31" s="2" customFormat="1" ht="6.95" customHeight="1">
      <c r="A70" s="27"/>
      <c r="B70" s="28"/>
      <c r="C70" s="27"/>
      <c r="D70" s="27"/>
      <c r="E70" s="27"/>
      <c r="F70" s="27"/>
      <c r="G70" s="27"/>
      <c r="H70" s="27"/>
      <c r="I70" s="171"/>
      <c r="J70" s="27"/>
      <c r="K70" s="27"/>
      <c r="L70" s="3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 s="2" customFormat="1" ht="12" customHeight="1">
      <c r="A71" s="27"/>
      <c r="B71" s="28"/>
      <c r="C71" s="23" t="s">
        <v>16</v>
      </c>
      <c r="D71" s="27"/>
      <c r="E71" s="27"/>
      <c r="F71" s="21" t="str">
        <f>F10</f>
        <v xml:space="preserve"> </v>
      </c>
      <c r="G71" s="27"/>
      <c r="H71" s="27"/>
      <c r="I71" s="172" t="s">
        <v>18</v>
      </c>
      <c r="J71" s="49">
        <f>IF(J10="","",J10)</f>
        <v>44692</v>
      </c>
      <c r="K71" s="27"/>
      <c r="L71" s="3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 s="2" customFormat="1" ht="6.95" customHeight="1">
      <c r="A72" s="27"/>
      <c r="B72" s="28"/>
      <c r="C72" s="27"/>
      <c r="D72" s="27"/>
      <c r="E72" s="27"/>
      <c r="F72" s="27"/>
      <c r="G72" s="27"/>
      <c r="H72" s="27"/>
      <c r="I72" s="171"/>
      <c r="J72" s="27"/>
      <c r="K72" s="27"/>
      <c r="L72" s="3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 s="2" customFormat="1" ht="15.2" customHeight="1">
      <c r="A73" s="27"/>
      <c r="B73" s="28"/>
      <c r="C73" s="23" t="s">
        <v>19</v>
      </c>
      <c r="D73" s="27"/>
      <c r="E73" s="27"/>
      <c r="F73" s="21" t="str">
        <f>E13</f>
        <v xml:space="preserve"> </v>
      </c>
      <c r="G73" s="27"/>
      <c r="H73" s="27"/>
      <c r="I73" s="172" t="s">
        <v>23</v>
      </c>
      <c r="J73" s="24" t="str">
        <f>E19</f>
        <v xml:space="preserve"> </v>
      </c>
      <c r="K73" s="27"/>
      <c r="L73" s="3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 s="2" customFormat="1" ht="15.2" customHeight="1">
      <c r="A74" s="27"/>
      <c r="B74" s="28"/>
      <c r="C74" s="23" t="s">
        <v>22</v>
      </c>
      <c r="D74" s="27"/>
      <c r="E74" s="27"/>
      <c r="F74" s="21" t="str">
        <f>IF(E16="","",E16)</f>
        <v xml:space="preserve"> </v>
      </c>
      <c r="G74" s="27"/>
      <c r="H74" s="27"/>
      <c r="I74" s="172" t="s">
        <v>25</v>
      </c>
      <c r="J74" s="24"/>
      <c r="K74" s="27"/>
      <c r="L74" s="3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 s="2" customFormat="1" ht="10.35" customHeight="1">
      <c r="A75" s="27"/>
      <c r="B75" s="28"/>
      <c r="C75" s="27"/>
      <c r="D75" s="27"/>
      <c r="E75" s="27"/>
      <c r="F75" s="27"/>
      <c r="G75" s="27"/>
      <c r="H75" s="27"/>
      <c r="I75" s="171"/>
      <c r="J75" s="27"/>
      <c r="K75" s="27"/>
      <c r="L75" s="3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s="2" customFormat="1" ht="29.25" customHeight="1">
      <c r="A76" s="27"/>
      <c r="B76" s="28"/>
      <c r="C76" s="98" t="s">
        <v>73</v>
      </c>
      <c r="D76" s="82"/>
      <c r="E76" s="82"/>
      <c r="F76" s="82"/>
      <c r="G76" s="82"/>
      <c r="H76" s="82"/>
      <c r="I76" s="182"/>
      <c r="J76" s="99" t="s">
        <v>115</v>
      </c>
      <c r="K76" s="82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0.35" customHeight="1">
      <c r="A77" s="27"/>
      <c r="B77" s="28"/>
      <c r="C77" s="27"/>
      <c r="D77" s="27"/>
      <c r="E77" s="27"/>
      <c r="F77" s="27"/>
      <c r="G77" s="27"/>
      <c r="H77" s="27"/>
      <c r="I77" s="171"/>
      <c r="J77" s="27"/>
      <c r="K77" s="27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47" s="2" customFormat="1" ht="23.1" customHeight="1">
      <c r="A78" s="27"/>
      <c r="B78" s="28"/>
      <c r="C78" s="100" t="s">
        <v>74</v>
      </c>
      <c r="D78" s="27"/>
      <c r="E78" s="27"/>
      <c r="F78" s="27"/>
      <c r="G78" s="27"/>
      <c r="H78" s="27"/>
      <c r="I78" s="171"/>
      <c r="J78" s="65">
        <f>J101</f>
        <v>0</v>
      </c>
      <c r="K78" s="27"/>
      <c r="L78" s="3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U78" s="14" t="s">
        <v>75</v>
      </c>
    </row>
    <row r="79" spans="2:12" s="9" customFormat="1" ht="24.95" customHeight="1">
      <c r="B79" s="101"/>
      <c r="D79" s="102" t="s">
        <v>76</v>
      </c>
      <c r="E79" s="103"/>
      <c r="F79" s="103"/>
      <c r="G79" s="103"/>
      <c r="H79" s="103"/>
      <c r="I79" s="183"/>
      <c r="J79" s="104">
        <f>J102</f>
        <v>0</v>
      </c>
      <c r="L79" s="101"/>
    </row>
    <row r="80" spans="2:12" s="10" customFormat="1" ht="20.1" customHeight="1">
      <c r="B80" s="105"/>
      <c r="D80" s="106" t="s">
        <v>77</v>
      </c>
      <c r="E80" s="107"/>
      <c r="F80" s="107"/>
      <c r="G80" s="107"/>
      <c r="H80" s="107"/>
      <c r="I80" s="184"/>
      <c r="J80" s="108">
        <f>J103</f>
        <v>0</v>
      </c>
      <c r="L80" s="105"/>
    </row>
    <row r="81" spans="2:12" s="10" customFormat="1" ht="20.1" customHeight="1">
      <c r="B81" s="105"/>
      <c r="D81" s="106" t="s">
        <v>78</v>
      </c>
      <c r="E81" s="107"/>
      <c r="F81" s="107"/>
      <c r="G81" s="107"/>
      <c r="H81" s="107"/>
      <c r="I81" s="184"/>
      <c r="J81" s="108">
        <f>J112</f>
        <v>0</v>
      </c>
      <c r="L81" s="105"/>
    </row>
    <row r="82" spans="2:12" s="9" customFormat="1" ht="24.95" customHeight="1">
      <c r="B82" s="101"/>
      <c r="D82" s="102" t="s">
        <v>79</v>
      </c>
      <c r="E82" s="103"/>
      <c r="F82" s="103"/>
      <c r="G82" s="103"/>
      <c r="H82" s="103"/>
      <c r="I82" s="183"/>
      <c r="J82" s="104">
        <f>J137</f>
        <v>0</v>
      </c>
      <c r="L82" s="101"/>
    </row>
    <row r="83" spans="2:12" s="9" customFormat="1" ht="20.25" customHeight="1">
      <c r="B83" s="101"/>
      <c r="D83" s="102" t="s">
        <v>80</v>
      </c>
      <c r="E83" s="103"/>
      <c r="F83" s="103"/>
      <c r="G83" s="103"/>
      <c r="H83" s="103"/>
      <c r="I83" s="183"/>
      <c r="J83" s="104">
        <f>J162</f>
        <v>0</v>
      </c>
      <c r="L83" s="101"/>
    </row>
    <row r="84" spans="1:31" s="2" customFormat="1" ht="21.75" customHeight="1">
      <c r="A84" s="27"/>
      <c r="B84" s="28"/>
      <c r="C84" s="27"/>
      <c r="D84" s="27"/>
      <c r="E84" s="27"/>
      <c r="F84" s="27"/>
      <c r="G84" s="27"/>
      <c r="H84" s="27"/>
      <c r="I84" s="171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6.95" customHeight="1">
      <c r="A85" s="27"/>
      <c r="B85" s="41"/>
      <c r="C85" s="42"/>
      <c r="D85" s="42"/>
      <c r="E85" s="42"/>
      <c r="F85" s="42"/>
      <c r="G85" s="42"/>
      <c r="H85" s="42"/>
      <c r="I85" s="180"/>
      <c r="J85" s="42"/>
      <c r="K85" s="42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9" spans="1:31" s="2" customFormat="1" ht="6.95" customHeight="1">
      <c r="A89" s="27"/>
      <c r="B89" s="43"/>
      <c r="C89" s="44"/>
      <c r="D89" s="44"/>
      <c r="E89" s="44"/>
      <c r="F89" s="44"/>
      <c r="G89" s="44"/>
      <c r="H89" s="44"/>
      <c r="I89" s="181"/>
      <c r="J89" s="44"/>
      <c r="K89" s="44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24.95" customHeight="1">
      <c r="A90" s="27"/>
      <c r="B90" s="28"/>
      <c r="C90" s="18" t="s">
        <v>81</v>
      </c>
      <c r="D90" s="27"/>
      <c r="E90" s="27"/>
      <c r="F90" s="27"/>
      <c r="G90" s="27"/>
      <c r="H90" s="27"/>
      <c r="I90" s="171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6.95" customHeight="1">
      <c r="A91" s="27"/>
      <c r="B91" s="28"/>
      <c r="C91" s="27"/>
      <c r="D91" s="27"/>
      <c r="E91" s="27"/>
      <c r="F91" s="27"/>
      <c r="G91" s="27"/>
      <c r="H91" s="27"/>
      <c r="I91" s="171"/>
      <c r="J91" s="27"/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2" customHeight="1">
      <c r="A92" s="27"/>
      <c r="B92" s="28"/>
      <c r="C92" s="23" t="s">
        <v>13</v>
      </c>
      <c r="D92" s="27"/>
      <c r="E92" s="27"/>
      <c r="F92" s="27"/>
      <c r="G92" s="27"/>
      <c r="H92" s="27"/>
      <c r="I92" s="171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32.45" customHeight="1">
      <c r="A93" s="27"/>
      <c r="B93" s="28"/>
      <c r="C93" s="27"/>
      <c r="D93" s="27"/>
      <c r="E93" s="210" t="str">
        <f>E7</f>
        <v>Dvůr Králové n. Labem</v>
      </c>
      <c r="F93" s="223"/>
      <c r="G93" s="223"/>
      <c r="H93" s="223"/>
      <c r="I93" s="171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>
      <c r="A94" s="27"/>
      <c r="B94" s="28"/>
      <c r="C94" s="27"/>
      <c r="D94" s="27"/>
      <c r="E94" s="27"/>
      <c r="F94" s="27"/>
      <c r="G94" s="27"/>
      <c r="H94" s="27"/>
      <c r="I94" s="171"/>
      <c r="J94" s="27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2" customHeight="1">
      <c r="A95" s="27"/>
      <c r="B95" s="28"/>
      <c r="C95" s="23" t="s">
        <v>16</v>
      </c>
      <c r="D95" s="27"/>
      <c r="E95" s="27"/>
      <c r="F95" s="21" t="str">
        <f>F10</f>
        <v xml:space="preserve"> </v>
      </c>
      <c r="G95" s="27"/>
      <c r="H95" s="27"/>
      <c r="I95" s="172" t="s">
        <v>18</v>
      </c>
      <c r="J95" s="49">
        <f>IF(J10="","",J10)</f>
        <v>44692</v>
      </c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6.95" customHeight="1">
      <c r="A96" s="27"/>
      <c r="B96" s="28"/>
      <c r="C96" s="27"/>
      <c r="D96" s="27"/>
      <c r="E96" s="27"/>
      <c r="F96" s="27"/>
      <c r="G96" s="27"/>
      <c r="H96" s="27"/>
      <c r="I96" s="171"/>
      <c r="J96" s="27"/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2" customFormat="1" ht="15.2" customHeight="1">
      <c r="A97" s="27"/>
      <c r="B97" s="28"/>
      <c r="C97" s="23" t="s">
        <v>19</v>
      </c>
      <c r="D97" s="27"/>
      <c r="E97" s="27"/>
      <c r="F97" s="21" t="str">
        <f>E13</f>
        <v xml:space="preserve"> </v>
      </c>
      <c r="G97" s="27"/>
      <c r="H97" s="27"/>
      <c r="I97" s="172" t="s">
        <v>23</v>
      </c>
      <c r="J97" s="24" t="str">
        <f>E19</f>
        <v xml:space="preserve"> </v>
      </c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2" customFormat="1" ht="15.2" customHeight="1">
      <c r="A98" s="27"/>
      <c r="B98" s="28"/>
      <c r="C98" s="23" t="s">
        <v>22</v>
      </c>
      <c r="D98" s="27"/>
      <c r="E98" s="27"/>
      <c r="F98" s="21" t="str">
        <f>IF(E16="","",E16)</f>
        <v xml:space="preserve"> </v>
      </c>
      <c r="G98" s="27"/>
      <c r="H98" s="27"/>
      <c r="I98" s="172" t="s">
        <v>25</v>
      </c>
      <c r="J98" s="24"/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10.35" customHeight="1">
      <c r="A99" s="27"/>
      <c r="B99" s="28"/>
      <c r="C99" s="27"/>
      <c r="D99" s="27"/>
      <c r="E99" s="27"/>
      <c r="F99" s="27"/>
      <c r="G99" s="27"/>
      <c r="H99" s="27"/>
      <c r="I99" s="171"/>
      <c r="J99" s="27"/>
      <c r="K99" s="27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11" customFormat="1" ht="29.25" customHeight="1">
      <c r="A100" s="109"/>
      <c r="B100" s="110"/>
      <c r="C100" s="146" t="s">
        <v>82</v>
      </c>
      <c r="D100" s="147" t="s">
        <v>48</v>
      </c>
      <c r="E100" s="147" t="s">
        <v>46</v>
      </c>
      <c r="F100" s="147" t="s">
        <v>47</v>
      </c>
      <c r="G100" s="147" t="s">
        <v>83</v>
      </c>
      <c r="H100" s="147" t="s">
        <v>84</v>
      </c>
      <c r="I100" s="185" t="s">
        <v>116</v>
      </c>
      <c r="J100" s="148" t="s">
        <v>115</v>
      </c>
      <c r="K100" s="149" t="s">
        <v>85</v>
      </c>
      <c r="L100" s="111"/>
      <c r="M100" s="56" t="s">
        <v>1</v>
      </c>
      <c r="N100" s="57" t="s">
        <v>32</v>
      </c>
      <c r="O100" s="57" t="s">
        <v>86</v>
      </c>
      <c r="P100" s="57" t="s">
        <v>87</v>
      </c>
      <c r="Q100" s="57" t="s">
        <v>88</v>
      </c>
      <c r="R100" s="57" t="s">
        <v>89</v>
      </c>
      <c r="S100" s="57" t="s">
        <v>90</v>
      </c>
      <c r="T100" s="58" t="s">
        <v>91</v>
      </c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</row>
    <row r="101" spans="1:63" s="2" customFormat="1" ht="23.1" customHeight="1">
      <c r="A101" s="27"/>
      <c r="B101" s="28"/>
      <c r="C101" s="150" t="s">
        <v>92</v>
      </c>
      <c r="D101" s="151"/>
      <c r="E101" s="151"/>
      <c r="F101" s="151"/>
      <c r="G101" s="151"/>
      <c r="H101" s="151"/>
      <c r="I101" s="171"/>
      <c r="J101" s="152">
        <f>J102+J137+J162</f>
        <v>0</v>
      </c>
      <c r="K101" s="151"/>
      <c r="L101" s="28"/>
      <c r="M101" s="59"/>
      <c r="N101" s="50"/>
      <c r="O101" s="60"/>
      <c r="P101" s="112" t="e">
        <f>P102+P137+P162</f>
        <v>#REF!</v>
      </c>
      <c r="Q101" s="60"/>
      <c r="R101" s="112" t="e">
        <f>R102+R137+R162</f>
        <v>#REF!</v>
      </c>
      <c r="S101" s="60"/>
      <c r="T101" s="113" t="e">
        <f>T102+T137+T162</f>
        <v>#REF!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T101" s="14" t="s">
        <v>62</v>
      </c>
      <c r="AU101" s="14" t="s">
        <v>75</v>
      </c>
      <c r="BK101" s="114" t="e">
        <f>BK102+BK137+BK162</f>
        <v>#REF!</v>
      </c>
    </row>
    <row r="102" spans="2:63" s="12" customFormat="1" ht="26.1" customHeight="1">
      <c r="B102" s="115"/>
      <c r="C102" s="153"/>
      <c r="D102" s="154" t="s">
        <v>62</v>
      </c>
      <c r="E102" s="155" t="s">
        <v>93</v>
      </c>
      <c r="F102" s="155" t="s">
        <v>94</v>
      </c>
      <c r="G102" s="153"/>
      <c r="H102" s="153"/>
      <c r="I102" s="186"/>
      <c r="J102" s="156">
        <f>J103+J112</f>
        <v>0</v>
      </c>
      <c r="K102" s="153"/>
      <c r="L102" s="115"/>
      <c r="M102" s="117"/>
      <c r="N102" s="118"/>
      <c r="O102" s="118"/>
      <c r="P102" s="119" t="e">
        <f>P103+#REF!+P112</f>
        <v>#REF!</v>
      </c>
      <c r="Q102" s="118"/>
      <c r="R102" s="119" t="e">
        <f>R103+#REF!+R112</f>
        <v>#REF!</v>
      </c>
      <c r="S102" s="118"/>
      <c r="T102" s="120" t="e">
        <f>T103+#REF!+T112</f>
        <v>#REF!</v>
      </c>
      <c r="AR102" s="116" t="s">
        <v>68</v>
      </c>
      <c r="AT102" s="121" t="s">
        <v>62</v>
      </c>
      <c r="AU102" s="121" t="s">
        <v>63</v>
      </c>
      <c r="AY102" s="116" t="s">
        <v>95</v>
      </c>
      <c r="BK102" s="122" t="e">
        <f>BK103+#REF!+BK112</f>
        <v>#REF!</v>
      </c>
    </row>
    <row r="103" spans="2:63" s="12" customFormat="1" ht="23.1" customHeight="1">
      <c r="B103" s="115"/>
      <c r="C103" s="153"/>
      <c r="D103" s="154" t="s">
        <v>62</v>
      </c>
      <c r="E103" s="157" t="s">
        <v>68</v>
      </c>
      <c r="F103" s="157" t="s">
        <v>123</v>
      </c>
      <c r="G103" s="153"/>
      <c r="H103" s="153"/>
      <c r="I103" s="186"/>
      <c r="J103" s="158">
        <f>SUM(J104:J111)</f>
        <v>0</v>
      </c>
      <c r="K103" s="153"/>
      <c r="L103" s="115"/>
      <c r="M103" s="117"/>
      <c r="N103" s="118"/>
      <c r="O103" s="118"/>
      <c r="P103" s="119">
        <f>SUM(P110:P111)</f>
        <v>0</v>
      </c>
      <c r="Q103" s="118"/>
      <c r="R103" s="119">
        <f>SUM(R110:R111)</f>
        <v>0</v>
      </c>
      <c r="S103" s="118"/>
      <c r="T103" s="120">
        <f>SUM(T110:T111)</f>
        <v>0</v>
      </c>
      <c r="AR103" s="116" t="s">
        <v>68</v>
      </c>
      <c r="AT103" s="121" t="s">
        <v>62</v>
      </c>
      <c r="AU103" s="121" t="s">
        <v>68</v>
      </c>
      <c r="AY103" s="116" t="s">
        <v>95</v>
      </c>
      <c r="BK103" s="122">
        <f>SUM(BK110:BK111)</f>
        <v>0</v>
      </c>
    </row>
    <row r="104" spans="2:63" s="12" customFormat="1" ht="25.5" customHeight="1">
      <c r="B104" s="115"/>
      <c r="C104" s="159">
        <v>1</v>
      </c>
      <c r="D104" s="159" t="s">
        <v>96</v>
      </c>
      <c r="E104" s="160" t="s">
        <v>126</v>
      </c>
      <c r="F104" s="161" t="s">
        <v>145</v>
      </c>
      <c r="G104" s="162" t="s">
        <v>103</v>
      </c>
      <c r="H104" s="163">
        <f>16+80</f>
        <v>96</v>
      </c>
      <c r="I104" s="124">
        <v>0</v>
      </c>
      <c r="J104" s="164">
        <f>ROUND(I104*H104,2)</f>
        <v>0</v>
      </c>
      <c r="K104" s="153"/>
      <c r="L104" s="115"/>
      <c r="M104" s="117"/>
      <c r="N104" s="118"/>
      <c r="O104" s="118"/>
      <c r="P104" s="119"/>
      <c r="Q104" s="118"/>
      <c r="R104" s="119"/>
      <c r="S104" s="118"/>
      <c r="T104" s="120"/>
      <c r="AR104" s="116"/>
      <c r="AT104" s="121"/>
      <c r="AU104" s="121"/>
      <c r="AY104" s="116"/>
      <c r="BK104" s="122"/>
    </row>
    <row r="105" spans="2:63" s="12" customFormat="1" ht="19.15" customHeight="1">
      <c r="B105" s="115"/>
      <c r="C105" s="151"/>
      <c r="D105" s="165" t="s">
        <v>100</v>
      </c>
      <c r="E105" s="151"/>
      <c r="F105" s="166" t="s">
        <v>145</v>
      </c>
      <c r="G105" s="151"/>
      <c r="H105" s="151"/>
      <c r="I105" s="171"/>
      <c r="J105" s="151"/>
      <c r="K105" s="153"/>
      <c r="L105" s="115"/>
      <c r="M105" s="117"/>
      <c r="N105" s="118"/>
      <c r="O105" s="118"/>
      <c r="P105" s="119"/>
      <c r="Q105" s="118"/>
      <c r="R105" s="119"/>
      <c r="S105" s="118"/>
      <c r="T105" s="120"/>
      <c r="AR105" s="116"/>
      <c r="AT105" s="121"/>
      <c r="AU105" s="121"/>
      <c r="AY105" s="116"/>
      <c r="BK105" s="122"/>
    </row>
    <row r="106" spans="2:63" s="12" customFormat="1" ht="15" customHeight="1">
      <c r="B106" s="115"/>
      <c r="C106" s="159">
        <v>2</v>
      </c>
      <c r="D106" s="159" t="s">
        <v>96</v>
      </c>
      <c r="E106" s="160" t="s">
        <v>147</v>
      </c>
      <c r="F106" s="161" t="s">
        <v>146</v>
      </c>
      <c r="G106" s="162" t="s">
        <v>97</v>
      </c>
      <c r="H106" s="163">
        <f>12.55</f>
        <v>12.55</v>
      </c>
      <c r="I106" s="124">
        <v>0</v>
      </c>
      <c r="J106" s="164">
        <f>ROUND(I106*H106,2)</f>
        <v>0</v>
      </c>
      <c r="K106" s="153"/>
      <c r="L106" s="115"/>
      <c r="M106" s="117"/>
      <c r="N106" s="118"/>
      <c r="O106" s="118"/>
      <c r="P106" s="119"/>
      <c r="Q106" s="118"/>
      <c r="R106" s="119"/>
      <c r="S106" s="118"/>
      <c r="T106" s="120"/>
      <c r="AR106" s="116"/>
      <c r="AT106" s="121"/>
      <c r="AU106" s="121"/>
      <c r="AY106" s="116"/>
      <c r="BK106" s="122"/>
    </row>
    <row r="107" spans="2:63" s="12" customFormat="1" ht="12" customHeight="1">
      <c r="B107" s="115"/>
      <c r="C107" s="151"/>
      <c r="D107" s="165" t="s">
        <v>100</v>
      </c>
      <c r="E107" s="151"/>
      <c r="F107" s="166" t="s">
        <v>146</v>
      </c>
      <c r="G107" s="151"/>
      <c r="H107" s="151"/>
      <c r="I107" s="171"/>
      <c r="J107" s="151"/>
      <c r="K107" s="153"/>
      <c r="L107" s="115"/>
      <c r="M107" s="117"/>
      <c r="N107" s="118"/>
      <c r="O107" s="118"/>
      <c r="P107" s="119"/>
      <c r="Q107" s="118"/>
      <c r="R107" s="119"/>
      <c r="S107" s="118"/>
      <c r="T107" s="120"/>
      <c r="AR107" s="116"/>
      <c r="AT107" s="121"/>
      <c r="AU107" s="121"/>
      <c r="AY107" s="116"/>
      <c r="BK107" s="122"/>
    </row>
    <row r="108" spans="2:63" s="12" customFormat="1" ht="15" customHeight="1">
      <c r="B108" s="115"/>
      <c r="C108" s="159">
        <v>3</v>
      </c>
      <c r="D108" s="159" t="s">
        <v>96</v>
      </c>
      <c r="E108" s="160" t="s">
        <v>148</v>
      </c>
      <c r="F108" s="161" t="s">
        <v>117</v>
      </c>
      <c r="G108" s="162" t="s">
        <v>97</v>
      </c>
      <c r="H108" s="163">
        <f>H106+(H104*0.2)</f>
        <v>31.750000000000004</v>
      </c>
      <c r="I108" s="124">
        <v>0</v>
      </c>
      <c r="J108" s="164">
        <f>ROUND(I108*H108,2)</f>
        <v>0</v>
      </c>
      <c r="K108" s="153"/>
      <c r="L108" s="115"/>
      <c r="M108" s="117"/>
      <c r="N108" s="118"/>
      <c r="O108" s="118"/>
      <c r="P108" s="119"/>
      <c r="Q108" s="118"/>
      <c r="R108" s="119"/>
      <c r="S108" s="118"/>
      <c r="T108" s="120"/>
      <c r="AR108" s="116"/>
      <c r="AT108" s="121"/>
      <c r="AU108" s="121"/>
      <c r="AY108" s="116"/>
      <c r="BK108" s="122"/>
    </row>
    <row r="109" spans="2:63" s="12" customFormat="1" ht="12" customHeight="1">
      <c r="B109" s="115"/>
      <c r="C109" s="151"/>
      <c r="D109" s="165" t="s">
        <v>100</v>
      </c>
      <c r="E109" s="151"/>
      <c r="F109" s="166" t="s">
        <v>118</v>
      </c>
      <c r="G109" s="151"/>
      <c r="H109" s="151"/>
      <c r="I109" s="171"/>
      <c r="J109" s="151"/>
      <c r="K109" s="153"/>
      <c r="L109" s="115"/>
      <c r="M109" s="117"/>
      <c r="N109" s="118"/>
      <c r="O109" s="118"/>
      <c r="P109" s="119"/>
      <c r="Q109" s="118"/>
      <c r="R109" s="119"/>
      <c r="S109" s="118"/>
      <c r="T109" s="120"/>
      <c r="AR109" s="116"/>
      <c r="AT109" s="121"/>
      <c r="AU109" s="121"/>
      <c r="AY109" s="116"/>
      <c r="BK109" s="122"/>
    </row>
    <row r="110" spans="1:65" s="2" customFormat="1" ht="16.15" customHeight="1">
      <c r="A110" s="27"/>
      <c r="B110" s="123"/>
      <c r="C110" s="159">
        <v>4</v>
      </c>
      <c r="D110" s="159" t="s">
        <v>96</v>
      </c>
      <c r="E110" s="160" t="s">
        <v>149</v>
      </c>
      <c r="F110" s="161" t="s">
        <v>125</v>
      </c>
      <c r="G110" s="162" t="s">
        <v>150</v>
      </c>
      <c r="H110" s="163">
        <f>H108*1.5</f>
        <v>47.62500000000001</v>
      </c>
      <c r="I110" s="124">
        <v>0</v>
      </c>
      <c r="J110" s="164">
        <f>ROUND(I110*H110,2)</f>
        <v>0</v>
      </c>
      <c r="K110" s="167"/>
      <c r="L110" s="28"/>
      <c r="M110" s="125" t="s">
        <v>1</v>
      </c>
      <c r="N110" s="126" t="s">
        <v>33</v>
      </c>
      <c r="O110" s="127">
        <v>0</v>
      </c>
      <c r="P110" s="127">
        <f>O110*H110</f>
        <v>0</v>
      </c>
      <c r="Q110" s="127">
        <v>0</v>
      </c>
      <c r="R110" s="127">
        <f>Q110*H110</f>
        <v>0</v>
      </c>
      <c r="S110" s="127">
        <v>0</v>
      </c>
      <c r="T110" s="128">
        <f>S110*H110</f>
        <v>0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R110" s="129" t="s">
        <v>98</v>
      </c>
      <c r="AT110" s="129" t="s">
        <v>96</v>
      </c>
      <c r="AU110" s="129" t="s">
        <v>70</v>
      </c>
      <c r="AY110" s="14" t="s">
        <v>95</v>
      </c>
      <c r="BE110" s="130">
        <f>IF(N110="základní",J110,0)</f>
        <v>0</v>
      </c>
      <c r="BF110" s="130">
        <f>IF(N110="snížená",J110,0)</f>
        <v>0</v>
      </c>
      <c r="BG110" s="130">
        <f>IF(N110="zákl. přenesená",J110,0)</f>
        <v>0</v>
      </c>
      <c r="BH110" s="130">
        <f>IF(N110="sníž. přenesená",J110,0)</f>
        <v>0</v>
      </c>
      <c r="BI110" s="130">
        <f>IF(N110="nulová",J110,0)</f>
        <v>0</v>
      </c>
      <c r="BJ110" s="14" t="s">
        <v>68</v>
      </c>
      <c r="BK110" s="130">
        <f>ROUND(I110*H110,2)</f>
        <v>0</v>
      </c>
      <c r="BL110" s="14" t="s">
        <v>98</v>
      </c>
      <c r="BM110" s="129" t="s">
        <v>99</v>
      </c>
    </row>
    <row r="111" spans="1:47" s="2" customFormat="1" ht="10.9" customHeight="1">
      <c r="A111" s="27"/>
      <c r="B111" s="28"/>
      <c r="C111" s="151"/>
      <c r="D111" s="165" t="s">
        <v>100</v>
      </c>
      <c r="E111" s="151"/>
      <c r="F111" s="166" t="s">
        <v>119</v>
      </c>
      <c r="G111" s="151"/>
      <c r="H111" s="151"/>
      <c r="I111" s="171"/>
      <c r="J111" s="151"/>
      <c r="K111" s="151"/>
      <c r="L111" s="28"/>
      <c r="M111" s="131"/>
      <c r="N111" s="132"/>
      <c r="O111" s="52"/>
      <c r="P111" s="52"/>
      <c r="Q111" s="52"/>
      <c r="R111" s="52"/>
      <c r="S111" s="52"/>
      <c r="T111" s="53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T111" s="14" t="s">
        <v>100</v>
      </c>
      <c r="AU111" s="14" t="s">
        <v>70</v>
      </c>
    </row>
    <row r="112" spans="2:63" s="12" customFormat="1" ht="23.1" customHeight="1">
      <c r="B112" s="115"/>
      <c r="C112" s="153"/>
      <c r="D112" s="154" t="s">
        <v>62</v>
      </c>
      <c r="E112" s="157" t="s">
        <v>104</v>
      </c>
      <c r="F112" s="157" t="s">
        <v>105</v>
      </c>
      <c r="G112" s="153"/>
      <c r="H112" s="153"/>
      <c r="I112" s="186"/>
      <c r="J112" s="158">
        <f>SUM(J113:J136)</f>
        <v>0</v>
      </c>
      <c r="K112" s="153"/>
      <c r="L112" s="115"/>
      <c r="M112" s="117"/>
      <c r="N112" s="118"/>
      <c r="O112" s="118"/>
      <c r="P112" s="119" t="e">
        <f>SUM(#REF!)</f>
        <v>#REF!</v>
      </c>
      <c r="Q112" s="118"/>
      <c r="R112" s="119" t="e">
        <f>SUM(#REF!)</f>
        <v>#REF!</v>
      </c>
      <c r="S112" s="118"/>
      <c r="T112" s="120" t="e">
        <f>SUM(#REF!)</f>
        <v>#REF!</v>
      </c>
      <c r="AR112" s="116" t="s">
        <v>68</v>
      </c>
      <c r="AT112" s="121" t="s">
        <v>62</v>
      </c>
      <c r="AU112" s="121" t="s">
        <v>68</v>
      </c>
      <c r="AY112" s="116" t="s">
        <v>95</v>
      </c>
      <c r="BK112" s="122" t="e">
        <f>SUM(#REF!)</f>
        <v>#REF!</v>
      </c>
    </row>
    <row r="113" spans="2:63" s="12" customFormat="1" ht="15" customHeight="1">
      <c r="B113" s="115"/>
      <c r="C113" s="159">
        <v>5</v>
      </c>
      <c r="D113" s="159" t="s">
        <v>102</v>
      </c>
      <c r="E113" s="160" t="s">
        <v>130</v>
      </c>
      <c r="F113" s="161" t="s">
        <v>128</v>
      </c>
      <c r="G113" s="162" t="s">
        <v>103</v>
      </c>
      <c r="H113" s="163">
        <f>(80+16)*1.2</f>
        <v>115.19999999999999</v>
      </c>
      <c r="I113" s="124">
        <v>0</v>
      </c>
      <c r="J113" s="164">
        <f>ROUND(I113*H113,2)</f>
        <v>0</v>
      </c>
      <c r="K113" s="153"/>
      <c r="L113" s="115"/>
      <c r="M113" s="117"/>
      <c r="N113" s="118"/>
      <c r="O113" s="118"/>
      <c r="P113" s="119"/>
      <c r="Q113" s="118"/>
      <c r="R113" s="119"/>
      <c r="S113" s="118"/>
      <c r="T113" s="120"/>
      <c r="AR113" s="116"/>
      <c r="AT113" s="121"/>
      <c r="AU113" s="121"/>
      <c r="AY113" s="116"/>
      <c r="BK113" s="122"/>
    </row>
    <row r="114" spans="2:63" s="12" customFormat="1" ht="12.75" customHeight="1">
      <c r="B114" s="115"/>
      <c r="C114" s="168"/>
      <c r="D114" s="165" t="s">
        <v>100</v>
      </c>
      <c r="E114" s="168"/>
      <c r="F114" s="166" t="s">
        <v>129</v>
      </c>
      <c r="G114" s="168"/>
      <c r="H114" s="168"/>
      <c r="I114" s="187"/>
      <c r="J114" s="168"/>
      <c r="K114" s="153"/>
      <c r="L114" s="115"/>
      <c r="M114" s="117"/>
      <c r="N114" s="118"/>
      <c r="O114" s="118"/>
      <c r="P114" s="119"/>
      <c r="Q114" s="118"/>
      <c r="R114" s="119"/>
      <c r="S114" s="118"/>
      <c r="T114" s="120"/>
      <c r="AR114" s="116"/>
      <c r="AT114" s="121"/>
      <c r="AU114" s="121"/>
      <c r="AY114" s="116"/>
      <c r="BK114" s="122"/>
    </row>
    <row r="115" spans="2:63" s="12" customFormat="1" ht="15" customHeight="1">
      <c r="B115" s="115"/>
      <c r="C115" s="159">
        <v>6</v>
      </c>
      <c r="D115" s="159" t="s">
        <v>96</v>
      </c>
      <c r="E115" s="160" t="s">
        <v>132</v>
      </c>
      <c r="F115" s="161" t="s">
        <v>133</v>
      </c>
      <c r="G115" s="162" t="s">
        <v>103</v>
      </c>
      <c r="H115" s="163">
        <v>80</v>
      </c>
      <c r="I115" s="124">
        <v>0</v>
      </c>
      <c r="J115" s="164">
        <f>ROUND(I115*H115,2)</f>
        <v>0</v>
      </c>
      <c r="K115" s="153"/>
      <c r="L115" s="115"/>
      <c r="M115" s="117"/>
      <c r="N115" s="118"/>
      <c r="O115" s="118"/>
      <c r="P115" s="119"/>
      <c r="Q115" s="118"/>
      <c r="R115" s="119"/>
      <c r="S115" s="118"/>
      <c r="T115" s="120"/>
      <c r="AR115" s="116"/>
      <c r="AT115" s="121"/>
      <c r="AU115" s="121"/>
      <c r="AY115" s="116"/>
      <c r="BK115" s="122"/>
    </row>
    <row r="116" spans="2:63" s="12" customFormat="1" ht="12.75" customHeight="1">
      <c r="B116" s="115"/>
      <c r="C116" s="168"/>
      <c r="D116" s="165" t="s">
        <v>100</v>
      </c>
      <c r="E116" s="168"/>
      <c r="F116" s="166" t="s">
        <v>134</v>
      </c>
      <c r="G116" s="168"/>
      <c r="H116" s="168"/>
      <c r="I116" s="187"/>
      <c r="J116" s="168"/>
      <c r="K116" s="153"/>
      <c r="L116" s="115"/>
      <c r="M116" s="117"/>
      <c r="N116" s="118"/>
      <c r="O116" s="118"/>
      <c r="P116" s="119"/>
      <c r="Q116" s="118"/>
      <c r="R116" s="119"/>
      <c r="S116" s="118"/>
      <c r="T116" s="120"/>
      <c r="AR116" s="116"/>
      <c r="AT116" s="121"/>
      <c r="AU116" s="121"/>
      <c r="AY116" s="116"/>
      <c r="BK116" s="122"/>
    </row>
    <row r="117" spans="2:63" s="12" customFormat="1" ht="15" customHeight="1">
      <c r="B117" s="115"/>
      <c r="C117" s="159">
        <v>7</v>
      </c>
      <c r="D117" s="159" t="s">
        <v>96</v>
      </c>
      <c r="E117" s="160" t="s">
        <v>135</v>
      </c>
      <c r="F117" s="161" t="s">
        <v>138</v>
      </c>
      <c r="G117" s="162" t="s">
        <v>103</v>
      </c>
      <c r="H117" s="163">
        <v>80</v>
      </c>
      <c r="I117" s="124">
        <v>0</v>
      </c>
      <c r="J117" s="164">
        <f>ROUND(I117*H117,2)</f>
        <v>0</v>
      </c>
      <c r="K117" s="153"/>
      <c r="L117" s="115"/>
      <c r="M117" s="117"/>
      <c r="N117" s="118"/>
      <c r="O117" s="118"/>
      <c r="P117" s="119"/>
      <c r="Q117" s="118"/>
      <c r="R117" s="119"/>
      <c r="S117" s="118"/>
      <c r="T117" s="120"/>
      <c r="AR117" s="116"/>
      <c r="AT117" s="121"/>
      <c r="AU117" s="121"/>
      <c r="AY117" s="116"/>
      <c r="BK117" s="122"/>
    </row>
    <row r="118" spans="2:63" s="12" customFormat="1" ht="18.75" customHeight="1">
      <c r="B118" s="115"/>
      <c r="C118" s="168"/>
      <c r="D118" s="165" t="s">
        <v>100</v>
      </c>
      <c r="E118" s="168"/>
      <c r="F118" s="166" t="s">
        <v>139</v>
      </c>
      <c r="G118" s="168"/>
      <c r="H118" s="168"/>
      <c r="I118" s="187"/>
      <c r="J118" s="168"/>
      <c r="K118" s="153"/>
      <c r="L118" s="115"/>
      <c r="M118" s="117"/>
      <c r="N118" s="118"/>
      <c r="O118" s="118"/>
      <c r="P118" s="119"/>
      <c r="Q118" s="118"/>
      <c r="R118" s="119"/>
      <c r="S118" s="118"/>
      <c r="T118" s="120"/>
      <c r="AR118" s="116"/>
      <c r="AT118" s="121"/>
      <c r="AU118" s="121"/>
      <c r="AY118" s="116"/>
      <c r="BK118" s="122"/>
    </row>
    <row r="119" spans="2:63" s="12" customFormat="1" ht="15" customHeight="1">
      <c r="B119" s="115"/>
      <c r="C119" s="159">
        <v>8</v>
      </c>
      <c r="D119" s="159" t="s">
        <v>96</v>
      </c>
      <c r="E119" s="160" t="s">
        <v>131</v>
      </c>
      <c r="F119" s="161" t="s">
        <v>188</v>
      </c>
      <c r="G119" s="162" t="s">
        <v>103</v>
      </c>
      <c r="H119" s="163">
        <f>80+255</f>
        <v>335</v>
      </c>
      <c r="I119" s="124">
        <v>0</v>
      </c>
      <c r="J119" s="164">
        <f>ROUND(I119*H119,2)</f>
        <v>0</v>
      </c>
      <c r="K119" s="153"/>
      <c r="L119" s="115"/>
      <c r="M119" s="117"/>
      <c r="N119" s="118"/>
      <c r="O119" s="118"/>
      <c r="P119" s="119"/>
      <c r="Q119" s="118"/>
      <c r="R119" s="119"/>
      <c r="S119" s="118"/>
      <c r="T119" s="120"/>
      <c r="AR119" s="116"/>
      <c r="AT119" s="121"/>
      <c r="AU119" s="121"/>
      <c r="AY119" s="116"/>
      <c r="BK119" s="122"/>
    </row>
    <row r="120" spans="2:63" s="12" customFormat="1" ht="12.75" customHeight="1">
      <c r="B120" s="115"/>
      <c r="C120" s="168"/>
      <c r="D120" s="165" t="s">
        <v>100</v>
      </c>
      <c r="E120" s="168"/>
      <c r="F120" s="166" t="s">
        <v>154</v>
      </c>
      <c r="G120" s="168"/>
      <c r="H120" s="168"/>
      <c r="I120" s="187"/>
      <c r="J120" s="168"/>
      <c r="K120" s="153"/>
      <c r="L120" s="115"/>
      <c r="M120" s="117"/>
      <c r="N120" s="118"/>
      <c r="O120" s="118"/>
      <c r="P120" s="119"/>
      <c r="Q120" s="118"/>
      <c r="R120" s="119"/>
      <c r="S120" s="118"/>
      <c r="T120" s="120"/>
      <c r="AR120" s="116"/>
      <c r="AT120" s="121"/>
      <c r="AU120" s="121"/>
      <c r="AY120" s="116"/>
      <c r="BK120" s="122"/>
    </row>
    <row r="121" spans="2:63" s="12" customFormat="1" ht="22.9" customHeight="1">
      <c r="B121" s="115"/>
      <c r="C121" s="159">
        <v>9</v>
      </c>
      <c r="D121" s="159" t="s">
        <v>96</v>
      </c>
      <c r="E121" s="160" t="s">
        <v>127</v>
      </c>
      <c r="F121" s="161" t="s">
        <v>151</v>
      </c>
      <c r="G121" s="162" t="s">
        <v>103</v>
      </c>
      <c r="H121" s="163">
        <v>255</v>
      </c>
      <c r="I121" s="124">
        <v>0</v>
      </c>
      <c r="J121" s="164">
        <f>ROUND(I121*H121,2)</f>
        <v>0</v>
      </c>
      <c r="K121" s="153"/>
      <c r="L121" s="115"/>
      <c r="M121" s="117"/>
      <c r="N121" s="118"/>
      <c r="O121" s="118"/>
      <c r="P121" s="119"/>
      <c r="Q121" s="118"/>
      <c r="R121" s="119"/>
      <c r="S121" s="118"/>
      <c r="T121" s="120"/>
      <c r="AR121" s="116"/>
      <c r="AT121" s="121"/>
      <c r="AU121" s="121"/>
      <c r="AY121" s="116"/>
      <c r="BK121" s="122"/>
    </row>
    <row r="122" spans="2:63" s="12" customFormat="1" ht="67.15" customHeight="1">
      <c r="B122" s="115"/>
      <c r="C122" s="168"/>
      <c r="D122" s="165" t="s">
        <v>100</v>
      </c>
      <c r="E122" s="168"/>
      <c r="F122" s="166" t="s">
        <v>136</v>
      </c>
      <c r="G122" s="168"/>
      <c r="H122" s="168"/>
      <c r="I122" s="187"/>
      <c r="J122" s="168"/>
      <c r="K122" s="153"/>
      <c r="L122" s="115"/>
      <c r="M122" s="117"/>
      <c r="N122" s="118"/>
      <c r="O122" s="118"/>
      <c r="P122" s="119"/>
      <c r="Q122" s="118"/>
      <c r="R122" s="119"/>
      <c r="S122" s="118"/>
      <c r="T122" s="120"/>
      <c r="AR122" s="116"/>
      <c r="AT122" s="121"/>
      <c r="AU122" s="121"/>
      <c r="AY122" s="116"/>
      <c r="BK122" s="122"/>
    </row>
    <row r="123" spans="2:63" s="12" customFormat="1" ht="15.6" customHeight="1">
      <c r="B123" s="115"/>
      <c r="C123" s="159">
        <v>10</v>
      </c>
      <c r="D123" s="159" t="s">
        <v>96</v>
      </c>
      <c r="E123" s="160" t="s">
        <v>127</v>
      </c>
      <c r="F123" s="161" t="s">
        <v>152</v>
      </c>
      <c r="G123" s="162" t="s">
        <v>103</v>
      </c>
      <c r="H123" s="163">
        <v>80</v>
      </c>
      <c r="I123" s="124">
        <v>0</v>
      </c>
      <c r="J123" s="164">
        <f>ROUND(I123*H123,2)</f>
        <v>0</v>
      </c>
      <c r="K123" s="153"/>
      <c r="L123" s="115"/>
      <c r="M123" s="117"/>
      <c r="N123" s="118"/>
      <c r="O123" s="118"/>
      <c r="P123" s="119"/>
      <c r="Q123" s="118"/>
      <c r="R123" s="119"/>
      <c r="S123" s="118"/>
      <c r="T123" s="120"/>
      <c r="AR123" s="116"/>
      <c r="AT123" s="121"/>
      <c r="AU123" s="121"/>
      <c r="AY123" s="116"/>
      <c r="BK123" s="122"/>
    </row>
    <row r="124" spans="2:63" s="12" customFormat="1" ht="67.15" customHeight="1">
      <c r="B124" s="115"/>
      <c r="C124" s="168"/>
      <c r="D124" s="165" t="s">
        <v>100</v>
      </c>
      <c r="E124" s="168"/>
      <c r="F124" s="166" t="s">
        <v>136</v>
      </c>
      <c r="G124" s="168"/>
      <c r="H124" s="168"/>
      <c r="I124" s="187"/>
      <c r="J124" s="168"/>
      <c r="K124" s="153"/>
      <c r="L124" s="115"/>
      <c r="M124" s="117"/>
      <c r="N124" s="118"/>
      <c r="O124" s="118"/>
      <c r="P124" s="119"/>
      <c r="Q124" s="118"/>
      <c r="R124" s="119"/>
      <c r="S124" s="118"/>
      <c r="T124" s="120"/>
      <c r="AR124" s="116"/>
      <c r="AT124" s="121"/>
      <c r="AU124" s="121"/>
      <c r="AY124" s="116"/>
      <c r="BK124" s="122"/>
    </row>
    <row r="125" spans="2:63" s="12" customFormat="1" ht="15" customHeight="1">
      <c r="B125" s="115"/>
      <c r="C125" s="159">
        <v>11</v>
      </c>
      <c r="D125" s="159" t="s">
        <v>96</v>
      </c>
      <c r="E125" s="160" t="s">
        <v>160</v>
      </c>
      <c r="F125" s="161" t="s">
        <v>159</v>
      </c>
      <c r="G125" s="162" t="s">
        <v>106</v>
      </c>
      <c r="H125" s="163">
        <v>1</v>
      </c>
      <c r="I125" s="124">
        <v>0</v>
      </c>
      <c r="J125" s="164">
        <f>ROUND(I125*H125,2)</f>
        <v>0</v>
      </c>
      <c r="K125" s="153"/>
      <c r="L125" s="115"/>
      <c r="M125" s="117"/>
      <c r="N125" s="118"/>
      <c r="O125" s="118"/>
      <c r="P125" s="119"/>
      <c r="Q125" s="118"/>
      <c r="R125" s="119"/>
      <c r="S125" s="118"/>
      <c r="T125" s="120"/>
      <c r="AR125" s="116"/>
      <c r="AT125" s="121"/>
      <c r="AU125" s="121"/>
      <c r="AY125" s="116"/>
      <c r="BK125" s="122"/>
    </row>
    <row r="126" spans="2:63" s="12" customFormat="1" ht="12.6" customHeight="1">
      <c r="B126" s="115"/>
      <c r="C126" s="168"/>
      <c r="D126" s="165" t="s">
        <v>100</v>
      </c>
      <c r="E126" s="168"/>
      <c r="F126" s="166" t="s">
        <v>153</v>
      </c>
      <c r="G126" s="168"/>
      <c r="H126" s="168"/>
      <c r="I126" s="187"/>
      <c r="J126" s="168"/>
      <c r="K126" s="153"/>
      <c r="L126" s="115"/>
      <c r="M126" s="117"/>
      <c r="N126" s="118"/>
      <c r="O126" s="118"/>
      <c r="P126" s="119"/>
      <c r="Q126" s="118"/>
      <c r="R126" s="119"/>
      <c r="S126" s="118"/>
      <c r="T126" s="120"/>
      <c r="AR126" s="116"/>
      <c r="AT126" s="121"/>
      <c r="AU126" s="121"/>
      <c r="AY126" s="116"/>
      <c r="BK126" s="122"/>
    </row>
    <row r="127" spans="1:47" s="2" customFormat="1" ht="15" customHeight="1">
      <c r="A127" s="144"/>
      <c r="B127" s="28"/>
      <c r="C127" s="159">
        <v>12</v>
      </c>
      <c r="D127" s="159" t="s">
        <v>96</v>
      </c>
      <c r="E127" s="160" t="s">
        <v>157</v>
      </c>
      <c r="F127" s="161" t="s">
        <v>158</v>
      </c>
      <c r="G127" s="162" t="s">
        <v>103</v>
      </c>
      <c r="H127" s="163">
        <v>239</v>
      </c>
      <c r="I127" s="124">
        <v>0</v>
      </c>
      <c r="J127" s="164">
        <f>ROUND(I127*H127,2)</f>
        <v>0</v>
      </c>
      <c r="K127" s="151"/>
      <c r="L127" s="28"/>
      <c r="M127" s="131"/>
      <c r="N127" s="132"/>
      <c r="O127" s="52"/>
      <c r="P127" s="52"/>
      <c r="Q127" s="52"/>
      <c r="R127" s="52"/>
      <c r="S127" s="52"/>
      <c r="T127" s="53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T127" s="14"/>
      <c r="AU127" s="14"/>
    </row>
    <row r="128" spans="1:47" s="2" customFormat="1" ht="12.75" customHeight="1">
      <c r="A128" s="144"/>
      <c r="B128" s="28"/>
      <c r="C128" s="168"/>
      <c r="D128" s="165" t="s">
        <v>100</v>
      </c>
      <c r="E128" s="168"/>
      <c r="F128" s="166" t="s">
        <v>158</v>
      </c>
      <c r="G128" s="168"/>
      <c r="H128" s="168"/>
      <c r="I128" s="187"/>
      <c r="J128" s="168"/>
      <c r="K128" s="151"/>
      <c r="L128" s="28"/>
      <c r="M128" s="131"/>
      <c r="N128" s="132"/>
      <c r="O128" s="52"/>
      <c r="P128" s="52"/>
      <c r="Q128" s="52"/>
      <c r="R128" s="52"/>
      <c r="S128" s="52"/>
      <c r="T128" s="53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T128" s="14"/>
      <c r="AU128" s="14"/>
    </row>
    <row r="129" spans="1:47" s="2" customFormat="1" ht="15.6" customHeight="1">
      <c r="A129" s="141"/>
      <c r="B129" s="28"/>
      <c r="C129" s="159">
        <v>13</v>
      </c>
      <c r="D129" s="159" t="s">
        <v>96</v>
      </c>
      <c r="E129" s="160" t="s">
        <v>156</v>
      </c>
      <c r="F129" s="161" t="s">
        <v>183</v>
      </c>
      <c r="G129" s="162" t="s">
        <v>103</v>
      </c>
      <c r="H129" s="163">
        <v>239</v>
      </c>
      <c r="I129" s="124">
        <v>0</v>
      </c>
      <c r="J129" s="164">
        <f>ROUND(I129*H129,2)</f>
        <v>0</v>
      </c>
      <c r="K129" s="151"/>
      <c r="L129" s="28"/>
      <c r="M129" s="131"/>
      <c r="N129" s="132"/>
      <c r="O129" s="52"/>
      <c r="P129" s="52"/>
      <c r="Q129" s="52"/>
      <c r="R129" s="52"/>
      <c r="S129" s="52"/>
      <c r="T129" s="53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T129" s="14"/>
      <c r="AU129" s="14"/>
    </row>
    <row r="130" spans="1:47" s="2" customFormat="1" ht="12" customHeight="1">
      <c r="A130" s="141"/>
      <c r="B130" s="28"/>
      <c r="C130" s="168"/>
      <c r="D130" s="165" t="s">
        <v>100</v>
      </c>
      <c r="E130" s="168"/>
      <c r="F130" s="166" t="s">
        <v>183</v>
      </c>
      <c r="G130" s="168"/>
      <c r="H130" s="168"/>
      <c r="I130" s="187"/>
      <c r="J130" s="168"/>
      <c r="K130" s="151"/>
      <c r="L130" s="28"/>
      <c r="M130" s="131"/>
      <c r="N130" s="132"/>
      <c r="O130" s="52"/>
      <c r="P130" s="52"/>
      <c r="Q130" s="52"/>
      <c r="R130" s="52"/>
      <c r="S130" s="52"/>
      <c r="T130" s="53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T130" s="14"/>
      <c r="AU130" s="14"/>
    </row>
    <row r="131" spans="1:47" s="2" customFormat="1" ht="21" customHeight="1">
      <c r="A131" s="145"/>
      <c r="B131" s="28"/>
      <c r="C131" s="159">
        <v>14</v>
      </c>
      <c r="D131" s="159" t="s">
        <v>96</v>
      </c>
      <c r="E131" s="160" t="s">
        <v>155</v>
      </c>
      <c r="F131" s="161" t="s">
        <v>184</v>
      </c>
      <c r="G131" s="162" t="s">
        <v>103</v>
      </c>
      <c r="H131" s="163">
        <v>16</v>
      </c>
      <c r="I131" s="124">
        <v>0</v>
      </c>
      <c r="J131" s="164">
        <f>ROUND(I131*H131,2)</f>
        <v>0</v>
      </c>
      <c r="K131" s="151"/>
      <c r="L131" s="28"/>
      <c r="M131" s="131"/>
      <c r="N131" s="132"/>
      <c r="O131" s="52"/>
      <c r="P131" s="52"/>
      <c r="Q131" s="52"/>
      <c r="R131" s="52"/>
      <c r="S131" s="52"/>
      <c r="T131" s="53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T131" s="14"/>
      <c r="AU131" s="14"/>
    </row>
    <row r="132" spans="1:47" s="2" customFormat="1" ht="12" customHeight="1">
      <c r="A132" s="145"/>
      <c r="B132" s="28"/>
      <c r="C132" s="168"/>
      <c r="D132" s="165" t="s">
        <v>100</v>
      </c>
      <c r="E132" s="168"/>
      <c r="F132" s="166" t="s">
        <v>184</v>
      </c>
      <c r="G132" s="168"/>
      <c r="H132" s="168"/>
      <c r="I132" s="187"/>
      <c r="J132" s="168"/>
      <c r="K132" s="151"/>
      <c r="L132" s="28"/>
      <c r="M132" s="131"/>
      <c r="N132" s="132"/>
      <c r="O132" s="52"/>
      <c r="P132" s="52"/>
      <c r="Q132" s="52"/>
      <c r="R132" s="52"/>
      <c r="S132" s="52"/>
      <c r="T132" s="53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T132" s="14"/>
      <c r="AU132" s="14"/>
    </row>
    <row r="133" spans="1:47" s="2" customFormat="1" ht="15" customHeight="1">
      <c r="A133" s="144"/>
      <c r="B133" s="28"/>
      <c r="C133" s="159">
        <v>15</v>
      </c>
      <c r="D133" s="159" t="s">
        <v>96</v>
      </c>
      <c r="E133" s="160" t="s">
        <v>187</v>
      </c>
      <c r="F133" s="161" t="s">
        <v>185</v>
      </c>
      <c r="G133" s="162" t="s">
        <v>103</v>
      </c>
      <c r="H133" s="163">
        <v>16</v>
      </c>
      <c r="I133" s="124">
        <v>0</v>
      </c>
      <c r="J133" s="164">
        <f>ROUND(I133*H133,2)</f>
        <v>0</v>
      </c>
      <c r="K133" s="151"/>
      <c r="L133" s="28"/>
      <c r="M133" s="131"/>
      <c r="N133" s="132"/>
      <c r="O133" s="52"/>
      <c r="P133" s="52"/>
      <c r="Q133" s="52"/>
      <c r="R133" s="52"/>
      <c r="S133" s="52"/>
      <c r="T133" s="53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T133" s="14"/>
      <c r="AU133" s="14"/>
    </row>
    <row r="134" spans="1:47" s="2" customFormat="1" ht="12.6" customHeight="1">
      <c r="A134" s="144"/>
      <c r="B134" s="28"/>
      <c r="C134" s="168"/>
      <c r="D134" s="165" t="s">
        <v>100</v>
      </c>
      <c r="E134" s="168"/>
      <c r="F134" s="166" t="s">
        <v>186</v>
      </c>
      <c r="G134" s="168"/>
      <c r="H134" s="168"/>
      <c r="I134" s="187"/>
      <c r="J134" s="168"/>
      <c r="K134" s="151"/>
      <c r="L134" s="28"/>
      <c r="M134" s="131"/>
      <c r="N134" s="132"/>
      <c r="O134" s="52"/>
      <c r="P134" s="52"/>
      <c r="Q134" s="52"/>
      <c r="R134" s="52"/>
      <c r="S134" s="52"/>
      <c r="T134" s="53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T134" s="14"/>
      <c r="AU134" s="14"/>
    </row>
    <row r="135" spans="1:47" s="2" customFormat="1" ht="15" customHeight="1">
      <c r="A135" s="144"/>
      <c r="B135" s="28"/>
      <c r="C135" s="159">
        <v>16</v>
      </c>
      <c r="D135" s="159" t="s">
        <v>96</v>
      </c>
      <c r="E135" s="160" t="s">
        <v>137</v>
      </c>
      <c r="F135" s="161" t="s">
        <v>181</v>
      </c>
      <c r="G135" s="162" t="s">
        <v>143</v>
      </c>
      <c r="H135" s="163">
        <v>88</v>
      </c>
      <c r="I135" s="124">
        <v>0</v>
      </c>
      <c r="J135" s="164">
        <f>ROUND(I135*H135,2)</f>
        <v>0</v>
      </c>
      <c r="K135" s="151"/>
      <c r="L135" s="28"/>
      <c r="M135" s="131"/>
      <c r="N135" s="132"/>
      <c r="O135" s="52"/>
      <c r="P135" s="52"/>
      <c r="Q135" s="52"/>
      <c r="R135" s="52"/>
      <c r="S135" s="52"/>
      <c r="T135" s="53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T135" s="14"/>
      <c r="AU135" s="14"/>
    </row>
    <row r="136" spans="1:47" s="2" customFormat="1" ht="12.6" customHeight="1">
      <c r="A136" s="144"/>
      <c r="B136" s="28"/>
      <c r="C136" s="168"/>
      <c r="D136" s="165" t="s">
        <v>100</v>
      </c>
      <c r="E136" s="168"/>
      <c r="F136" s="166" t="s">
        <v>142</v>
      </c>
      <c r="G136" s="168"/>
      <c r="H136" s="168"/>
      <c r="I136" s="187"/>
      <c r="J136" s="168"/>
      <c r="K136" s="151"/>
      <c r="L136" s="28"/>
      <c r="M136" s="131"/>
      <c r="N136" s="132"/>
      <c r="O136" s="52"/>
      <c r="P136" s="52"/>
      <c r="Q136" s="52"/>
      <c r="R136" s="52"/>
      <c r="S136" s="52"/>
      <c r="T136" s="53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T136" s="14"/>
      <c r="AU136" s="14"/>
    </row>
    <row r="137" spans="2:63" s="12" customFormat="1" ht="26.1" customHeight="1">
      <c r="B137" s="115"/>
      <c r="C137" s="153"/>
      <c r="D137" s="154" t="s">
        <v>62</v>
      </c>
      <c r="E137" s="155" t="s">
        <v>102</v>
      </c>
      <c r="F137" s="155" t="s">
        <v>124</v>
      </c>
      <c r="G137" s="153"/>
      <c r="H137" s="153"/>
      <c r="I137" s="186"/>
      <c r="J137" s="156">
        <f>SUM(J138:J161)</f>
        <v>0</v>
      </c>
      <c r="K137" s="153"/>
      <c r="L137" s="115"/>
      <c r="M137" s="117"/>
      <c r="N137" s="118"/>
      <c r="O137" s="118"/>
      <c r="P137" s="119">
        <f>SUM(P138:P161)</f>
        <v>0</v>
      </c>
      <c r="Q137" s="118"/>
      <c r="R137" s="119">
        <f>SUM(R138:R161)</f>
        <v>0</v>
      </c>
      <c r="S137" s="118"/>
      <c r="T137" s="120">
        <f>SUM(T138:T161)</f>
        <v>0</v>
      </c>
      <c r="AR137" s="116" t="s">
        <v>101</v>
      </c>
      <c r="AT137" s="121" t="s">
        <v>62</v>
      </c>
      <c r="AU137" s="121" t="s">
        <v>63</v>
      </c>
      <c r="AY137" s="116" t="s">
        <v>95</v>
      </c>
      <c r="BK137" s="122">
        <f>SUM(BK138:BK161)</f>
        <v>0</v>
      </c>
    </row>
    <row r="138" spans="1:65" s="2" customFormat="1" ht="15" customHeight="1">
      <c r="A138" s="27"/>
      <c r="B138" s="123"/>
      <c r="C138" s="159">
        <v>17</v>
      </c>
      <c r="D138" s="159" t="s">
        <v>96</v>
      </c>
      <c r="E138" s="160" t="s">
        <v>140</v>
      </c>
      <c r="F138" s="161" t="s">
        <v>141</v>
      </c>
      <c r="G138" s="162" t="s">
        <v>97</v>
      </c>
      <c r="H138" s="163">
        <f>H106</f>
        <v>12.55</v>
      </c>
      <c r="I138" s="124">
        <v>0</v>
      </c>
      <c r="J138" s="164">
        <f>ROUND(I138*H138,2)</f>
        <v>0</v>
      </c>
      <c r="K138" s="167"/>
      <c r="L138" s="28"/>
      <c r="M138" s="125" t="s">
        <v>1</v>
      </c>
      <c r="N138" s="126" t="s">
        <v>33</v>
      </c>
      <c r="O138" s="127">
        <v>0</v>
      </c>
      <c r="P138" s="127">
        <f>O138*H138</f>
        <v>0</v>
      </c>
      <c r="Q138" s="127">
        <v>0</v>
      </c>
      <c r="R138" s="127">
        <f>Q138*H138</f>
        <v>0</v>
      </c>
      <c r="S138" s="127">
        <v>0</v>
      </c>
      <c r="T138" s="128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29" t="s">
        <v>98</v>
      </c>
      <c r="AT138" s="129" t="s">
        <v>96</v>
      </c>
      <c r="AU138" s="129" t="s">
        <v>68</v>
      </c>
      <c r="AY138" s="14" t="s">
        <v>95</v>
      </c>
      <c r="BE138" s="130">
        <f>IF(N138="základní",J138,0)</f>
        <v>0</v>
      </c>
      <c r="BF138" s="130">
        <f>IF(N138="snížená",J138,0)</f>
        <v>0</v>
      </c>
      <c r="BG138" s="130">
        <f>IF(N138="zákl. přenesená",J138,0)</f>
        <v>0</v>
      </c>
      <c r="BH138" s="130">
        <f>IF(N138="sníž. přenesená",J138,0)</f>
        <v>0</v>
      </c>
      <c r="BI138" s="130">
        <f>IF(N138="nulová",J138,0)</f>
        <v>0</v>
      </c>
      <c r="BJ138" s="14" t="s">
        <v>68</v>
      </c>
      <c r="BK138" s="130">
        <f>ROUND(I138*H138,2)</f>
        <v>0</v>
      </c>
      <c r="BL138" s="14" t="s">
        <v>98</v>
      </c>
      <c r="BM138" s="129" t="s">
        <v>107</v>
      </c>
    </row>
    <row r="139" spans="1:47" s="2" customFormat="1" ht="12.6" customHeight="1">
      <c r="A139" s="27"/>
      <c r="B139" s="28"/>
      <c r="C139" s="168"/>
      <c r="D139" s="165" t="s">
        <v>100</v>
      </c>
      <c r="E139" s="168"/>
      <c r="F139" s="166" t="s">
        <v>141</v>
      </c>
      <c r="G139" s="168"/>
      <c r="H139" s="168"/>
      <c r="I139" s="187"/>
      <c r="J139" s="168"/>
      <c r="K139" s="151"/>
      <c r="L139" s="28"/>
      <c r="M139" s="131"/>
      <c r="N139" s="132"/>
      <c r="O139" s="52"/>
      <c r="P139" s="52"/>
      <c r="Q139" s="52"/>
      <c r="R139" s="52"/>
      <c r="S139" s="52"/>
      <c r="T139" s="53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T139" s="14" t="s">
        <v>100</v>
      </c>
      <c r="AU139" s="14" t="s">
        <v>68</v>
      </c>
    </row>
    <row r="140" spans="1:47" s="2" customFormat="1" ht="15.75" customHeight="1">
      <c r="A140" s="137"/>
      <c r="B140" s="28"/>
      <c r="C140" s="159">
        <v>18</v>
      </c>
      <c r="D140" s="159" t="s">
        <v>96</v>
      </c>
      <c r="E140" s="160" t="s">
        <v>161</v>
      </c>
      <c r="F140" s="161" t="s">
        <v>189</v>
      </c>
      <c r="G140" s="162" t="s">
        <v>108</v>
      </c>
      <c r="H140" s="163">
        <v>1</v>
      </c>
      <c r="I140" s="124">
        <v>0</v>
      </c>
      <c r="J140" s="164">
        <f>ROUND(I140*H140,2)</f>
        <v>0</v>
      </c>
      <c r="K140" s="151"/>
      <c r="L140" s="28"/>
      <c r="M140" s="131"/>
      <c r="N140" s="132"/>
      <c r="O140" s="52"/>
      <c r="P140" s="52"/>
      <c r="Q140" s="52"/>
      <c r="R140" s="52"/>
      <c r="S140" s="52"/>
      <c r="T140" s="53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T140" s="14"/>
      <c r="AU140" s="14"/>
    </row>
    <row r="141" spans="1:47" s="2" customFormat="1" ht="31.9" customHeight="1">
      <c r="A141" s="137"/>
      <c r="B141" s="28"/>
      <c r="C141" s="168"/>
      <c r="D141" s="165" t="s">
        <v>100</v>
      </c>
      <c r="E141" s="168"/>
      <c r="F141" s="166" t="s">
        <v>173</v>
      </c>
      <c r="G141" s="168"/>
      <c r="H141" s="168"/>
      <c r="I141" s="187"/>
      <c r="J141" s="168"/>
      <c r="K141" s="151"/>
      <c r="L141" s="28"/>
      <c r="M141" s="131"/>
      <c r="N141" s="132"/>
      <c r="O141" s="52"/>
      <c r="P141" s="52"/>
      <c r="Q141" s="52"/>
      <c r="R141" s="52"/>
      <c r="S141" s="52"/>
      <c r="T141" s="53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T141" s="14"/>
      <c r="AU141" s="14"/>
    </row>
    <row r="142" spans="1:47" s="2" customFormat="1" ht="15.75" customHeight="1">
      <c r="A142" s="137"/>
      <c r="B142" s="28"/>
      <c r="C142" s="159">
        <v>19</v>
      </c>
      <c r="D142" s="159" t="s">
        <v>96</v>
      </c>
      <c r="E142" s="160" t="s">
        <v>162</v>
      </c>
      <c r="F142" s="161" t="s">
        <v>190</v>
      </c>
      <c r="G142" s="162" t="s">
        <v>108</v>
      </c>
      <c r="H142" s="163">
        <v>1</v>
      </c>
      <c r="I142" s="124">
        <v>0</v>
      </c>
      <c r="J142" s="164">
        <f>ROUND(I142*H142,2)</f>
        <v>0</v>
      </c>
      <c r="K142" s="151"/>
      <c r="L142" s="28"/>
      <c r="M142" s="131"/>
      <c r="N142" s="132"/>
      <c r="O142" s="52"/>
      <c r="P142" s="52"/>
      <c r="Q142" s="52"/>
      <c r="R142" s="52"/>
      <c r="S142" s="52"/>
      <c r="T142" s="53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T142" s="14"/>
      <c r="AU142" s="14"/>
    </row>
    <row r="143" spans="1:47" s="2" customFormat="1" ht="33" customHeight="1">
      <c r="A143" s="137"/>
      <c r="B143" s="28"/>
      <c r="C143" s="168"/>
      <c r="D143" s="165" t="s">
        <v>100</v>
      </c>
      <c r="E143" s="168"/>
      <c r="F143" s="166" t="s">
        <v>173</v>
      </c>
      <c r="G143" s="168"/>
      <c r="H143" s="168"/>
      <c r="I143" s="187"/>
      <c r="J143" s="168"/>
      <c r="K143" s="151"/>
      <c r="L143" s="28"/>
      <c r="M143" s="131"/>
      <c r="N143" s="132"/>
      <c r="O143" s="52"/>
      <c r="P143" s="52"/>
      <c r="Q143" s="52"/>
      <c r="R143" s="52"/>
      <c r="S143" s="52"/>
      <c r="T143" s="53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T143" s="14"/>
      <c r="AU143" s="14"/>
    </row>
    <row r="144" spans="1:47" s="2" customFormat="1" ht="15" customHeight="1">
      <c r="A144" s="139"/>
      <c r="B144" s="28"/>
      <c r="C144" s="159">
        <v>20</v>
      </c>
      <c r="D144" s="159" t="s">
        <v>96</v>
      </c>
      <c r="E144" s="160" t="s">
        <v>163</v>
      </c>
      <c r="F144" s="161" t="s">
        <v>191</v>
      </c>
      <c r="G144" s="162" t="s">
        <v>108</v>
      </c>
      <c r="H144" s="163">
        <v>1</v>
      </c>
      <c r="I144" s="124">
        <v>0</v>
      </c>
      <c r="J144" s="164">
        <f>ROUND(I144*H144,2)</f>
        <v>0</v>
      </c>
      <c r="K144" s="151"/>
      <c r="L144" s="28"/>
      <c r="M144" s="131"/>
      <c r="N144" s="132"/>
      <c r="O144" s="52"/>
      <c r="P144" s="52"/>
      <c r="Q144" s="52"/>
      <c r="R144" s="52"/>
      <c r="S144" s="52"/>
      <c r="T144" s="53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T144" s="14"/>
      <c r="AU144" s="14"/>
    </row>
    <row r="145" spans="1:47" s="2" customFormat="1" ht="39" customHeight="1">
      <c r="A145" s="139"/>
      <c r="B145" s="28"/>
      <c r="C145" s="168"/>
      <c r="D145" s="165" t="s">
        <v>100</v>
      </c>
      <c r="E145" s="168"/>
      <c r="F145" s="166" t="s">
        <v>174</v>
      </c>
      <c r="G145" s="168"/>
      <c r="H145" s="168"/>
      <c r="I145" s="187"/>
      <c r="J145" s="168"/>
      <c r="K145" s="151"/>
      <c r="L145" s="28"/>
      <c r="M145" s="131"/>
      <c r="N145" s="132"/>
      <c r="O145" s="52"/>
      <c r="P145" s="52"/>
      <c r="Q145" s="52"/>
      <c r="R145" s="52"/>
      <c r="S145" s="52"/>
      <c r="T145" s="53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T145" s="14"/>
      <c r="AU145" s="14"/>
    </row>
    <row r="146" spans="1:47" s="2" customFormat="1" ht="15" customHeight="1">
      <c r="A146" s="143"/>
      <c r="B146" s="28"/>
      <c r="C146" s="159">
        <v>21</v>
      </c>
      <c r="D146" s="159" t="s">
        <v>96</v>
      </c>
      <c r="E146" s="160" t="s">
        <v>164</v>
      </c>
      <c r="F146" s="161" t="s">
        <v>192</v>
      </c>
      <c r="G146" s="162" t="s">
        <v>108</v>
      </c>
      <c r="H146" s="163">
        <v>1</v>
      </c>
      <c r="I146" s="124">
        <v>0</v>
      </c>
      <c r="J146" s="164">
        <f>ROUND(I146*H146,2)</f>
        <v>0</v>
      </c>
      <c r="K146" s="151"/>
      <c r="L146" s="28"/>
      <c r="M146" s="131"/>
      <c r="N146" s="132"/>
      <c r="O146" s="52"/>
      <c r="P146" s="52"/>
      <c r="Q146" s="52"/>
      <c r="R146" s="52"/>
      <c r="S146" s="52"/>
      <c r="T146" s="5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T146" s="14"/>
      <c r="AU146" s="14"/>
    </row>
    <row r="147" spans="1:47" s="2" customFormat="1" ht="39" customHeight="1">
      <c r="A147" s="143"/>
      <c r="B147" s="28"/>
      <c r="C147" s="168"/>
      <c r="D147" s="165" t="s">
        <v>100</v>
      </c>
      <c r="E147" s="168"/>
      <c r="F147" s="166" t="s">
        <v>174</v>
      </c>
      <c r="G147" s="168"/>
      <c r="H147" s="168"/>
      <c r="I147" s="187"/>
      <c r="J147" s="168"/>
      <c r="K147" s="151"/>
      <c r="L147" s="28"/>
      <c r="M147" s="131"/>
      <c r="N147" s="132"/>
      <c r="O147" s="52"/>
      <c r="P147" s="52"/>
      <c r="Q147" s="52"/>
      <c r="R147" s="52"/>
      <c r="S147" s="52"/>
      <c r="T147" s="5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T147" s="14"/>
      <c r="AU147" s="14"/>
    </row>
    <row r="148" spans="1:47" s="2" customFormat="1" ht="15" customHeight="1">
      <c r="A148" s="139"/>
      <c r="B148" s="28"/>
      <c r="C148" s="159">
        <v>22</v>
      </c>
      <c r="D148" s="159" t="s">
        <v>96</v>
      </c>
      <c r="E148" s="160" t="s">
        <v>165</v>
      </c>
      <c r="F148" s="161" t="s">
        <v>193</v>
      </c>
      <c r="G148" s="162" t="s">
        <v>108</v>
      </c>
      <c r="H148" s="163">
        <v>1</v>
      </c>
      <c r="I148" s="124">
        <v>0</v>
      </c>
      <c r="J148" s="164">
        <f>ROUND(I148*H148,2)</f>
        <v>0</v>
      </c>
      <c r="K148" s="151"/>
      <c r="L148" s="28"/>
      <c r="M148" s="131"/>
      <c r="N148" s="132"/>
      <c r="O148" s="52"/>
      <c r="P148" s="52"/>
      <c r="Q148" s="52"/>
      <c r="R148" s="52"/>
      <c r="S148" s="52"/>
      <c r="T148" s="53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T148" s="14"/>
      <c r="AU148" s="14"/>
    </row>
    <row r="149" spans="1:47" s="2" customFormat="1" ht="25.9" customHeight="1">
      <c r="A149" s="139"/>
      <c r="B149" s="28"/>
      <c r="C149" s="168"/>
      <c r="D149" s="165" t="s">
        <v>100</v>
      </c>
      <c r="E149" s="168"/>
      <c r="F149" s="166" t="s">
        <v>175</v>
      </c>
      <c r="G149" s="168"/>
      <c r="H149" s="168"/>
      <c r="I149" s="187"/>
      <c r="J149" s="168"/>
      <c r="K149" s="151"/>
      <c r="L149" s="28"/>
      <c r="M149" s="131"/>
      <c r="N149" s="132"/>
      <c r="O149" s="52"/>
      <c r="P149" s="52"/>
      <c r="Q149" s="52"/>
      <c r="R149" s="52"/>
      <c r="S149" s="52"/>
      <c r="T149" s="53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T149" s="14"/>
      <c r="AU149" s="14"/>
    </row>
    <row r="150" spans="1:47" s="2" customFormat="1" ht="15" customHeight="1">
      <c r="A150" s="139"/>
      <c r="B150" s="28"/>
      <c r="C150" s="159">
        <v>23</v>
      </c>
      <c r="D150" s="159" t="s">
        <v>96</v>
      </c>
      <c r="E150" s="160" t="s">
        <v>166</v>
      </c>
      <c r="F150" s="161" t="s">
        <v>194</v>
      </c>
      <c r="G150" s="162" t="s">
        <v>108</v>
      </c>
      <c r="H150" s="163">
        <v>1</v>
      </c>
      <c r="I150" s="124">
        <v>0</v>
      </c>
      <c r="J150" s="164">
        <f>ROUND(I150*H150,2)</f>
        <v>0</v>
      </c>
      <c r="K150" s="151"/>
      <c r="L150" s="28"/>
      <c r="M150" s="131"/>
      <c r="N150" s="132"/>
      <c r="O150" s="52"/>
      <c r="P150" s="52"/>
      <c r="Q150" s="52"/>
      <c r="R150" s="52"/>
      <c r="S150" s="52"/>
      <c r="T150" s="53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T150" s="14"/>
      <c r="AU150" s="14"/>
    </row>
    <row r="151" spans="1:47" s="2" customFormat="1" ht="32.45" customHeight="1">
      <c r="A151" s="139"/>
      <c r="B151" s="28"/>
      <c r="C151" s="168"/>
      <c r="D151" s="165" t="s">
        <v>100</v>
      </c>
      <c r="E151" s="168"/>
      <c r="F151" s="166" t="s">
        <v>195</v>
      </c>
      <c r="G151" s="168"/>
      <c r="H151" s="168"/>
      <c r="I151" s="187"/>
      <c r="J151" s="168"/>
      <c r="K151" s="151"/>
      <c r="L151" s="28"/>
      <c r="M151" s="131"/>
      <c r="N151" s="132"/>
      <c r="O151" s="52"/>
      <c r="P151" s="52"/>
      <c r="Q151" s="52"/>
      <c r="R151" s="52"/>
      <c r="S151" s="52"/>
      <c r="T151" s="53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T151" s="14"/>
      <c r="AU151" s="14"/>
    </row>
    <row r="152" spans="1:47" s="2" customFormat="1" ht="15" customHeight="1">
      <c r="A152" s="142"/>
      <c r="B152" s="28"/>
      <c r="C152" s="159">
        <v>24</v>
      </c>
      <c r="D152" s="159" t="s">
        <v>96</v>
      </c>
      <c r="E152" s="160" t="s">
        <v>167</v>
      </c>
      <c r="F152" s="161" t="s">
        <v>196</v>
      </c>
      <c r="G152" s="162" t="s">
        <v>108</v>
      </c>
      <c r="H152" s="163">
        <v>4</v>
      </c>
      <c r="I152" s="124">
        <v>0</v>
      </c>
      <c r="J152" s="164">
        <f>ROUND(I152*H152,2)</f>
        <v>0</v>
      </c>
      <c r="K152" s="151"/>
      <c r="L152" s="28"/>
      <c r="M152" s="131"/>
      <c r="N152" s="132"/>
      <c r="O152" s="52"/>
      <c r="P152" s="52"/>
      <c r="Q152" s="52"/>
      <c r="R152" s="52"/>
      <c r="S152" s="52"/>
      <c r="T152" s="53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T152" s="14"/>
      <c r="AU152" s="14"/>
    </row>
    <row r="153" spans="1:47" s="2" customFormat="1" ht="28.15" customHeight="1">
      <c r="A153" s="142"/>
      <c r="B153" s="28"/>
      <c r="C153" s="168"/>
      <c r="D153" s="165" t="s">
        <v>100</v>
      </c>
      <c r="E153" s="168"/>
      <c r="F153" s="166" t="s">
        <v>176</v>
      </c>
      <c r="G153" s="168"/>
      <c r="H153" s="168"/>
      <c r="I153" s="187"/>
      <c r="J153" s="168"/>
      <c r="K153" s="151"/>
      <c r="L153" s="28"/>
      <c r="M153" s="131"/>
      <c r="N153" s="132"/>
      <c r="O153" s="52"/>
      <c r="P153" s="52"/>
      <c r="Q153" s="52"/>
      <c r="R153" s="52"/>
      <c r="S153" s="52"/>
      <c r="T153" s="53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T153" s="14"/>
      <c r="AU153" s="14"/>
    </row>
    <row r="154" spans="1:47" s="2" customFormat="1" ht="36">
      <c r="A154" s="139"/>
      <c r="B154" s="28"/>
      <c r="C154" s="159">
        <v>25</v>
      </c>
      <c r="D154" s="159" t="s">
        <v>96</v>
      </c>
      <c r="E154" s="160" t="s">
        <v>168</v>
      </c>
      <c r="F154" s="161" t="s">
        <v>197</v>
      </c>
      <c r="G154" s="162" t="s">
        <v>108</v>
      </c>
      <c r="H154" s="163">
        <v>1</v>
      </c>
      <c r="I154" s="124">
        <v>0</v>
      </c>
      <c r="J154" s="164">
        <f>ROUND(I154*H154,2)</f>
        <v>0</v>
      </c>
      <c r="K154" s="151"/>
      <c r="L154" s="28"/>
      <c r="M154" s="131"/>
      <c r="N154" s="132"/>
      <c r="O154" s="52"/>
      <c r="P154" s="52"/>
      <c r="Q154" s="52"/>
      <c r="R154" s="52"/>
      <c r="S154" s="52"/>
      <c r="T154" s="53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T154" s="14"/>
      <c r="AU154" s="14"/>
    </row>
    <row r="155" spans="1:47" s="2" customFormat="1" ht="48.6" customHeight="1">
      <c r="A155" s="139"/>
      <c r="B155" s="28"/>
      <c r="C155" s="168"/>
      <c r="D155" s="165"/>
      <c r="E155" s="168"/>
      <c r="F155" s="166" t="s">
        <v>177</v>
      </c>
      <c r="G155" s="168"/>
      <c r="H155" s="168"/>
      <c r="I155" s="187"/>
      <c r="J155" s="168"/>
      <c r="K155" s="151"/>
      <c r="L155" s="28"/>
      <c r="M155" s="131"/>
      <c r="N155" s="132"/>
      <c r="O155" s="52"/>
      <c r="P155" s="52"/>
      <c r="Q155" s="52"/>
      <c r="R155" s="52"/>
      <c r="S155" s="52"/>
      <c r="T155" s="53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T155" s="14"/>
      <c r="AU155" s="14"/>
    </row>
    <row r="156" spans="1:47" s="2" customFormat="1" ht="15" customHeight="1">
      <c r="A156" s="139"/>
      <c r="B156" s="28"/>
      <c r="C156" s="159">
        <v>26</v>
      </c>
      <c r="D156" s="159" t="s">
        <v>96</v>
      </c>
      <c r="E156" s="160" t="s">
        <v>169</v>
      </c>
      <c r="F156" s="161" t="s">
        <v>178</v>
      </c>
      <c r="G156" s="162" t="s">
        <v>108</v>
      </c>
      <c r="H156" s="163">
        <v>5</v>
      </c>
      <c r="I156" s="124">
        <v>0</v>
      </c>
      <c r="J156" s="164">
        <f>ROUND(I156*H156,2)</f>
        <v>0</v>
      </c>
      <c r="K156" s="151"/>
      <c r="L156" s="28"/>
      <c r="M156" s="131"/>
      <c r="N156" s="132"/>
      <c r="O156" s="52"/>
      <c r="P156" s="52"/>
      <c r="Q156" s="52"/>
      <c r="R156" s="52"/>
      <c r="S156" s="52"/>
      <c r="T156" s="53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T156" s="14"/>
      <c r="AU156" s="14"/>
    </row>
    <row r="157" spans="1:47" s="2" customFormat="1" ht="18.6" customHeight="1">
      <c r="A157" s="139"/>
      <c r="B157" s="28"/>
      <c r="C157" s="168"/>
      <c r="D157" s="165" t="s">
        <v>100</v>
      </c>
      <c r="E157" s="168"/>
      <c r="F157" s="166" t="s">
        <v>179</v>
      </c>
      <c r="G157" s="168"/>
      <c r="H157" s="168"/>
      <c r="I157" s="187"/>
      <c r="J157" s="168"/>
      <c r="K157" s="151"/>
      <c r="L157" s="28"/>
      <c r="M157" s="131"/>
      <c r="N157" s="132"/>
      <c r="O157" s="52"/>
      <c r="P157" s="52"/>
      <c r="Q157" s="52"/>
      <c r="R157" s="52"/>
      <c r="S157" s="52"/>
      <c r="T157" s="53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T157" s="14"/>
      <c r="AU157" s="14"/>
    </row>
    <row r="158" spans="1:47" s="2" customFormat="1" ht="15" customHeight="1">
      <c r="A158" s="140"/>
      <c r="B158" s="28"/>
      <c r="C158" s="159">
        <v>27</v>
      </c>
      <c r="D158" s="159" t="s">
        <v>102</v>
      </c>
      <c r="E158" s="160" t="s">
        <v>170</v>
      </c>
      <c r="F158" s="161" t="s">
        <v>182</v>
      </c>
      <c r="G158" s="162" t="s">
        <v>108</v>
      </c>
      <c r="H158" s="163">
        <v>1</v>
      </c>
      <c r="I158" s="124">
        <v>0</v>
      </c>
      <c r="J158" s="164">
        <f>ROUND(I158*H158,2)</f>
        <v>0</v>
      </c>
      <c r="K158" s="151"/>
      <c r="L158" s="28"/>
      <c r="M158" s="131"/>
      <c r="N158" s="132"/>
      <c r="O158" s="52"/>
      <c r="P158" s="52"/>
      <c r="Q158" s="52"/>
      <c r="R158" s="52"/>
      <c r="S158" s="52"/>
      <c r="T158" s="53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T158" s="14"/>
      <c r="AU158" s="14"/>
    </row>
    <row r="159" spans="1:47" s="2" customFormat="1" ht="15.6" customHeight="1">
      <c r="A159" s="140"/>
      <c r="B159" s="28"/>
      <c r="C159" s="168"/>
      <c r="D159" s="165"/>
      <c r="E159" s="168"/>
      <c r="F159" s="166" t="s">
        <v>180</v>
      </c>
      <c r="G159" s="168"/>
      <c r="H159" s="168"/>
      <c r="I159" s="187"/>
      <c r="J159" s="168"/>
      <c r="K159" s="151"/>
      <c r="L159" s="28"/>
      <c r="M159" s="131"/>
      <c r="N159" s="132"/>
      <c r="O159" s="52"/>
      <c r="P159" s="52"/>
      <c r="Q159" s="52"/>
      <c r="R159" s="52"/>
      <c r="S159" s="52"/>
      <c r="T159" s="53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T159" s="14"/>
      <c r="AU159" s="14"/>
    </row>
    <row r="160" spans="1:47" s="2" customFormat="1" ht="14.45" customHeight="1">
      <c r="A160" s="140"/>
      <c r="B160" s="28"/>
      <c r="C160" s="159">
        <v>28</v>
      </c>
      <c r="D160" s="159" t="s">
        <v>96</v>
      </c>
      <c r="E160" s="160" t="s">
        <v>172</v>
      </c>
      <c r="F160" s="161" t="s">
        <v>171</v>
      </c>
      <c r="G160" s="162" t="s">
        <v>108</v>
      </c>
      <c r="H160" s="163">
        <v>1</v>
      </c>
      <c r="I160" s="124">
        <v>0</v>
      </c>
      <c r="J160" s="164">
        <f>ROUND(I160*H160,2)</f>
        <v>0</v>
      </c>
      <c r="K160" s="151"/>
      <c r="L160" s="28"/>
      <c r="M160" s="131"/>
      <c r="N160" s="132"/>
      <c r="O160" s="52"/>
      <c r="P160" s="52"/>
      <c r="Q160" s="52"/>
      <c r="R160" s="52"/>
      <c r="S160" s="52"/>
      <c r="T160" s="53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T160" s="14"/>
      <c r="AU160" s="14"/>
    </row>
    <row r="161" spans="1:47" s="2" customFormat="1" ht="18" customHeight="1">
      <c r="A161" s="140"/>
      <c r="B161" s="28"/>
      <c r="C161" s="168"/>
      <c r="D161" s="165" t="s">
        <v>100</v>
      </c>
      <c r="E161" s="168"/>
      <c r="F161" s="166" t="s">
        <v>198</v>
      </c>
      <c r="G161" s="168"/>
      <c r="H161" s="168"/>
      <c r="I161" s="187"/>
      <c r="J161" s="168"/>
      <c r="K161" s="151"/>
      <c r="L161" s="28"/>
      <c r="M161" s="131"/>
      <c r="N161" s="132"/>
      <c r="O161" s="52"/>
      <c r="P161" s="52"/>
      <c r="Q161" s="52"/>
      <c r="R161" s="52"/>
      <c r="S161" s="52"/>
      <c r="T161" s="53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T161" s="14"/>
      <c r="AU161" s="14"/>
    </row>
    <row r="162" spans="2:63" s="12" customFormat="1" ht="26.1" customHeight="1">
      <c r="B162" s="115"/>
      <c r="C162" s="153"/>
      <c r="D162" s="154" t="s">
        <v>62</v>
      </c>
      <c r="E162" s="155" t="s">
        <v>109</v>
      </c>
      <c r="F162" s="155" t="s">
        <v>122</v>
      </c>
      <c r="G162" s="153"/>
      <c r="H162" s="153"/>
      <c r="I162" s="186"/>
      <c r="J162" s="156">
        <f>J163</f>
        <v>0</v>
      </c>
      <c r="K162" s="153"/>
      <c r="L162" s="115"/>
      <c r="M162" s="117"/>
      <c r="N162" s="118"/>
      <c r="O162" s="118"/>
      <c r="P162" s="119">
        <f>SUM(P163:P164)</f>
        <v>0.066</v>
      </c>
      <c r="Q162" s="118"/>
      <c r="R162" s="119">
        <f>SUM(R163:R164)</f>
        <v>0</v>
      </c>
      <c r="S162" s="118"/>
      <c r="T162" s="120">
        <f>SUM(T163:T164)</f>
        <v>0</v>
      </c>
      <c r="AR162" s="116" t="s">
        <v>68</v>
      </c>
      <c r="AT162" s="121" t="s">
        <v>62</v>
      </c>
      <c r="AU162" s="121" t="s">
        <v>63</v>
      </c>
      <c r="AY162" s="116" t="s">
        <v>95</v>
      </c>
      <c r="BK162" s="122">
        <f>SUM(BK163:BK164)</f>
        <v>0</v>
      </c>
    </row>
    <row r="163" spans="1:65" s="2" customFormat="1" ht="15.6" customHeight="1">
      <c r="A163" s="27"/>
      <c r="B163" s="123"/>
      <c r="C163" s="159">
        <v>29</v>
      </c>
      <c r="D163" s="159" t="s">
        <v>96</v>
      </c>
      <c r="E163" s="160" t="s">
        <v>110</v>
      </c>
      <c r="F163" s="161" t="s">
        <v>120</v>
      </c>
      <c r="G163" s="162" t="s">
        <v>106</v>
      </c>
      <c r="H163" s="163">
        <v>1</v>
      </c>
      <c r="I163" s="124">
        <v>0</v>
      </c>
      <c r="J163" s="164">
        <f>I163</f>
        <v>0</v>
      </c>
      <c r="K163" s="167"/>
      <c r="L163" s="28"/>
      <c r="M163" s="125" t="s">
        <v>1</v>
      </c>
      <c r="N163" s="126" t="s">
        <v>33</v>
      </c>
      <c r="O163" s="127">
        <v>0.066</v>
      </c>
      <c r="P163" s="127">
        <f>O163*H163</f>
        <v>0.066</v>
      </c>
      <c r="Q163" s="127">
        <v>0</v>
      </c>
      <c r="R163" s="127">
        <f>Q163*H163</f>
        <v>0</v>
      </c>
      <c r="S163" s="127">
        <v>0</v>
      </c>
      <c r="T163" s="128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29" t="s">
        <v>98</v>
      </c>
      <c r="AT163" s="129" t="s">
        <v>96</v>
      </c>
      <c r="AU163" s="129" t="s">
        <v>68</v>
      </c>
      <c r="AY163" s="14" t="s">
        <v>95</v>
      </c>
      <c r="BE163" s="130">
        <f>IF(N163="základní",J163,0)</f>
        <v>0</v>
      </c>
      <c r="BF163" s="130">
        <f>IF(N163="snížená",J163,0)</f>
        <v>0</v>
      </c>
      <c r="BG163" s="130">
        <f>IF(N163="zákl. přenesená",J163,0)</f>
        <v>0</v>
      </c>
      <c r="BH163" s="130">
        <f>IF(N163="sníž. přenesená",J163,0)</f>
        <v>0</v>
      </c>
      <c r="BI163" s="130">
        <f>IF(N163="nulová",J163,0)</f>
        <v>0</v>
      </c>
      <c r="BJ163" s="14" t="s">
        <v>68</v>
      </c>
      <c r="BK163" s="130">
        <f>ROUND(I163*H163,2)</f>
        <v>0</v>
      </c>
      <c r="BL163" s="14" t="s">
        <v>98</v>
      </c>
      <c r="BM163" s="129" t="s">
        <v>111</v>
      </c>
    </row>
    <row r="164" spans="1:47" s="2" customFormat="1" ht="12">
      <c r="A164" s="27"/>
      <c r="B164" s="28"/>
      <c r="C164" s="151"/>
      <c r="D164" s="165" t="s">
        <v>100</v>
      </c>
      <c r="E164" s="151"/>
      <c r="F164" s="166" t="s">
        <v>121</v>
      </c>
      <c r="G164" s="151"/>
      <c r="H164" s="151"/>
      <c r="I164" s="171"/>
      <c r="J164" s="151"/>
      <c r="K164" s="151"/>
      <c r="L164" s="28"/>
      <c r="M164" s="133"/>
      <c r="N164" s="134"/>
      <c r="O164" s="135"/>
      <c r="P164" s="135"/>
      <c r="Q164" s="135"/>
      <c r="R164" s="135"/>
      <c r="S164" s="135"/>
      <c r="T164" s="136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T164" s="14" t="s">
        <v>100</v>
      </c>
      <c r="AU164" s="14" t="s">
        <v>68</v>
      </c>
    </row>
    <row r="165" spans="1:31" s="2" customFormat="1" ht="6.95" customHeight="1">
      <c r="A165" s="27"/>
      <c r="B165" s="41"/>
      <c r="C165" s="42"/>
      <c r="D165" s="42"/>
      <c r="E165" s="42"/>
      <c r="F165" s="42"/>
      <c r="G165" s="42"/>
      <c r="H165" s="42"/>
      <c r="I165" s="180"/>
      <c r="J165" s="42"/>
      <c r="K165" s="42"/>
      <c r="L165" s="28"/>
      <c r="M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</row>
  </sheetData>
  <sheetProtection algorithmName="SHA-512" hashValue="4FlTK1bUilrSjQJxJq36X3kDMpCdRcH/hPjk+nti/XdAVsPvSEH+pAWUlwL6/me4cVK+oZSLCxkXzMq+dNh8VQ==" saltValue="903T5ncMzn5cPl9piRMXCg==" spinCount="100000" sheet="1" objects="1" scenarios="1"/>
  <autoFilter ref="C100:K164"/>
  <mergeCells count="6">
    <mergeCell ref="E93:H93"/>
    <mergeCell ref="L2:V2"/>
    <mergeCell ref="E7:H7"/>
    <mergeCell ref="E16:H16"/>
    <mergeCell ref="E23:H23"/>
    <mergeCell ref="E69:H6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Hyben</dc:creator>
  <cp:keywords/>
  <dc:description/>
  <cp:lastModifiedBy>Svobodová Martina  rism</cp:lastModifiedBy>
  <cp:lastPrinted>2022-05-12T14:06:23Z</cp:lastPrinted>
  <dcterms:created xsi:type="dcterms:W3CDTF">2020-11-04T11:54:58Z</dcterms:created>
  <dcterms:modified xsi:type="dcterms:W3CDTF">2022-06-03T08:40:58Z</dcterms:modified>
  <cp:category/>
  <cp:version/>
  <cp:contentType/>
  <cp:contentStatus/>
</cp:coreProperties>
</file>