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1 - SO 101 Komunikace vo..." sheetId="2" r:id="rId2"/>
    <sheet name="21 - SO 102 Komunikace pr..." sheetId="3" r:id="rId3"/>
    <sheet name="31 - SO 401 Veřejné osvět..." sheetId="4" r:id="rId4"/>
    <sheet name="41 - SO 402 Metropolitní síť" sheetId="5" r:id="rId5"/>
    <sheet name="51 - Vedlejší náklady" sheetId="6" r:id="rId6"/>
  </sheets>
  <definedNames>
    <definedName name="_xlnm.Print_Area" localSheetId="0">'Rekapitulace stavby'!$D$4:$AO$76,'Rekapitulace stavby'!$C$82:$AQ$100</definedName>
    <definedName name="_xlnm._FilterDatabase" localSheetId="1" hidden="1">'11 - SO 101 Komunikace vo...'!$C$125:$K$348</definedName>
    <definedName name="_xlnm.Print_Area" localSheetId="1">'11 - SO 101 Komunikace vo...'!$C$4:$J$76,'11 - SO 101 Komunikace vo...'!$C$82:$J$107,'11 - SO 101 Komunikace vo...'!$C$113:$K$348</definedName>
    <definedName name="_xlnm._FilterDatabase" localSheetId="2" hidden="1">'21 - SO 102 Komunikace pr...'!$C$124:$K$288</definedName>
    <definedName name="_xlnm.Print_Area" localSheetId="2">'21 - SO 102 Komunikace pr...'!$C$4:$J$76,'21 - SO 102 Komunikace pr...'!$C$82:$J$106,'21 - SO 102 Komunikace pr...'!$C$112:$K$288</definedName>
    <definedName name="_xlnm._FilterDatabase" localSheetId="3" hidden="1">'31 - SO 401 Veřejné osvět...'!$C$117:$K$121</definedName>
    <definedName name="_xlnm.Print_Area" localSheetId="3">'31 - SO 401 Veřejné osvět...'!$C$4:$J$76,'31 - SO 401 Veřejné osvět...'!$C$82:$J$99,'31 - SO 401 Veřejné osvět...'!$C$105:$K$121</definedName>
    <definedName name="_xlnm._FilterDatabase" localSheetId="4" hidden="1">'41 - SO 402 Metropolitní síť'!$C$117:$K$121</definedName>
    <definedName name="_xlnm.Print_Area" localSheetId="4">'41 - SO 402 Metropolitní síť'!$C$4:$J$76,'41 - SO 402 Metropolitní síť'!$C$82:$J$99,'41 - SO 402 Metropolitní síť'!$C$105:$K$121</definedName>
    <definedName name="_xlnm._FilterDatabase" localSheetId="5" hidden="1">'51 - Vedlejší náklady'!$C$120:$K$132</definedName>
    <definedName name="_xlnm.Print_Area" localSheetId="5">'51 - Vedlejší náklady'!$C$4:$J$76,'51 - Vedlejší náklady'!$C$82:$J$102,'51 - Vedlejší náklady'!$C$108:$K$132</definedName>
    <definedName name="_xlnm.Print_Titles" localSheetId="0">'Rekapitulace stavby'!$92:$92</definedName>
    <definedName name="_xlnm.Print_Titles" localSheetId="1">'11 - SO 101 Komunikace vo...'!$125:$125</definedName>
    <definedName name="_xlnm.Print_Titles" localSheetId="2">'21 - SO 102 Komunikace pr...'!$124:$124</definedName>
    <definedName name="_xlnm.Print_Titles" localSheetId="3">'31 - SO 401 Veřejné osvět...'!$117:$117</definedName>
    <definedName name="_xlnm.Print_Titles" localSheetId="4">'41 - SO 402 Metropolitní síť'!$117:$117</definedName>
    <definedName name="_xlnm.Print_Titles" localSheetId="5">'51 - Vedlejší náklady'!$120:$120</definedName>
  </definedNames>
  <calcPr fullCalcOnLoad="1"/>
</workbook>
</file>

<file path=xl/sharedStrings.xml><?xml version="1.0" encoding="utf-8"?>
<sst xmlns="http://schemas.openxmlformats.org/spreadsheetml/2006/main" count="5235" uniqueCount="788">
  <si>
    <t>Export Komplet</t>
  </si>
  <si>
    <t/>
  </si>
  <si>
    <t>2.0</t>
  </si>
  <si>
    <t>False</t>
  </si>
  <si>
    <t>{35e9d039-935b-4849-b5dc-f2078f5fdfba}</t>
  </si>
  <si>
    <t>&gt;&gt;  skryté sloupce  &lt;&lt;</t>
  </si>
  <si>
    <t>0,1</t>
  </si>
  <si>
    <t>21</t>
  </si>
  <si>
    <t>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</si>
  <si>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</si>
  <si>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</si>
  <si>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</si>
  <si>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</si>
  <si>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</si>
  <si>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</si>
  <si>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Tenet150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</si>
  <si>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</si>
  <si>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</si>
  <si>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Dvůr Králové n.L. - ul. Zborovská</t>
  </si>
  <si>
    <t>KSO:</t>
  </si>
  <si>
    <t>CC-CZ:</t>
  </si>
  <si>
    <t>Místo:</t>
  </si>
  <si>
    <t>Dvůr Králové nad Labem</t>
  </si>
  <si>
    <t>Datum:</t>
  </si>
  <si>
    <t>31. 8. 2022</t>
  </si>
  <si>
    <t>Zadavatel:</t>
  </si>
  <si>
    <t>IČ:</t>
  </si>
  <si>
    <t>Město Dvůr Králové n.L., nám.T.G.Masaryka 38</t>
  </si>
  <si>
    <t>DIČ:</t>
  </si>
  <si>
    <t>Uchazeč:</t>
  </si>
  <si>
    <t>Vyplň údaj</t>
  </si>
  <si>
    <t>Projektant:</t>
  </si>
  <si>
    <t>TENET spol. s r.o., Horská 64, Trutnov</t>
  </si>
  <si>
    <t>True</t>
  </si>
  <si>
    <t>Zpracovatel:</t>
  </si>
  <si>
    <t>ing. V. Švehla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</si>
  <si>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</si>
  <si>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</si>
  <si>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</si>
  <si>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</si>
  <si>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</si>
  <si>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</si>
  <si>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</si>
  <si>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</si>
  <si>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</si>
  <si>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</si>
  <si>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</si>
  <si>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</si>
  <si>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</si>
  <si>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</si>
  <si>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</si>
  <si>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</si>
  <si>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</si>
  <si>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</si>
  <si>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</si>
  <si>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</si>
  <si>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</si>
  <si>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</si>
  <si>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</si>
  <si>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</si>
  <si>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</si>
  <si>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</si>
  <si>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</si>
  <si>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</si>
  <si>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</si>
  <si>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</si>
  <si>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</si>
  <si>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</si>
  <si>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</si>
  <si>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</si>
  <si>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</si>
  <si>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</si>
  <si>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</si>
  <si>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</si>
  <si>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</si>
  <si>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</si>
  <si>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</si>
  <si>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</si>
  <si>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</si>
  <si>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</si>
  <si>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</si>
  <si>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</si>
  <si>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11</t>
  </si>
  <si>
    <t>SO 101 Komunikace vozidlová</t>
  </si>
  <si>
    <t>STA</t>
  </si>
  <si>
    <t>{38f8265e-09a8-43f6-a79a-5198f308d045}</t>
  </si>
  <si>
    <t>2</t>
  </si>
  <si>
    <t>SO 102 Komunikace pro pěší</t>
  </si>
  <si>
    <t>{97e4a325-2476-45d7-bd13-e4592ff00e66}</t>
  </si>
  <si>
    <t>31</t>
  </si>
  <si>
    <t>SO 401 Veřejné osvětlení</t>
  </si>
  <si>
    <t>{46e7a537-9212-4bf4-88e4-de230948292f}</t>
  </si>
  <si>
    <t>41</t>
  </si>
  <si>
    <t>SO 402 Metropolitní síť</t>
  </si>
  <si>
    <t>{426eb1c4-caad-4a0a-8cf3-8c14364ffe1b}</t>
  </si>
  <si>
    <t>51</t>
  </si>
  <si>
    <t>Vedlejší náklady</t>
  </si>
  <si>
    <t>{e9d3d889-95f8-4bd8-87ea-5f1422b9d449}</t>
  </si>
  <si>
    <t>KRYCÍ LIST SOUPISU PRACÍ</t>
  </si>
  <si>
    <t>Objekt:</t>
  </si>
  <si>
    <t>11 - SO 101 Komunikace vozidlová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</si>
  <si>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</si>
  <si>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</si>
  <si>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</si>
  <si>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</si>
  <si>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</si>
  <si>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</si>
  <si>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</si>
  <si>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</si>
  <si>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</si>
  <si>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</si>
  <si>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</si>
  <si>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</si>
  <si>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</si>
  <si>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</si>
  <si>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</si>
  <si>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</si>
  <si>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</si>
  <si>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</si>
  <si>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</si>
  <si>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</si>
  <si>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</si>
  <si>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</si>
  <si>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</si>
  <si>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</si>
  <si>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</si>
  <si>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</si>
  <si>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</si>
  <si>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</si>
  <si>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</si>
  <si>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</si>
  <si>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</si>
  <si>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</si>
  <si>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</si>
  <si>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113107223</t>
  </si>
  <si>
    <t>Odstranění podkladu z kameniva drceného tl přes 200 do 300 mm strojně pl přes 200 m2</t>
  </si>
  <si>
    <t>m2</t>
  </si>
  <si>
    <t>CS ÚRS 2022 02</t>
  </si>
  <si>
    <t>4</t>
  </si>
  <si>
    <t>1238931996</t>
  </si>
  <si>
    <t>VV</t>
  </si>
  <si>
    <t>(968,93+87,75)/0,35                       "dle CAD - hlavní komunikace"</t>
  </si>
  <si>
    <t>113107224</t>
  </si>
  <si>
    <t>Odstranění podkladu z kameniva drceného tl přes 300 do 400 mm strojně pl přes 200 m2</t>
  </si>
  <si>
    <t>-1871839630</t>
  </si>
  <si>
    <t>382,06/0,85                       "dle CAD - napojovací komunikace"</t>
  </si>
  <si>
    <t>3</t>
  </si>
  <si>
    <t>113107225</t>
  </si>
  <si>
    <t>Odstranění podkladu z kameniva drceného tl přes 400 do 500 mm strojně pl přes 200 m2</t>
  </si>
  <si>
    <t>-646271761</t>
  </si>
  <si>
    <t>113107230</t>
  </si>
  <si>
    <t>Odstranění podkladu z betonu prostého tl do 100 mm strojně pl přes 200 m2</t>
  </si>
  <si>
    <t>-530260884</t>
  </si>
  <si>
    <t>5</t>
  </si>
  <si>
    <t>113154353</t>
  </si>
  <si>
    <t>Frézování živičného krytu tl 50 mm pruh š přes 0,5 do 1 m pl přes 1000 do 10000 m2 s překážkami v trase</t>
  </si>
  <si>
    <t>1479980862</t>
  </si>
  <si>
    <t>2982,5                            "dle CAD - hlavní komunikace"</t>
  </si>
  <si>
    <t>6</t>
  </si>
  <si>
    <t>113201112</t>
  </si>
  <si>
    <t>Vytrhání obrub silničních ležatých</t>
  </si>
  <si>
    <t>m</t>
  </si>
  <si>
    <t>1794107214</t>
  </si>
  <si>
    <t>554,4                                            "dle CAD - kamenné obruby"</t>
  </si>
  <si>
    <t>7</t>
  </si>
  <si>
    <t>113202111</t>
  </si>
  <si>
    <t>Vytrhání obrub krajníků obrubníků stojatých</t>
  </si>
  <si>
    <t>-2078603949</t>
  </si>
  <si>
    <t>393,2                                             "dle CAD - betonové obruby"</t>
  </si>
  <si>
    <t>72,7                                                "dle CAD - betonové vodící proužky"</t>
  </si>
  <si>
    <t>Mezisoučet</t>
  </si>
  <si>
    <t>8</t>
  </si>
  <si>
    <t>113203111</t>
  </si>
  <si>
    <t>Vytrhání obrub z dlažebních kostek</t>
  </si>
  <si>
    <t>120896186</t>
  </si>
  <si>
    <t>142,8                                            "dle CAD - kamenné kostky"</t>
  </si>
  <si>
    <t>9</t>
  </si>
  <si>
    <t>119002411</t>
  </si>
  <si>
    <t>Pojezdový ocelový plech pro zabezpečení výkopu zřízení</t>
  </si>
  <si>
    <t>-1233087306</t>
  </si>
  <si>
    <t>146,3                                        "dle CAD"</t>
  </si>
  <si>
    <t>10</t>
  </si>
  <si>
    <t>119002412</t>
  </si>
  <si>
    <t>Pojezdový ocelový plech pro zabezpečení výkopu odstranění</t>
  </si>
  <si>
    <t>1450263932</t>
  </si>
  <si>
    <t>122251105</t>
  </si>
  <si>
    <t>Odkopávky a prokopávky nezapažené v hornině třídy těžitelnosti I skupiny 3 objem do 1000 m3 strojně</t>
  </si>
  <si>
    <t>m3</t>
  </si>
  <si>
    <t>844489897</t>
  </si>
  <si>
    <t>1402,9                               "odkopávky dle CAD - větev A"</t>
  </si>
  <si>
    <t>297,3                                  "odkopávky dle CAD - větev B"</t>
  </si>
  <si>
    <t xml:space="preserve">Mezisoučet                               </t>
  </si>
  <si>
    <t>12</t>
  </si>
  <si>
    <t>132251104</t>
  </si>
  <si>
    <t>Hloubení rýh nezapažených š do 800 mm v hornině třídy těžitelnosti I skupiny 3 objem přes 100 m3 strojně</t>
  </si>
  <si>
    <t>-2016777661</t>
  </si>
  <si>
    <t>130,2                              "rýhy pro drenáže - dle CAD - větev A"</t>
  </si>
  <si>
    <t>13</t>
  </si>
  <si>
    <t>162751117</t>
  </si>
  <si>
    <t>Vodorovné přemístění přes 9 000 do 10000 m výkopku/sypaniny z horniny třídy těžitelnosti I skupiny 1 až 3</t>
  </si>
  <si>
    <t>-1885461509</t>
  </si>
  <si>
    <t>14</t>
  </si>
  <si>
    <t>162751119</t>
  </si>
  <si>
    <t>Příplatek k vodorovnému přemístění výkopku/sypaniny z horniny třídy těžitelnosti I skupiny 1 až 3 ZKD 1000 m přes 10000 m</t>
  </si>
  <si>
    <t>-1649737027</t>
  </si>
  <si>
    <t>1830,4*17 'Přepočtené koeficientem množství</t>
  </si>
  <si>
    <t>171201231</t>
  </si>
  <si>
    <t>Poplatek za uložení zeminy a kamení na recyklační skládce (skládkovné) kód odpadu 17 05 04</t>
  </si>
  <si>
    <t>t</t>
  </si>
  <si>
    <t>-248055596</t>
  </si>
  <si>
    <t>1402,9*1,800                  "odkopávky dle CAD - větev A"</t>
  </si>
  <si>
    <t>297,3*1,800                      "odkopávky dle CAD - větev B"</t>
  </si>
  <si>
    <t>130,2*1,800                  "rýhy pro drenáže - dle CAD - větev A"</t>
  </si>
  <si>
    <t>16</t>
  </si>
  <si>
    <t>181951112</t>
  </si>
  <si>
    <t>Úprava pláně v hornině třídy těžitelnosti I skupiny 1 až 3 se zhutněním strojně</t>
  </si>
  <si>
    <t>1086214182</t>
  </si>
  <si>
    <t>(1558,3+939,8)*1,10                 "dle CAD - asfaltový beton"</t>
  </si>
  <si>
    <t>225,0*1,10                                "dle CAD - zvýšená křižovatka"</t>
  </si>
  <si>
    <t xml:space="preserve">(316,9+61,5)*1,07                      "dle CAD - větev B" </t>
  </si>
  <si>
    <t>Součet</t>
  </si>
  <si>
    <t>Zakládání</t>
  </si>
  <si>
    <t>17</t>
  </si>
  <si>
    <t>212751135</t>
  </si>
  <si>
    <t>Trativod z drenážních trubek flexibilních PVC-U SN 4 neperforovaná včetně lože otevřený výkop DN 125 pro meliorace</t>
  </si>
  <si>
    <t>1556181774</t>
  </si>
  <si>
    <t>856,6                                              "větev A"</t>
  </si>
  <si>
    <t>Svislé a kompletní konstrukce</t>
  </si>
  <si>
    <t>18</t>
  </si>
  <si>
    <t>388995211</t>
  </si>
  <si>
    <t>Chránička kabelů z trub HDPE v římse DN 80</t>
  </si>
  <si>
    <t>-1111772748</t>
  </si>
  <si>
    <t>107,8                  "chráničky kabelového vedení CETIN"</t>
  </si>
  <si>
    <t>19</t>
  </si>
  <si>
    <t>388995212</t>
  </si>
  <si>
    <t>Chránička kabelů z trub HDPE v římse DN 110</t>
  </si>
  <si>
    <t>935707528</t>
  </si>
  <si>
    <t>62,5                   "chráničky kabelového vedení ČEZ"</t>
  </si>
  <si>
    <t>Vodorovné konstrukce</t>
  </si>
  <si>
    <t>20</t>
  </si>
  <si>
    <t>452112112</t>
  </si>
  <si>
    <t>Osazení betonových prstenců nebo rámů v do 100 mm</t>
  </si>
  <si>
    <t>kus</t>
  </si>
  <si>
    <t>879257537</t>
  </si>
  <si>
    <t>M</t>
  </si>
  <si>
    <t>59223864</t>
  </si>
  <si>
    <t>prstenec pro uliční vpusť vyrovnávací betonový 390x60x130mm</t>
  </si>
  <si>
    <t>-1886536223</t>
  </si>
  <si>
    <t>Komunikace pozemní</t>
  </si>
  <si>
    <t>22</t>
  </si>
  <si>
    <t>5642611111</t>
  </si>
  <si>
    <t>Podklad nebo podsyp z filtrační vrstvy - sorbentu tl 200 mm</t>
  </si>
  <si>
    <t>-440953383</t>
  </si>
  <si>
    <t xml:space="preserve">Mezisoučet                               "filtrační vrstva - větev B"   </t>
  </si>
  <si>
    <t>23</t>
  </si>
  <si>
    <t>564750011</t>
  </si>
  <si>
    <t>Podklad z kameniva hrubého drceného vel. 8-16 mm tl 150 mm</t>
  </si>
  <si>
    <t>1911046741</t>
  </si>
  <si>
    <t>(1558,3+939,8)*1,13                 "dle CAD - asfaltový beton - větev A"</t>
  </si>
  <si>
    <t>225,0*1,13                                "dle CAD - zvýšená křižovatka - větev A"</t>
  </si>
  <si>
    <t>Mezisoučet                                                  "větev A"</t>
  </si>
  <si>
    <t xml:space="preserve">Mezisoučet                                                  "větev B"   </t>
  </si>
  <si>
    <t>24</t>
  </si>
  <si>
    <t>564750111</t>
  </si>
  <si>
    <t>Podklad z kameniva hrubého drceného vel. 16-32 mm tl 150 mm</t>
  </si>
  <si>
    <t>-2083081525</t>
  </si>
  <si>
    <t>25</t>
  </si>
  <si>
    <t>564861111</t>
  </si>
  <si>
    <t>Podklad ze štěrkodrtě ŠD tl 200 mm</t>
  </si>
  <si>
    <t>-2107260424</t>
  </si>
  <si>
    <t>26</t>
  </si>
  <si>
    <t>564871111</t>
  </si>
  <si>
    <t>Podklad ze štěrkodrtě ŠD tl 250 mm</t>
  </si>
  <si>
    <t>-928027263</t>
  </si>
  <si>
    <t>(1558,3+939,8)*1,18                 "dle CAD - asfaltový beton"</t>
  </si>
  <si>
    <t>225,0*1,18                                "dle CAD - zvýšená křižovatka"</t>
  </si>
  <si>
    <t>27</t>
  </si>
  <si>
    <t>564952113</t>
  </si>
  <si>
    <t>Podklad z mechanicky zpevněného kameniva MZK tl 170 mm</t>
  </si>
  <si>
    <t>-2023228519</t>
  </si>
  <si>
    <t>1558,3+939,8                            "dle CAD - asfaltový beton"</t>
  </si>
  <si>
    <t>28</t>
  </si>
  <si>
    <t>564962111</t>
  </si>
  <si>
    <t>Podklad z mechanicky zpevněného kameniva MZK tl 200 mm</t>
  </si>
  <si>
    <t>-1088842381</t>
  </si>
  <si>
    <t xml:space="preserve">316,9                                 "dle CAD - větev B -šedá" </t>
  </si>
  <si>
    <t xml:space="preserve">61,5                                   "dle CAD - větev B -antracit" </t>
  </si>
  <si>
    <t>29</t>
  </si>
  <si>
    <t>565135121</t>
  </si>
  <si>
    <t>Asfaltový beton vrstva podkladní ACP 16 (obalované kamenivo OKS) tl 50 mm š přes 3 m</t>
  </si>
  <si>
    <t>-379143010</t>
  </si>
  <si>
    <t>30</t>
  </si>
  <si>
    <t>567124111</t>
  </si>
  <si>
    <t>Podklad ze směsi stmelené cementem SC C 20/25 (PB I) tl 150 mm</t>
  </si>
  <si>
    <t>-1873396857</t>
  </si>
  <si>
    <t>225,0                                "dle CAD - zvýšená křižovatka"</t>
  </si>
  <si>
    <t>573231109</t>
  </si>
  <si>
    <t>Postřik živičný spojovací ze silniční emulze v množství 0,60 kg/m2</t>
  </si>
  <si>
    <t>-497976141</t>
  </si>
  <si>
    <t>(1558,3+939,8)*2                    "dle CAD - asfaltový beton"</t>
  </si>
  <si>
    <t>12,4                                               "dle CAD - rozjezdy"</t>
  </si>
  <si>
    <t>32</t>
  </si>
  <si>
    <t>577144121</t>
  </si>
  <si>
    <t>Asfaltový beton vrstva obrusná ACO 11 (ABS) tř. I tl 50 mm š přes 3 m z nemodifikovaného asfaltu</t>
  </si>
  <si>
    <t>-351292348</t>
  </si>
  <si>
    <t>33</t>
  </si>
  <si>
    <t>577155122</t>
  </si>
  <si>
    <t>Asfaltový beton vrstva ložní ACL 16 (ABH) tl 60 mm š přes 3 m z nemodifikovaného asfaltu</t>
  </si>
  <si>
    <t>1487291725</t>
  </si>
  <si>
    <t>34</t>
  </si>
  <si>
    <t>596212213</t>
  </si>
  <si>
    <t>Kladení zámkové dlažby pozemních komunikací tl 80 mm skupiny A pl přes 300 m2</t>
  </si>
  <si>
    <t>272769249</t>
  </si>
  <si>
    <t>35</t>
  </si>
  <si>
    <t>59245004</t>
  </si>
  <si>
    <t>dlažba tvar čtverec betonová 200x200x80mm barevná</t>
  </si>
  <si>
    <t>-1081769077</t>
  </si>
  <si>
    <t>225,0*1,01                                "dle CAD - zvýšená křižovatka"</t>
  </si>
  <si>
    <t>36</t>
  </si>
  <si>
    <t>592450301</t>
  </si>
  <si>
    <t>dlažba tvar čtverec betonová 200x200x80mm přírodní vodopropustná</t>
  </si>
  <si>
    <t>1460056602</t>
  </si>
  <si>
    <t xml:space="preserve">316,9*1,01                                 "dle CAD - větev B -šedá" </t>
  </si>
  <si>
    <t>37</t>
  </si>
  <si>
    <t>592450041</t>
  </si>
  <si>
    <t>dlažba tvar čtverec betonová 200x200x80mm barevná vodopropustná</t>
  </si>
  <si>
    <t>1259297464</t>
  </si>
  <si>
    <t xml:space="preserve">61,5*1,01                                   "dle CAD - větev B -antracit" </t>
  </si>
  <si>
    <t>Trubní vedení</t>
  </si>
  <si>
    <t>38</t>
  </si>
  <si>
    <t>871315211</t>
  </si>
  <si>
    <t>Kanalizační potrubí z tvrdého PVC jednovrstvé tuhost třídy SN4 DN 160</t>
  </si>
  <si>
    <t>236392344</t>
  </si>
  <si>
    <t>26,7                                     "přípojky vpustí"</t>
  </si>
  <si>
    <t>39</t>
  </si>
  <si>
    <t>877315211</t>
  </si>
  <si>
    <t>Montáž tvarovek z tvrdého PVC-systém KG nebo z polypropylenu-systém KG 2000 jednoosé DN 160</t>
  </si>
  <si>
    <t>-845526489</t>
  </si>
  <si>
    <t>10*2</t>
  </si>
  <si>
    <t>40</t>
  </si>
  <si>
    <t>28611362</t>
  </si>
  <si>
    <t>koleno kanalizace PVC KG 160x67°</t>
  </si>
  <si>
    <t>1905540524</t>
  </si>
  <si>
    <t>895941301</t>
  </si>
  <si>
    <t>Osazení vpusti uliční DN 450 z betonových dílců dno s výtokem</t>
  </si>
  <si>
    <t>1164166174</t>
  </si>
  <si>
    <t>9                                     "nové vpusti"</t>
  </si>
  <si>
    <t>1                                      "posun vpusti"</t>
  </si>
  <si>
    <t>42</t>
  </si>
  <si>
    <t>59223850</t>
  </si>
  <si>
    <t>dno pro uliční vpusť s výtokovým otvorem betonové 450x330x50mm</t>
  </si>
  <si>
    <t>-649524740</t>
  </si>
  <si>
    <t>43</t>
  </si>
  <si>
    <t>895941314</t>
  </si>
  <si>
    <t>Osazení vpusti uliční DN 450 z betonových dílců skruž horní 570 mm</t>
  </si>
  <si>
    <t>442630901</t>
  </si>
  <si>
    <t>44</t>
  </si>
  <si>
    <t>59223858</t>
  </si>
  <si>
    <t>skruž pro uliční vpusť horní betonová 450x570x50mm</t>
  </si>
  <si>
    <t>-591069396</t>
  </si>
  <si>
    <t>45</t>
  </si>
  <si>
    <t>895941322</t>
  </si>
  <si>
    <t>Osazení vpusti uliční DN 450 z betonových dílců skruž středová 295 mm</t>
  </si>
  <si>
    <t>-1957284801</t>
  </si>
  <si>
    <t>46</t>
  </si>
  <si>
    <t>59223862</t>
  </si>
  <si>
    <t>skruž pro uliční vpusť středová betonová 450x295x50mm</t>
  </si>
  <si>
    <t>344079881</t>
  </si>
  <si>
    <t>47</t>
  </si>
  <si>
    <t>899204112</t>
  </si>
  <si>
    <t>Osazení mříží litinových včetně rámů a košů na bahno pro třídu zatížení D400, E600</t>
  </si>
  <si>
    <t>-562670094</t>
  </si>
  <si>
    <t>48</t>
  </si>
  <si>
    <t>28661938</t>
  </si>
  <si>
    <t>mříž litinová 600/40T, 420X620 D400</t>
  </si>
  <si>
    <t>1042262607</t>
  </si>
  <si>
    <t>49</t>
  </si>
  <si>
    <t>286619381</t>
  </si>
  <si>
    <t>mříž litinová 600/40T, 420X620 D400 - použitá</t>
  </si>
  <si>
    <t>585173599</t>
  </si>
  <si>
    <t>50</t>
  </si>
  <si>
    <t>59223874</t>
  </si>
  <si>
    <t>koš vysoký pro uliční vpusti žárově Pz plech pro rám 500/300mm</t>
  </si>
  <si>
    <t>-545465742</t>
  </si>
  <si>
    <t>592238741</t>
  </si>
  <si>
    <t>koš vysoký pro uliční vpusti žárově Pz plech pro rám 500/300mm - použitý</t>
  </si>
  <si>
    <t>1829520860</t>
  </si>
  <si>
    <t>Ostatní konstrukce a práce, bourání</t>
  </si>
  <si>
    <t>52</t>
  </si>
  <si>
    <t>914111111</t>
  </si>
  <si>
    <t>Montáž svislé dopravní značky do velikosti 1 m2 objímkami na sloupek nebo konzolu</t>
  </si>
  <si>
    <t>275901897</t>
  </si>
  <si>
    <t>46                                             "dle VV"</t>
  </si>
  <si>
    <t>53</t>
  </si>
  <si>
    <t>40445611</t>
  </si>
  <si>
    <t>značky upravující přednost P2, P3, P8 500mm</t>
  </si>
  <si>
    <t>59007158</t>
  </si>
  <si>
    <t>54</t>
  </si>
  <si>
    <t>40445621</t>
  </si>
  <si>
    <t>informativní značky provozní IP1-IP3, IP4b-IP7, IP10a, b 500x500mm</t>
  </si>
  <si>
    <t>-105485576</t>
  </si>
  <si>
    <t>55</t>
  </si>
  <si>
    <t>40445609</t>
  </si>
  <si>
    <t>značky upravující přednost P1, P4 900mm</t>
  </si>
  <si>
    <t>-190633198</t>
  </si>
  <si>
    <t>56</t>
  </si>
  <si>
    <t>40445620</t>
  </si>
  <si>
    <t>zákazové, příkazové dopravní značky B1-B34, C1-15 700mm</t>
  </si>
  <si>
    <t>406922964</t>
  </si>
  <si>
    <t>57</t>
  </si>
  <si>
    <t>40445625</t>
  </si>
  <si>
    <t>informativní značky provozní IP8, IP9, IP11-IP13 500x700mm</t>
  </si>
  <si>
    <t>-71846184</t>
  </si>
  <si>
    <t>58</t>
  </si>
  <si>
    <t>404456331</t>
  </si>
  <si>
    <t>informativní značky zónové IZ25a,b 1000x750mm</t>
  </si>
  <si>
    <t>758676388</t>
  </si>
  <si>
    <t>59</t>
  </si>
  <si>
    <t>404456332</t>
  </si>
  <si>
    <t>informativní značky zónové IZ8a,b 1000x1000mm</t>
  </si>
  <si>
    <t>-2095437718</t>
  </si>
  <si>
    <t>60</t>
  </si>
  <si>
    <t>40445649</t>
  </si>
  <si>
    <t>dodatkové tabulky E3-E5, E8, E14-E16 500x150mm</t>
  </si>
  <si>
    <t>442986963</t>
  </si>
  <si>
    <t>61</t>
  </si>
  <si>
    <t>40445650</t>
  </si>
  <si>
    <t>dodatkové tabulky E7, E12, E13 500x300mm</t>
  </si>
  <si>
    <t>1194539082</t>
  </si>
  <si>
    <t>62</t>
  </si>
  <si>
    <t>404456212</t>
  </si>
  <si>
    <t xml:space="preserve">stávající a přemístěné značky </t>
  </si>
  <si>
    <t>-847509895</t>
  </si>
  <si>
    <t>7+2+4+1</t>
  </si>
  <si>
    <t>63</t>
  </si>
  <si>
    <t>914511112</t>
  </si>
  <si>
    <t>Montáž sloupku dopravních značek délky do 3,5 m s betonovým základem a patkou</t>
  </si>
  <si>
    <t>22280877</t>
  </si>
  <si>
    <t>25                                          "dle VV"</t>
  </si>
  <si>
    <t>64</t>
  </si>
  <si>
    <t>40445225</t>
  </si>
  <si>
    <t>sloupek pro dopravní značku Zn D 60mm v 3,5m</t>
  </si>
  <si>
    <t>42400740</t>
  </si>
  <si>
    <t>65</t>
  </si>
  <si>
    <t>915111112</t>
  </si>
  <si>
    <t>Vodorovné dopravní značení dělící čáry souvislé š 125 mm retroreflexní bílá barva</t>
  </si>
  <si>
    <t>1367419082</t>
  </si>
  <si>
    <t>101,0                                           "VV"</t>
  </si>
  <si>
    <t>66</t>
  </si>
  <si>
    <t>915111122</t>
  </si>
  <si>
    <t>Vodorovné dopravní značení dělící čáry přerušované š 125 mm retroreflexní bílá barva</t>
  </si>
  <si>
    <t>45084776</t>
  </si>
  <si>
    <t>377,5                                            "VV"</t>
  </si>
  <si>
    <t>67</t>
  </si>
  <si>
    <t>915131112</t>
  </si>
  <si>
    <t>Vodorovné dopravní značení přechody pro chodce, šipky, symboly retroreflexní bílá barva</t>
  </si>
  <si>
    <t>-1719834902</t>
  </si>
  <si>
    <t>26,75                                            "VV"</t>
  </si>
  <si>
    <t>68</t>
  </si>
  <si>
    <t>915611111</t>
  </si>
  <si>
    <t>Předznačení vodorovného liniového značení</t>
  </si>
  <si>
    <t>-1826407559</t>
  </si>
  <si>
    <t>69</t>
  </si>
  <si>
    <t>915621111</t>
  </si>
  <si>
    <t>Předznačení vodorovného plošného značení</t>
  </si>
  <si>
    <t>1329268592</t>
  </si>
  <si>
    <t>70</t>
  </si>
  <si>
    <t>916111122</t>
  </si>
  <si>
    <t>Osazení obruby z drobných kostek bez boční opěry do lože z betonu prostého</t>
  </si>
  <si>
    <t>-825982586</t>
  </si>
  <si>
    <t>213,7/0,25</t>
  </si>
  <si>
    <t>71</t>
  </si>
  <si>
    <t>58381007</t>
  </si>
  <si>
    <t>kostka dlažební žula drobná 8/10</t>
  </si>
  <si>
    <t>-2092413638</t>
  </si>
  <si>
    <t>213,7/2</t>
  </si>
  <si>
    <t>72</t>
  </si>
  <si>
    <t>916111123</t>
  </si>
  <si>
    <t>Osazení obruby z drobných kostek s boční opěrou do lože z betonu prostého</t>
  </si>
  <si>
    <t>1500711909</t>
  </si>
  <si>
    <t>73</t>
  </si>
  <si>
    <t>-889444017</t>
  </si>
  <si>
    <t>74</t>
  </si>
  <si>
    <t>916131213</t>
  </si>
  <si>
    <t>Osazení silničního obrubníku betonového stojatého s boční opěrou do lože z betonu prostého</t>
  </si>
  <si>
    <t>47885668</t>
  </si>
  <si>
    <t>1037,8                                                     "větev A a B"</t>
  </si>
  <si>
    <t>75</t>
  </si>
  <si>
    <t>59217031</t>
  </si>
  <si>
    <t>obrubník betonový silniční 1000x150x250mm</t>
  </si>
  <si>
    <t>824081386</t>
  </si>
  <si>
    <t>1037,8*1,01                                                     "větev A a B"</t>
  </si>
  <si>
    <t>76</t>
  </si>
  <si>
    <t>919125111</t>
  </si>
  <si>
    <t>Těsnění svislé spáry mezi živičným krytem a ostatními prvky samolepicí asfaltovou páskou š 35 mm</t>
  </si>
  <si>
    <t>2090672493</t>
  </si>
  <si>
    <t>64,8                                                "dle CAD"</t>
  </si>
  <si>
    <t>77</t>
  </si>
  <si>
    <t>919721102</t>
  </si>
  <si>
    <t>Geomříž pro stabilizaci podkladu tkaná z polyesteru podélná pevnost v tahu přes 50 do 80 kN/m</t>
  </si>
  <si>
    <t>155331601</t>
  </si>
  <si>
    <t>78</t>
  </si>
  <si>
    <t>919726121</t>
  </si>
  <si>
    <t>Geotextilie pro ochranu, separaci a filtraci netkaná měrná hm do 200 g/m2</t>
  </si>
  <si>
    <t>-1714640361</t>
  </si>
  <si>
    <t xml:space="preserve">(316,9+61,5)*2*1,07                      "dle CAD - větev B" </t>
  </si>
  <si>
    <t>79</t>
  </si>
  <si>
    <t>919731121</t>
  </si>
  <si>
    <t>Zarovnání styčné plochy podkladu nebo krytu živičného tl do 50 mm</t>
  </si>
  <si>
    <t>1329612780</t>
  </si>
  <si>
    <t>64,8                                               "dle CAD"</t>
  </si>
  <si>
    <t>80</t>
  </si>
  <si>
    <t>966006211</t>
  </si>
  <si>
    <t>Odstranění svislých dopravních značek ze sloupů, sloupků nebo konzol</t>
  </si>
  <si>
    <t>650964702</t>
  </si>
  <si>
    <t>997</t>
  </si>
  <si>
    <t>Přesun sutě</t>
  </si>
  <si>
    <t>81</t>
  </si>
  <si>
    <t>997221551</t>
  </si>
  <si>
    <t>Vodorovná doprava suti ze sypkých materiálů do 1 km</t>
  </si>
  <si>
    <t>1688381664</t>
  </si>
  <si>
    <t>82</t>
  </si>
  <si>
    <t>997221559</t>
  </si>
  <si>
    <t>Příplatek ZKD 1 km u vodorovné dopravy suti ze sypkých materiálů</t>
  </si>
  <si>
    <t>-1265059800</t>
  </si>
  <si>
    <t>2993,777*26 'Přepočtené koeficientem množství</t>
  </si>
  <si>
    <t>83</t>
  </si>
  <si>
    <t>997221561</t>
  </si>
  <si>
    <t>Vodorovná doprava suti z kusových materiálů do 1 km</t>
  </si>
  <si>
    <t>-868246050</t>
  </si>
  <si>
    <t>84</t>
  </si>
  <si>
    <t>997221569</t>
  </si>
  <si>
    <t>Příplatek ZKD 1 km u vodorovné dopravy suti z kusových materiálů</t>
  </si>
  <si>
    <t>-1614110685</t>
  </si>
  <si>
    <t>272,708*3 'Přepočtené koeficientem množství</t>
  </si>
  <si>
    <t>85</t>
  </si>
  <si>
    <t>997221861</t>
  </si>
  <si>
    <t>Poplatek za uložení stavebního odpadu na recyklační skládce (skládkovné) z prostého betonu pod kódem 17 01 01</t>
  </si>
  <si>
    <t>377520743</t>
  </si>
  <si>
    <t>86</t>
  </si>
  <si>
    <t>997221873</t>
  </si>
  <si>
    <t>Poplatek za uložení stavebního odpadu na recyklační skládce (skládkovné) zeminy a kamení zatříděného do Katalogu odpadů pod kódem 17 05 04</t>
  </si>
  <si>
    <t>1074488841</t>
  </si>
  <si>
    <t>87</t>
  </si>
  <si>
    <t>9972218731</t>
  </si>
  <si>
    <t>Poplatek za uložení stavebního odpadu na recyklační skládce (skládkovné) kamenných obrub a kostek</t>
  </si>
  <si>
    <t>-514507226</t>
  </si>
  <si>
    <t>88</t>
  </si>
  <si>
    <t>997221875</t>
  </si>
  <si>
    <t>Poplatek za uložení stavebního odpadu na recyklační skládce (skládkovné) asfaltového bez obsahu dehtu zatříděného do Katalogu odpadů pod kódem 17 03 02</t>
  </si>
  <si>
    <t>1252885096</t>
  </si>
  <si>
    <t>998</t>
  </si>
  <si>
    <t>Přesun hmot</t>
  </si>
  <si>
    <t>89</t>
  </si>
  <si>
    <t>998225111</t>
  </si>
  <si>
    <t>Přesun hmot pro pozemní komunikace s krytem z kamene, monolitickým betonovým nebo živičným</t>
  </si>
  <si>
    <t>1101784042</t>
  </si>
  <si>
    <t>21 - SO 102 Komunikace pro pěší</t>
  </si>
  <si>
    <t>PSV - Práce a dodávky PSV</t>
  </si>
  <si>
    <t xml:space="preserve">    711 - Izolace proti vodě, vlhkosti a plynům</t>
  </si>
  <si>
    <t>111251101</t>
  </si>
  <si>
    <t>Odstranění křovin a stromů průměru kmene do 100 mm i s kořeny sklonu terénu do 1:5 z celkové plochy do 100 m2 strojně</t>
  </si>
  <si>
    <t>2021287237</t>
  </si>
  <si>
    <t>34,0                                    "keře"</t>
  </si>
  <si>
    <t>112101101</t>
  </si>
  <si>
    <t>Odstranění stromů listnatých průměru kmene přes 100 do 300 mm</t>
  </si>
  <si>
    <t>-1784912755</t>
  </si>
  <si>
    <t>112251101</t>
  </si>
  <si>
    <t>Odstranění pařezů D přes 100 do 300 mm</t>
  </si>
  <si>
    <t>-470628584</t>
  </si>
  <si>
    <t>113107222</t>
  </si>
  <si>
    <t>Odstranění podkladu z kameniva drceného tl přes 100 do 200 mm strojně pl přes 200 m2</t>
  </si>
  <si>
    <t>-244883756</t>
  </si>
  <si>
    <t>304,67/0,20                       "dle CAD - stávající chodník větev A"</t>
  </si>
  <si>
    <t>155,38/0,32                       "dle CAD - stávající vjezdy trasa A"</t>
  </si>
  <si>
    <t>6,65/0,32                            "dle CAD - stávající vjezdy trasa B"</t>
  </si>
  <si>
    <t>113204111</t>
  </si>
  <si>
    <t>Vytrhání obrub záhonových</t>
  </si>
  <si>
    <t>-191697221</t>
  </si>
  <si>
    <t>708,2                                             "dle CAD - betonové obruby"</t>
  </si>
  <si>
    <t>274,4                               "odkopávky dle CAD - větev A"</t>
  </si>
  <si>
    <t>44,3                                  "odkopávky dle CAD - větev B"</t>
  </si>
  <si>
    <t>132251101</t>
  </si>
  <si>
    <t>Hloubení rýh nezapažených š do 800 mm v hornině třídy těžitelnosti I skupiny 3 objem do 20 m3 strojně</t>
  </si>
  <si>
    <t>1193266078</t>
  </si>
  <si>
    <t>10*1,5*(1,4-0,3)*0,6    "rýha pro ochrannou vrstvu proti prorůstání kořenů stromů"</t>
  </si>
  <si>
    <t>111,0*0,5*0,4                    "rýha pro ochrannou vrstvu proti prorůstání kořenů keřů"</t>
  </si>
  <si>
    <t>162201401</t>
  </si>
  <si>
    <t>Vodorovné přemístění větví stromů listnatých do 1 km D kmene přes 100 do 300 mm</t>
  </si>
  <si>
    <t>2003166000</t>
  </si>
  <si>
    <t>162201411</t>
  </si>
  <si>
    <t>Vodorovné přemístění kmenů stromů listnatých do 1 km D kmene přes 100 do 300 mm</t>
  </si>
  <si>
    <t>-777004073</t>
  </si>
  <si>
    <t>162201421</t>
  </si>
  <si>
    <t>Vodorovné přemístění pařezů do 1 km D přes 100 do 300 mm</t>
  </si>
  <si>
    <t>769220036</t>
  </si>
  <si>
    <t>162301931</t>
  </si>
  <si>
    <t>Příplatek k vodorovnému přemístění větví stromů listnatých D kmene přes 100 do 300 mm ZKD 1 km</t>
  </si>
  <si>
    <t>2005818893</t>
  </si>
  <si>
    <t>23*26 'Přepočtené koeficientem množství</t>
  </si>
  <si>
    <t>162301951</t>
  </si>
  <si>
    <t>Příplatek k vodorovnému přemístění kmenů stromů listnatých D kmene přes 100 do 300 mm ZKD 1 km</t>
  </si>
  <si>
    <t>239159366</t>
  </si>
  <si>
    <t>162301971</t>
  </si>
  <si>
    <t>Příplatek k vodorovnému přemístění pařezů D přes 100 do 300 mm ZKD 1 km</t>
  </si>
  <si>
    <t>1444201091</t>
  </si>
  <si>
    <t>-34,3                                    "násyp větev A"</t>
  </si>
  <si>
    <t>-9,7                                       "násyp větev B"</t>
  </si>
  <si>
    <t>274,7*17 'Přepočtené koeficientem množství</t>
  </si>
  <si>
    <t>171151103</t>
  </si>
  <si>
    <t>Uložení sypaniny z hornin soudržných do násypů zhutněných strojně</t>
  </si>
  <si>
    <t>-629965157</t>
  </si>
  <si>
    <t>34,3                                    "násyp větev A"</t>
  </si>
  <si>
    <t>9,7                                       "násyp větev B"</t>
  </si>
  <si>
    <t>274,4*1,800                               "odkopávky dle CAD - větev A"</t>
  </si>
  <si>
    <t>44,3*1,800                                  "odkopávky dle CAD - větev B"</t>
  </si>
  <si>
    <t>-34,3*1,800                                    "násyp větev A"</t>
  </si>
  <si>
    <t>-9,7*1,800                                       "násyp větev B"</t>
  </si>
  <si>
    <t>181351003</t>
  </si>
  <si>
    <t>Rozprostření ornice tl vrstvy do 200 mm pl do 100 m2 v rovině nebo ve svahu do 1:5 strojně</t>
  </si>
  <si>
    <t>-1190306562</t>
  </si>
  <si>
    <t>166,88                                          "dle CAD"</t>
  </si>
  <si>
    <t>10364101</t>
  </si>
  <si>
    <t>zemina pro terénní úpravy -  ornice</t>
  </si>
  <si>
    <t>-1923114817</t>
  </si>
  <si>
    <t>166,88*0,15*1,500                                          "dle CAD"</t>
  </si>
  <si>
    <t>181411131</t>
  </si>
  <si>
    <t>Založení parkového trávníku výsevem pl do 1000 m2 v rovině a ve svahu do 1:5</t>
  </si>
  <si>
    <t>-852143055</t>
  </si>
  <si>
    <t>00572410</t>
  </si>
  <si>
    <t>osivo směs travní parková</t>
  </si>
  <si>
    <t>kg</t>
  </si>
  <si>
    <t>-1532227208</t>
  </si>
  <si>
    <t>166,88*0,025                                          "dle CAD"</t>
  </si>
  <si>
    <t>1304,8                             "dle CAD větev A a B"</t>
  </si>
  <si>
    <t>463,6                                  "dle CAD vjezdy červená"</t>
  </si>
  <si>
    <t>135,1                                  "dle CAD reliéfní červená"</t>
  </si>
  <si>
    <t>17,0                                    "dle CAD vodící linie šedá"</t>
  </si>
  <si>
    <t>183101314</t>
  </si>
  <si>
    <t>Jamky pro výsadbu s výměnou 100 % půdy zeminy tř 1 až 4 obj přes 0,05 do 0,125 m3 v rovině a svahu do 1:5</t>
  </si>
  <si>
    <t>1113610949</t>
  </si>
  <si>
    <t>10321100</t>
  </si>
  <si>
    <t>zahradní substrát pro výsadbu VL</t>
  </si>
  <si>
    <t>-1502212458</t>
  </si>
  <si>
    <t>23*0,125</t>
  </si>
  <si>
    <t>183106611</t>
  </si>
  <si>
    <t>Ochrana stromu protikořenovou clonou v rovině nebo na svahu do 1:5 hl do 500 mm</t>
  </si>
  <si>
    <t>-679481829</t>
  </si>
  <si>
    <t>111,0                                 "protikořenová clona keřů"</t>
  </si>
  <si>
    <t>69311085</t>
  </si>
  <si>
    <t>geotextilie netkaná separační, ochranná, filtrační, drenážní PP 800g/m2</t>
  </si>
  <si>
    <t>-1424234425</t>
  </si>
  <si>
    <t>111,0*0,5</t>
  </si>
  <si>
    <t>183106614</t>
  </si>
  <si>
    <t>Ochrana stromu protikořenovou clonou v rovině nebo na svahu do 1:5 hl přes 1000 do 1400 mm</t>
  </si>
  <si>
    <t>1290593111</t>
  </si>
  <si>
    <t>10*1,5                                                "protikořenová clona stromů"</t>
  </si>
  <si>
    <t>-1192386947</t>
  </si>
  <si>
    <t>10*1,5*1,4</t>
  </si>
  <si>
    <t>183111314</t>
  </si>
  <si>
    <t>Jamky pro výsadbu s výměnou 100 % půdy zeminy tř 1 až 4 obj přes 0,01 do 0,02 m3 v rovině a svahu do 1:5</t>
  </si>
  <si>
    <t>428234046</t>
  </si>
  <si>
    <t>70                                           "výsadba keřů"</t>
  </si>
  <si>
    <t>1149772206</t>
  </si>
  <si>
    <t>70*0,02                                           "výsadba keřů"</t>
  </si>
  <si>
    <t>184102112</t>
  </si>
  <si>
    <t>Výsadba dřeviny s balem D přes 0,2 do 0,3 m do jamky se zalitím v rovině a svahu do 1:5</t>
  </si>
  <si>
    <t>1816325789</t>
  </si>
  <si>
    <t>026520261</t>
  </si>
  <si>
    <t>šeřík výšky min. 400 mm</t>
  </si>
  <si>
    <t>2042069152</t>
  </si>
  <si>
    <t>184102114</t>
  </si>
  <si>
    <t>Výsadba dřeviny s balem D přes 0,4 do 0,5 m do jamky se zalitím v rovině a svahu do 1:5</t>
  </si>
  <si>
    <t>1891683076</t>
  </si>
  <si>
    <t>026404451</t>
  </si>
  <si>
    <t>višeň chloupkatá 200-250cm</t>
  </si>
  <si>
    <t>850789920</t>
  </si>
  <si>
    <t>184215132</t>
  </si>
  <si>
    <t>Ukotvení kmene dřevin třemi kůly D do 0,1 m dl přes 1 do 2 m</t>
  </si>
  <si>
    <t>-2045365470</t>
  </si>
  <si>
    <t>60591253</t>
  </si>
  <si>
    <t>kůl vyvazovací dřevěný impregnovaný D 8cm dl 2m</t>
  </si>
  <si>
    <t>1772864358</t>
  </si>
  <si>
    <t>23*3</t>
  </si>
  <si>
    <t>184501131</t>
  </si>
  <si>
    <t>Zhotovení obalu z juty ve dvou vrstvách v rovině a svahu do 1:5</t>
  </si>
  <si>
    <t>1148270601</t>
  </si>
  <si>
    <t>692,1                  "chráničky kabelového vedení CETIN"</t>
  </si>
  <si>
    <t>266,5                   "chráničky kabelového vedení ČEZ"</t>
  </si>
  <si>
    <t>564831111</t>
  </si>
  <si>
    <t>Podklad ze štěrkodrtě ŠD tl 100 mm</t>
  </si>
  <si>
    <t>1195809417</t>
  </si>
  <si>
    <t>-911835623</t>
  </si>
  <si>
    <t>41,0                                          "dle CAD"</t>
  </si>
  <si>
    <t>567121109</t>
  </si>
  <si>
    <t>Podklad ze směsi stmelené cementem SC C 3/4 (SC I) tl 100 mm</t>
  </si>
  <si>
    <t>458820521</t>
  </si>
  <si>
    <t>596211113</t>
  </si>
  <si>
    <t>Kladení zámkové dlažby komunikací pro pěší tl 60 mm skupiny A pl přes 300 m2</t>
  </si>
  <si>
    <t>435534783</t>
  </si>
  <si>
    <t>59245018</t>
  </si>
  <si>
    <t>dlažba tvar obdélník betonová 200x100x60mm přírodní</t>
  </si>
  <si>
    <t>-110155507</t>
  </si>
  <si>
    <t>1304,8*1,01                             "dle CAD větev A a B"</t>
  </si>
  <si>
    <t>596211213</t>
  </si>
  <si>
    <t>Kladení zámkové dlažby komunikací pro pěší tl 80 mm skupiny A pl přes 300 m2</t>
  </si>
  <si>
    <t>-257440615</t>
  </si>
  <si>
    <t>59245005</t>
  </si>
  <si>
    <t>dlažba tvar obdélník betonová 200x100x80mm barevná</t>
  </si>
  <si>
    <t>201137350</t>
  </si>
  <si>
    <t>463,6*1,01                                  "dle CAD vjezdy červená"</t>
  </si>
  <si>
    <t>59245226</t>
  </si>
  <si>
    <t>dlažba tvar obdélník betonová pro nevidomé 200x100x80mm barevná</t>
  </si>
  <si>
    <t>1404227077</t>
  </si>
  <si>
    <t>135,1*1,01                                  "dle CAD reliéfní červená"</t>
  </si>
  <si>
    <t>592450302</t>
  </si>
  <si>
    <t>dlažba tvar čtverec betonová 200x200x80mm přírodní vodící linie</t>
  </si>
  <si>
    <t>471779998</t>
  </si>
  <si>
    <t>17,0*1,01                                    "dle CAD vodící linie šedá"</t>
  </si>
  <si>
    <t>916331112</t>
  </si>
  <si>
    <t>Osazení zahradního obrubníku betonového do lože z betonu s boční opěrou</t>
  </si>
  <si>
    <t>-306327885</t>
  </si>
  <si>
    <t>708,2                                             "dle CAD"</t>
  </si>
  <si>
    <t>59217036</t>
  </si>
  <si>
    <t>obrubník betonový parkový přírodní 500x80x250mm</t>
  </si>
  <si>
    <t>-681587130</t>
  </si>
  <si>
    <t>708,2*1,01                                             "dle CAD"</t>
  </si>
  <si>
    <t>735,451*26 'Přepočtené koeficientem množství</t>
  </si>
  <si>
    <t>28,328*3 'Přepočtené koeficientem množství</t>
  </si>
  <si>
    <t>PSV</t>
  </si>
  <si>
    <t>Práce a dodávky PSV</t>
  </si>
  <si>
    <t>711</t>
  </si>
  <si>
    <t>Izolace proti vodě, vlhkosti a plynům</t>
  </si>
  <si>
    <t>711161212</t>
  </si>
  <si>
    <t>Izolace proti zemní vlhkosti nopovou fólií svislá, nopek v 8,0 mm, tl do 0,6 mm</t>
  </si>
  <si>
    <t>1018962208</t>
  </si>
  <si>
    <t>396,9                                   "dle CAD"</t>
  </si>
  <si>
    <t>998711101</t>
  </si>
  <si>
    <t>Přesun hmot tonážní pro izolace proti vodě, vlhkosti a plynům v objektech v do 6 m</t>
  </si>
  <si>
    <t>-467403438</t>
  </si>
  <si>
    <t>31 - SO 401 Veřejné osvětlení</t>
  </si>
  <si>
    <t>M - Práce a dodávky M</t>
  </si>
  <si>
    <t xml:space="preserve">    21-M - Elektromontáže</t>
  </si>
  <si>
    <t>Práce a dodávky M</t>
  </si>
  <si>
    <t>21-M</t>
  </si>
  <si>
    <t>Elektromontáže</t>
  </si>
  <si>
    <t>999999061</t>
  </si>
  <si>
    <t>Veřejné osvětlení</t>
  </si>
  <si>
    <t>kpl</t>
  </si>
  <si>
    <t>256</t>
  </si>
  <si>
    <t>784624942</t>
  </si>
  <si>
    <t>41 - SO 402 Metropolitní síť</t>
  </si>
  <si>
    <t>999999071</t>
  </si>
  <si>
    <t>Metropolitní síť</t>
  </si>
  <si>
    <t>1448808717</t>
  </si>
  <si>
    <t>51 - Vedlejší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</si>
  <si>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</si>
  <si>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</si>
  <si>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</si>
  <si>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</si>
  <si>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</si>
  <si>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VRN</t>
  </si>
  <si>
    <t>Vedlejší rozpočtové náklady</t>
  </si>
  <si>
    <t>VRN1</t>
  </si>
  <si>
    <t>Průzkumné, geodetické a projektové práce</t>
  </si>
  <si>
    <t>012103000</t>
  </si>
  <si>
    <t>Geodetické práce před výstavbou</t>
  </si>
  <si>
    <t>1024</t>
  </si>
  <si>
    <t>-1081350986</t>
  </si>
  <si>
    <t>012303000</t>
  </si>
  <si>
    <t>Geodetické práce po výstavbě</t>
  </si>
  <si>
    <t>-2004402130</t>
  </si>
  <si>
    <t>013254000</t>
  </si>
  <si>
    <t>Dokumentace skutečného provedení stavby</t>
  </si>
  <si>
    <t>426923967</t>
  </si>
  <si>
    <t>VRN3</t>
  </si>
  <si>
    <t>Zařízení staveniště</t>
  </si>
  <si>
    <t>030001000</t>
  </si>
  <si>
    <t>-2033561601</t>
  </si>
  <si>
    <t>VRN4</t>
  </si>
  <si>
    <t>Inženýrská činnost</t>
  </si>
  <si>
    <t>043103000</t>
  </si>
  <si>
    <t>Zkoušky bez rozlišení</t>
  </si>
  <si>
    <t>1812991361</t>
  </si>
  <si>
    <t>VRN7</t>
  </si>
  <si>
    <t>Provozní vlivy</t>
  </si>
  <si>
    <t>070001000</t>
  </si>
  <si>
    <t>-1305042510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</si>
</sst>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2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8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5" borderId="6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right" vertical="center"/>
    </xf>
    <xf numFmtId="0" fontId="23" fillId="5" borderId="8" xfId="0" applyFont="1" applyFill="1" applyBorder="1" applyAlignment="1">
      <alignment horizontal="left" vertical="center"/>
    </xf>
    <xf numFmtId="0" fontId="23" fillId="5" borderId="0" xfId="0" applyFont="1" applyFill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 vertical="center"/>
    </xf>
    <xf numFmtId="4" fontId="2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4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3" fillId="5" borderId="0" xfId="0" applyFont="1" applyFill="1" applyAlignment="1">
      <alignment horizontal="left" vertical="center"/>
    </xf>
    <xf numFmtId="0" fontId="23" fillId="5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5" borderId="16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23" fillId="5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2" xfId="0" applyNumberFormat="1" applyFont="1" applyBorder="1" applyAlignment="1">
      <alignment/>
    </xf>
    <xf numFmtId="166" fontId="33" fillId="0" borderId="13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3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24" fillId="3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3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3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24" fillId="3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  <xf numFmtId="0" fontId="36" fillId="3" borderId="19" xfId="0" applyFont="1" applyFill="1" applyBorder="1" applyAlignment="1" applyProtection="1">
      <alignment horizontal="left" vertical="center"/>
      <protection locked="0"/>
    </xf>
    <xf numFmtId="0" fontId="36" fillId="0" borderId="20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1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17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8</v>
      </c>
      <c r="BT3" s="18" t="s">
        <v>9</v>
      </c>
    </row>
    <row r="4" spans="2:71" s="1" customFormat="1" ht="24.95" customHeight="1">
      <c r="B4" s="21"/>
      <c r="D4" s="22" t="s">
        <v>10</v>
      </c>
      <c r="AR4" s="21"/>
      <c r="AS4" s="23" t="s">
        <v>11</v>
      </c>
      <c r="BE4" s="24" t="s">
        <v>12</v>
      </c>
      <c r="BS4" s="18" t="s">
        <v>13</v>
      </c>
    </row>
    <row r="5" spans="2:71" s="1" customFormat="1" ht="12" customHeight="1">
      <c r="B5" s="21"/>
      <c r="D5" s="25" t="s">
        <v>14</v>
      </c>
      <c r="K5" s="26" t="s">
        <v>15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21"/>
      <c r="BE5" s="27" t="s">
        <v>16</v>
      </c>
      <c r="BS5" s="18" t="s">
        <v>6</v>
      </c>
    </row>
    <row r="6" spans="2:71" s="1" customFormat="1" ht="36.95" customHeight="1">
      <c r="B6" s="21"/>
      <c r="D6" s="28" t="s">
        <v>17</v>
      </c>
      <c r="K6" s="29" t="s">
        <v>18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21"/>
      <c r="BE6" s="30"/>
      <c r="BS6" s="18" t="s">
        <v>6</v>
      </c>
    </row>
    <row r="7" spans="2:71" s="1" customFormat="1" ht="12" customHeight="1">
      <c r="B7" s="21"/>
      <c r="D7" s="31" t="s">
        <v>19</v>
      </c>
      <c r="K7" s="26" t="s">
        <v>1</v>
      </c>
      <c r="AK7" s="31" t="s">
        <v>20</v>
      </c>
      <c r="AN7" s="26" t="s">
        <v>1</v>
      </c>
      <c r="AR7" s="21"/>
      <c r="BE7" s="30"/>
      <c r="BS7" s="18" t="s">
        <v>8</v>
      </c>
    </row>
    <row r="8" spans="2:71" s="1" customFormat="1" ht="12" customHeight="1">
      <c r="B8" s="21"/>
      <c r="D8" s="31" t="s">
        <v>21</v>
      </c>
      <c r="K8" s="26" t="s">
        <v>22</v>
      </c>
      <c r="AK8" s="31" t="s">
        <v>23</v>
      </c>
      <c r="AN8" s="32" t="s">
        <v>24</v>
      </c>
      <c r="AR8" s="21"/>
      <c r="BE8" s="30"/>
      <c r="BS8" s="18" t="s">
        <v>8</v>
      </c>
    </row>
    <row r="9" spans="2:71" s="1" customFormat="1" ht="14.4" customHeight="1">
      <c r="B9" s="21"/>
      <c r="AR9" s="21"/>
      <c r="BE9" s="30"/>
      <c r="BS9" s="18" t="s">
        <v>8</v>
      </c>
    </row>
    <row r="10" spans="2:71" s="1" customFormat="1" ht="12" customHeight="1">
      <c r="B10" s="21"/>
      <c r="D10" s="31" t="s">
        <v>25</v>
      </c>
      <c r="AK10" s="31" t="s">
        <v>26</v>
      </c>
      <c r="AN10" s="26" t="s">
        <v>1</v>
      </c>
      <c r="AR10" s="21"/>
      <c r="BE10" s="30"/>
      <c r="BS10" s="18" t="s">
        <v>6</v>
      </c>
    </row>
    <row r="11" spans="2:71" s="1" customFormat="1" ht="18.45" customHeight="1">
      <c r="B11" s="21"/>
      <c r="E11" s="26" t="s">
        <v>27</v>
      </c>
      <c r="AK11" s="31" t="s">
        <v>28</v>
      </c>
      <c r="AN11" s="26" t="s">
        <v>1</v>
      </c>
      <c r="AR11" s="21"/>
      <c r="BE11" s="30"/>
      <c r="BS11" s="18" t="s">
        <v>6</v>
      </c>
    </row>
    <row r="12" spans="2:71" s="1" customFormat="1" ht="6.95" customHeight="1">
      <c r="B12" s="21"/>
      <c r="AR12" s="21"/>
      <c r="BE12" s="30"/>
      <c r="BS12" s="18" t="s">
        <v>8</v>
      </c>
    </row>
    <row r="13" spans="2:71" s="1" customFormat="1" ht="12" customHeight="1">
      <c r="B13" s="21"/>
      <c r="D13" s="31" t="s">
        <v>29</v>
      </c>
      <c r="AK13" s="31" t="s">
        <v>26</v>
      </c>
      <c r="AN13" s="33" t="s">
        <v>30</v>
      </c>
      <c r="AR13" s="21"/>
      <c r="BE13" s="30"/>
      <c r="BS13" s="18" t="s">
        <v>8</v>
      </c>
    </row>
    <row r="14" spans="2:71" ht="12">
      <c r="B14" s="21"/>
      <c r="E14" s="33" t="s">
        <v>30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28</v>
      </c>
      <c r="AN14" s="33" t="s">
        <v>30</v>
      </c>
      <c r="AR14" s="21"/>
      <c r="BE14" s="30"/>
      <c r="BS14" s="18" t="s">
        <v>8</v>
      </c>
    </row>
    <row r="15" spans="2:71" s="1" customFormat="1" ht="6.95" customHeight="1">
      <c r="B15" s="21"/>
      <c r="AR15" s="21"/>
      <c r="BE15" s="30"/>
      <c r="BS15" s="18" t="s">
        <v>3</v>
      </c>
    </row>
    <row r="16" spans="2:71" s="1" customFormat="1" ht="12" customHeight="1">
      <c r="B16" s="21"/>
      <c r="D16" s="31" t="s">
        <v>31</v>
      </c>
      <c r="AK16" s="31" t="s">
        <v>26</v>
      </c>
      <c r="AN16" s="26" t="s">
        <v>1</v>
      </c>
      <c r="AR16" s="21"/>
      <c r="BE16" s="30"/>
      <c r="BS16" s="18" t="s">
        <v>3</v>
      </c>
    </row>
    <row r="17" spans="2:71" s="1" customFormat="1" ht="18.45" customHeight="1">
      <c r="B17" s="21"/>
      <c r="E17" s="26" t="s">
        <v>32</v>
      </c>
      <c r="AK17" s="31" t="s">
        <v>28</v>
      </c>
      <c r="AN17" s="26" t="s">
        <v>1</v>
      </c>
      <c r="AR17" s="21"/>
      <c r="BE17" s="30"/>
      <c r="BS17" s="18" t="s">
        <v>33</v>
      </c>
    </row>
    <row r="18" spans="2:71" s="1" customFormat="1" ht="6.95" customHeight="1">
      <c r="B18" s="21"/>
      <c r="AR18" s="21"/>
      <c r="BE18" s="30"/>
      <c r="BS18" s="18" t="s">
        <v>8</v>
      </c>
    </row>
    <row r="19" spans="2:71" s="1" customFormat="1" ht="12" customHeight="1">
      <c r="B19" s="21"/>
      <c r="D19" s="31" t="s">
        <v>34</v>
      </c>
      <c r="AK19" s="31" t="s">
        <v>26</v>
      </c>
      <c r="AN19" s="26" t="s">
        <v>1</v>
      </c>
      <c r="AR19" s="21"/>
      <c r="BE19" s="30"/>
      <c r="BS19" s="18" t="s">
        <v>8</v>
      </c>
    </row>
    <row r="20" spans="2:71" s="1" customFormat="1" ht="18.45" customHeight="1">
      <c r="B20" s="21"/>
      <c r="E20" s="26" t="s">
        <v>35</v>
      </c>
      <c r="AK20" s="31" t="s">
        <v>28</v>
      </c>
      <c r="AN20" s="26" t="s">
        <v>1</v>
      </c>
      <c r="AR20" s="21"/>
      <c r="BE20" s="30"/>
      <c r="BS20" s="18" t="s">
        <v>33</v>
      </c>
    </row>
    <row r="21" spans="2:57" s="1" customFormat="1" ht="6.95" customHeight="1">
      <c r="B21" s="21"/>
      <c r="AR21" s="21"/>
      <c r="BE21" s="30"/>
    </row>
    <row r="22" spans="2:57" s="1" customFormat="1" ht="12" customHeight="1">
      <c r="B22" s="21"/>
      <c r="D22" s="31" t="s">
        <v>36</v>
      </c>
      <c r="AR22" s="21"/>
      <c r="BE22" s="30"/>
    </row>
    <row r="23" spans="2:57" s="1" customFormat="1" ht="16.5" customHeight="1">
      <c r="B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R23" s="21"/>
      <c r="BE23" s="30"/>
    </row>
    <row r="24" spans="2:57" s="1" customFormat="1" ht="6.95" customHeight="1">
      <c r="B24" s="21"/>
      <c r="AR24" s="21"/>
      <c r="BE24" s="30"/>
    </row>
    <row r="25" spans="2:57" s="1" customFormat="1" ht="6.95" customHeight="1">
      <c r="B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R25" s="21"/>
      <c r="BE25" s="30"/>
    </row>
    <row r="26" spans="1:57" s="2" customFormat="1" ht="25.9" customHeight="1">
      <c r="A26" s="37"/>
      <c r="B26" s="38"/>
      <c r="C26" s="37"/>
      <c r="D26" s="39" t="s">
        <v>37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ROUND(AG94,0)</f>
        <v>0</v>
      </c>
      <c r="AL26" s="40"/>
      <c r="AM26" s="40"/>
      <c r="AN26" s="40"/>
      <c r="AO26" s="40"/>
      <c r="AP26" s="37"/>
      <c r="AQ26" s="37"/>
      <c r="AR26" s="38"/>
      <c r="BE26" s="30"/>
    </row>
    <row r="27" spans="1:57" s="2" customFormat="1" ht="6.95" customHeight="1">
      <c r="A27" s="37"/>
      <c r="B27" s="38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8"/>
      <c r="BE27" s="30"/>
    </row>
    <row r="28" spans="1:57" s="2" customFormat="1" ht="12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38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39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40</v>
      </c>
      <c r="AL28" s="42"/>
      <c r="AM28" s="42"/>
      <c r="AN28" s="42"/>
      <c r="AO28" s="42"/>
      <c r="AP28" s="37"/>
      <c r="AQ28" s="37"/>
      <c r="AR28" s="38"/>
      <c r="BE28" s="30"/>
    </row>
    <row r="29" spans="1:57" s="3" customFormat="1" ht="14.4" customHeight="1">
      <c r="A29" s="3"/>
      <c r="B29" s="43"/>
      <c r="C29" s="3"/>
      <c r="D29" s="31" t="s">
        <v>41</v>
      </c>
      <c r="E29" s="3"/>
      <c r="F29" s="31" t="s">
        <v>42</v>
      </c>
      <c r="G29" s="3"/>
      <c r="H29" s="3"/>
      <c r="I29" s="3"/>
      <c r="J29" s="3"/>
      <c r="K29" s="3"/>
      <c r="L29" s="44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5">
        <f>ROUND(AZ94,0)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5">
        <f>ROUND(AV94,0)</f>
        <v>0</v>
      </c>
      <c r="AL29" s="3"/>
      <c r="AM29" s="3"/>
      <c r="AN29" s="3"/>
      <c r="AO29" s="3"/>
      <c r="AP29" s="3"/>
      <c r="AQ29" s="3"/>
      <c r="AR29" s="43"/>
      <c r="BE29" s="46"/>
    </row>
    <row r="30" spans="1:57" s="3" customFormat="1" ht="14.4" customHeight="1">
      <c r="A30" s="3"/>
      <c r="B30" s="43"/>
      <c r="C30" s="3"/>
      <c r="D30" s="3"/>
      <c r="E30" s="3"/>
      <c r="F30" s="31" t="s">
        <v>43</v>
      </c>
      <c r="G30" s="3"/>
      <c r="H30" s="3"/>
      <c r="I30" s="3"/>
      <c r="J30" s="3"/>
      <c r="K30" s="3"/>
      <c r="L30" s="44">
        <v>0.15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5">
        <f>ROUND(BA94,0)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5">
        <f>ROUND(AW94,0)</f>
        <v>0</v>
      </c>
      <c r="AL30" s="3"/>
      <c r="AM30" s="3"/>
      <c r="AN30" s="3"/>
      <c r="AO30" s="3"/>
      <c r="AP30" s="3"/>
      <c r="AQ30" s="3"/>
      <c r="AR30" s="43"/>
      <c r="BE30" s="46"/>
    </row>
    <row r="31" spans="1:57" s="3" customFormat="1" ht="14.4" customHeight="1" hidden="1">
      <c r="A31" s="3"/>
      <c r="B31" s="43"/>
      <c r="C31" s="3"/>
      <c r="D31" s="3"/>
      <c r="E31" s="3"/>
      <c r="F31" s="31" t="s">
        <v>44</v>
      </c>
      <c r="G31" s="3"/>
      <c r="H31" s="3"/>
      <c r="I31" s="3"/>
      <c r="J31" s="3"/>
      <c r="K31" s="3"/>
      <c r="L31" s="44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5">
        <f>ROUND(BB94,0)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5">
        <v>0</v>
      </c>
      <c r="AL31" s="3"/>
      <c r="AM31" s="3"/>
      <c r="AN31" s="3"/>
      <c r="AO31" s="3"/>
      <c r="AP31" s="3"/>
      <c r="AQ31" s="3"/>
      <c r="AR31" s="43"/>
      <c r="BE31" s="46"/>
    </row>
    <row r="32" spans="1:57" s="3" customFormat="1" ht="14.4" customHeight="1" hidden="1">
      <c r="A32" s="3"/>
      <c r="B32" s="43"/>
      <c r="C32" s="3"/>
      <c r="D32" s="3"/>
      <c r="E32" s="3"/>
      <c r="F32" s="31" t="s">
        <v>45</v>
      </c>
      <c r="G32" s="3"/>
      <c r="H32" s="3"/>
      <c r="I32" s="3"/>
      <c r="J32" s="3"/>
      <c r="K32" s="3"/>
      <c r="L32" s="44">
        <v>0.15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5">
        <f>ROUND(BC94,0)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5">
        <v>0</v>
      </c>
      <c r="AL32" s="3"/>
      <c r="AM32" s="3"/>
      <c r="AN32" s="3"/>
      <c r="AO32" s="3"/>
      <c r="AP32" s="3"/>
      <c r="AQ32" s="3"/>
      <c r="AR32" s="43"/>
      <c r="BE32" s="46"/>
    </row>
    <row r="33" spans="1:57" s="3" customFormat="1" ht="14.4" customHeight="1" hidden="1">
      <c r="A33" s="3"/>
      <c r="B33" s="43"/>
      <c r="C33" s="3"/>
      <c r="D33" s="3"/>
      <c r="E33" s="3"/>
      <c r="F33" s="31" t="s">
        <v>46</v>
      </c>
      <c r="G33" s="3"/>
      <c r="H33" s="3"/>
      <c r="I33" s="3"/>
      <c r="J33" s="3"/>
      <c r="K33" s="3"/>
      <c r="L33" s="44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5">
        <f>ROUND(BD94,0)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5">
        <v>0</v>
      </c>
      <c r="AL33" s="3"/>
      <c r="AM33" s="3"/>
      <c r="AN33" s="3"/>
      <c r="AO33" s="3"/>
      <c r="AP33" s="3"/>
      <c r="AQ33" s="3"/>
      <c r="AR33" s="43"/>
      <c r="BE33" s="46"/>
    </row>
    <row r="34" spans="1:57" s="2" customFormat="1" ht="6.95" customHeight="1">
      <c r="A34" s="37"/>
      <c r="B34" s="38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8"/>
      <c r="BE34" s="30"/>
    </row>
    <row r="35" spans="1:57" s="2" customFormat="1" ht="25.9" customHeight="1">
      <c r="A35" s="37"/>
      <c r="B35" s="38"/>
      <c r="C35" s="47"/>
      <c r="D35" s="48" t="s">
        <v>47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0" t="s">
        <v>48</v>
      </c>
      <c r="U35" s="49"/>
      <c r="V35" s="49"/>
      <c r="W35" s="49"/>
      <c r="X35" s="51" t="s">
        <v>49</v>
      </c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52">
        <f>SUM(AK26:AK33)</f>
        <v>0</v>
      </c>
      <c r="AL35" s="49"/>
      <c r="AM35" s="49"/>
      <c r="AN35" s="49"/>
      <c r="AO35" s="53"/>
      <c r="AP35" s="47"/>
      <c r="AQ35" s="47"/>
      <c r="AR35" s="38"/>
      <c r="BE35" s="37"/>
    </row>
    <row r="36" spans="1:57" s="2" customFormat="1" ht="6.95" customHeight="1">
      <c r="A36" s="37"/>
      <c r="B36" s="38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8"/>
      <c r="BE36" s="37"/>
    </row>
    <row r="37" spans="1:57" s="2" customFormat="1" ht="14.4" customHeight="1">
      <c r="A37" s="37"/>
      <c r="B37" s="38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8"/>
      <c r="BE37" s="37"/>
    </row>
    <row r="38" spans="2:44" s="1" customFormat="1" ht="14.4" customHeight="1">
      <c r="B38" s="21"/>
      <c r="AR38" s="21"/>
    </row>
    <row r="39" spans="2:44" s="1" customFormat="1" ht="14.4" customHeight="1">
      <c r="B39" s="21"/>
      <c r="AR39" s="21"/>
    </row>
    <row r="40" spans="2:44" s="1" customFormat="1" ht="14.4" customHeight="1">
      <c r="B40" s="21"/>
      <c r="AR40" s="21"/>
    </row>
    <row r="41" spans="2:44" s="1" customFormat="1" ht="14.4" customHeight="1">
      <c r="B41" s="21"/>
      <c r="AR41" s="21"/>
    </row>
    <row r="42" spans="2:44" s="1" customFormat="1" ht="14.4" customHeight="1">
      <c r="B42" s="21"/>
      <c r="AR42" s="21"/>
    </row>
    <row r="43" spans="2:44" s="1" customFormat="1" ht="14.4" customHeight="1">
      <c r="B43" s="21"/>
      <c r="AR43" s="21"/>
    </row>
    <row r="44" spans="2:44" s="1" customFormat="1" ht="14.4" customHeight="1">
      <c r="B44" s="21"/>
      <c r="AR44" s="21"/>
    </row>
    <row r="45" spans="2:44" s="1" customFormat="1" ht="14.4" customHeight="1">
      <c r="B45" s="21"/>
      <c r="AR45" s="21"/>
    </row>
    <row r="46" spans="2:44" s="1" customFormat="1" ht="14.4" customHeight="1">
      <c r="B46" s="21"/>
      <c r="AR46" s="21"/>
    </row>
    <row r="47" spans="2:44" s="1" customFormat="1" ht="14.4" customHeight="1">
      <c r="B47" s="21"/>
      <c r="AR47" s="21"/>
    </row>
    <row r="48" spans="2:44" s="1" customFormat="1" ht="14.4" customHeight="1">
      <c r="B48" s="21"/>
      <c r="AR48" s="21"/>
    </row>
    <row r="49" spans="2:44" s="2" customFormat="1" ht="14.4" customHeight="1">
      <c r="B49" s="54"/>
      <c r="D49" s="55" t="s">
        <v>50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5" t="s">
        <v>51</v>
      </c>
      <c r="AI49" s="56"/>
      <c r="AJ49" s="56"/>
      <c r="AK49" s="56"/>
      <c r="AL49" s="56"/>
      <c r="AM49" s="56"/>
      <c r="AN49" s="56"/>
      <c r="AO49" s="56"/>
      <c r="AR49" s="54"/>
    </row>
    <row r="50" spans="2:44" ht="12">
      <c r="B50" s="21"/>
      <c r="AR50" s="21"/>
    </row>
    <row r="51" spans="2:44" ht="12">
      <c r="B51" s="21"/>
      <c r="AR51" s="21"/>
    </row>
    <row r="52" spans="2:44" ht="12">
      <c r="B52" s="21"/>
      <c r="AR52" s="21"/>
    </row>
    <row r="53" spans="2:44" ht="12">
      <c r="B53" s="21"/>
      <c r="AR53" s="21"/>
    </row>
    <row r="54" spans="2:44" ht="12">
      <c r="B54" s="21"/>
      <c r="AR54" s="21"/>
    </row>
    <row r="55" spans="2:44" ht="12">
      <c r="B55" s="21"/>
      <c r="AR55" s="21"/>
    </row>
    <row r="56" spans="2:44" ht="12">
      <c r="B56" s="21"/>
      <c r="AR56" s="21"/>
    </row>
    <row r="57" spans="2:44" ht="12">
      <c r="B57" s="21"/>
      <c r="AR57" s="21"/>
    </row>
    <row r="58" spans="2:44" ht="12">
      <c r="B58" s="21"/>
      <c r="AR58" s="21"/>
    </row>
    <row r="59" spans="2:44" ht="12">
      <c r="B59" s="21"/>
      <c r="AR59" s="21"/>
    </row>
    <row r="60" spans="1:57" s="2" customFormat="1" ht="12">
      <c r="A60" s="37"/>
      <c r="B60" s="38"/>
      <c r="C60" s="37"/>
      <c r="D60" s="57" t="s">
        <v>52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57" t="s">
        <v>53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57" t="s">
        <v>52</v>
      </c>
      <c r="AI60" s="40"/>
      <c r="AJ60" s="40"/>
      <c r="AK60" s="40"/>
      <c r="AL60" s="40"/>
      <c r="AM60" s="57" t="s">
        <v>53</v>
      </c>
      <c r="AN60" s="40"/>
      <c r="AO60" s="40"/>
      <c r="AP60" s="37"/>
      <c r="AQ60" s="37"/>
      <c r="AR60" s="38"/>
      <c r="BE60" s="37"/>
    </row>
    <row r="61" spans="2:44" ht="12">
      <c r="B61" s="21"/>
      <c r="AR61" s="21"/>
    </row>
    <row r="62" spans="2:44" ht="12">
      <c r="B62" s="21"/>
      <c r="AR62" s="21"/>
    </row>
    <row r="63" spans="2:44" ht="12">
      <c r="B63" s="21"/>
      <c r="AR63" s="21"/>
    </row>
    <row r="64" spans="1:57" s="2" customFormat="1" ht="12">
      <c r="A64" s="37"/>
      <c r="B64" s="38"/>
      <c r="C64" s="37"/>
      <c r="D64" s="55" t="s">
        <v>54</v>
      </c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5" t="s">
        <v>55</v>
      </c>
      <c r="AI64" s="58"/>
      <c r="AJ64" s="58"/>
      <c r="AK64" s="58"/>
      <c r="AL64" s="58"/>
      <c r="AM64" s="58"/>
      <c r="AN64" s="58"/>
      <c r="AO64" s="58"/>
      <c r="AP64" s="37"/>
      <c r="AQ64" s="37"/>
      <c r="AR64" s="38"/>
      <c r="BE64" s="37"/>
    </row>
    <row r="65" spans="2:44" ht="12">
      <c r="B65" s="21"/>
      <c r="AR65" s="21"/>
    </row>
    <row r="66" spans="2:44" ht="12">
      <c r="B66" s="21"/>
      <c r="AR66" s="21"/>
    </row>
    <row r="67" spans="2:44" ht="12">
      <c r="B67" s="21"/>
      <c r="AR67" s="21"/>
    </row>
    <row r="68" spans="2:44" ht="12">
      <c r="B68" s="21"/>
      <c r="AR68" s="21"/>
    </row>
    <row r="69" spans="2:44" ht="12">
      <c r="B69" s="21"/>
      <c r="AR69" s="21"/>
    </row>
    <row r="70" spans="2:44" ht="12">
      <c r="B70" s="21"/>
      <c r="AR70" s="21"/>
    </row>
    <row r="71" spans="2:44" ht="12">
      <c r="B71" s="21"/>
      <c r="AR71" s="21"/>
    </row>
    <row r="72" spans="2:44" ht="12">
      <c r="B72" s="21"/>
      <c r="AR72" s="21"/>
    </row>
    <row r="73" spans="2:44" ht="12">
      <c r="B73" s="21"/>
      <c r="AR73" s="21"/>
    </row>
    <row r="74" spans="2:44" ht="12">
      <c r="B74" s="21"/>
      <c r="AR74" s="21"/>
    </row>
    <row r="75" spans="1:57" s="2" customFormat="1" ht="12">
      <c r="A75" s="37"/>
      <c r="B75" s="38"/>
      <c r="C75" s="37"/>
      <c r="D75" s="57" t="s">
        <v>52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57" t="s">
        <v>53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57" t="s">
        <v>52</v>
      </c>
      <c r="AI75" s="40"/>
      <c r="AJ75" s="40"/>
      <c r="AK75" s="40"/>
      <c r="AL75" s="40"/>
      <c r="AM75" s="57" t="s">
        <v>53</v>
      </c>
      <c r="AN75" s="40"/>
      <c r="AO75" s="40"/>
      <c r="AP75" s="37"/>
      <c r="AQ75" s="37"/>
      <c r="AR75" s="38"/>
      <c r="BE75" s="37"/>
    </row>
    <row r="76" spans="1:57" s="2" customFormat="1" ht="12">
      <c r="A76" s="37"/>
      <c r="B76" s="38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8"/>
      <c r="BE76" s="37"/>
    </row>
    <row r="77" spans="1:57" s="2" customFormat="1" ht="6.95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38"/>
      <c r="BE77" s="37"/>
    </row>
    <row r="81" spans="1:57" s="2" customFormat="1" ht="6.95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38"/>
      <c r="BE81" s="37"/>
    </row>
    <row r="82" spans="1:57" s="2" customFormat="1" ht="24.95" customHeight="1">
      <c r="A82" s="37"/>
      <c r="B82" s="38"/>
      <c r="C82" s="22" t="s">
        <v>56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8"/>
      <c r="BE82" s="37"/>
    </row>
    <row r="83" spans="1:57" s="2" customFormat="1" ht="6.95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8"/>
      <c r="BE83" s="37"/>
    </row>
    <row r="84" spans="1:57" s="4" customFormat="1" ht="12" customHeight="1">
      <c r="A84" s="4"/>
      <c r="B84" s="63"/>
      <c r="C84" s="31" t="s">
        <v>14</v>
      </c>
      <c r="D84" s="4"/>
      <c r="E84" s="4"/>
      <c r="F84" s="4"/>
      <c r="G84" s="4"/>
      <c r="H84" s="4"/>
      <c r="I84" s="4"/>
      <c r="J84" s="4"/>
      <c r="K84" s="4"/>
      <c r="L84" s="4" t="str">
        <f>K5</f>
        <v>Tenet150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3"/>
      <c r="BE84" s="4"/>
    </row>
    <row r="85" spans="1:57" s="5" customFormat="1" ht="36.95" customHeight="1">
      <c r="A85" s="5"/>
      <c r="B85" s="64"/>
      <c r="C85" s="65" t="s">
        <v>17</v>
      </c>
      <c r="D85" s="5"/>
      <c r="E85" s="5"/>
      <c r="F85" s="5"/>
      <c r="G85" s="5"/>
      <c r="H85" s="5"/>
      <c r="I85" s="5"/>
      <c r="J85" s="5"/>
      <c r="K85" s="5"/>
      <c r="L85" s="66" t="str">
        <f>K6</f>
        <v>Dvůr Králové n.L. - ul. Zborovská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4"/>
      <c r="BE85" s="5"/>
    </row>
    <row r="86" spans="1:57" s="2" customFormat="1" ht="6.95" customHeight="1">
      <c r="A86" s="37"/>
      <c r="B86" s="38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8"/>
      <c r="BE86" s="37"/>
    </row>
    <row r="87" spans="1:57" s="2" customFormat="1" ht="12" customHeight="1">
      <c r="A87" s="37"/>
      <c r="B87" s="38"/>
      <c r="C87" s="31" t="s">
        <v>21</v>
      </c>
      <c r="D87" s="37"/>
      <c r="E87" s="37"/>
      <c r="F87" s="37"/>
      <c r="G87" s="37"/>
      <c r="H87" s="37"/>
      <c r="I87" s="37"/>
      <c r="J87" s="37"/>
      <c r="K87" s="37"/>
      <c r="L87" s="67" t="str">
        <f>IF(K8="","",K8)</f>
        <v>Dvůr Králové nad Labem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1" t="s">
        <v>23</v>
      </c>
      <c r="AJ87" s="37"/>
      <c r="AK87" s="37"/>
      <c r="AL87" s="37"/>
      <c r="AM87" s="68" t="str">
        <f>IF(AN8="","",AN8)</f>
        <v>31. 8. 2022</v>
      </c>
      <c r="AN87" s="68"/>
      <c r="AO87" s="37"/>
      <c r="AP87" s="37"/>
      <c r="AQ87" s="37"/>
      <c r="AR87" s="38"/>
      <c r="BE87" s="37"/>
    </row>
    <row r="88" spans="1:57" s="2" customFormat="1" ht="6.95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8"/>
      <c r="BE88" s="37"/>
    </row>
    <row r="89" spans="1:57" s="2" customFormat="1" ht="25.65" customHeight="1">
      <c r="A89" s="37"/>
      <c r="B89" s="38"/>
      <c r="C89" s="31" t="s">
        <v>25</v>
      </c>
      <c r="D89" s="37"/>
      <c r="E89" s="37"/>
      <c r="F89" s="37"/>
      <c r="G89" s="37"/>
      <c r="H89" s="37"/>
      <c r="I89" s="37"/>
      <c r="J89" s="37"/>
      <c r="K89" s="37"/>
      <c r="L89" s="4" t="str">
        <f>IF(E11="","",E11)</f>
        <v>Město Dvůr Králové n.L., nám.T.G.Masaryka 38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1" t="s">
        <v>31</v>
      </c>
      <c r="AJ89" s="37"/>
      <c r="AK89" s="37"/>
      <c r="AL89" s="37"/>
      <c r="AM89" s="69" t="str">
        <f>IF(E17="","",E17)</f>
        <v>TENET spol. s r.o., Horská 64, Trutnov</v>
      </c>
      <c r="AN89" s="4"/>
      <c r="AO89" s="4"/>
      <c r="AP89" s="4"/>
      <c r="AQ89" s="37"/>
      <c r="AR89" s="38"/>
      <c r="AS89" s="70" t="s">
        <v>57</v>
      </c>
      <c r="AT89" s="71"/>
      <c r="AU89" s="72"/>
      <c r="AV89" s="72"/>
      <c r="AW89" s="72"/>
      <c r="AX89" s="72"/>
      <c r="AY89" s="72"/>
      <c r="AZ89" s="72"/>
      <c r="BA89" s="72"/>
      <c r="BB89" s="72"/>
      <c r="BC89" s="72"/>
      <c r="BD89" s="73"/>
      <c r="BE89" s="37"/>
    </row>
    <row r="90" spans="1:57" s="2" customFormat="1" ht="15.15" customHeight="1">
      <c r="A90" s="37"/>
      <c r="B90" s="38"/>
      <c r="C90" s="31" t="s">
        <v>29</v>
      </c>
      <c r="D90" s="37"/>
      <c r="E90" s="37"/>
      <c r="F90" s="37"/>
      <c r="G90" s="37"/>
      <c r="H90" s="37"/>
      <c r="I90" s="37"/>
      <c r="J90" s="37"/>
      <c r="K90" s="37"/>
      <c r="L90" s="4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1" t="s">
        <v>34</v>
      </c>
      <c r="AJ90" s="37"/>
      <c r="AK90" s="37"/>
      <c r="AL90" s="37"/>
      <c r="AM90" s="69" t="str">
        <f>IF(E20="","",E20)</f>
        <v>ing. V. Švehla</v>
      </c>
      <c r="AN90" s="4"/>
      <c r="AO90" s="4"/>
      <c r="AP90" s="4"/>
      <c r="AQ90" s="37"/>
      <c r="AR90" s="38"/>
      <c r="AS90" s="74"/>
      <c r="AT90" s="75"/>
      <c r="AU90" s="76"/>
      <c r="AV90" s="76"/>
      <c r="AW90" s="76"/>
      <c r="AX90" s="76"/>
      <c r="AY90" s="76"/>
      <c r="AZ90" s="76"/>
      <c r="BA90" s="76"/>
      <c r="BB90" s="76"/>
      <c r="BC90" s="76"/>
      <c r="BD90" s="77"/>
      <c r="BE90" s="37"/>
    </row>
    <row r="91" spans="1:57" s="2" customFormat="1" ht="10.8" customHeight="1">
      <c r="A91" s="37"/>
      <c r="B91" s="38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8"/>
      <c r="AS91" s="74"/>
      <c r="AT91" s="75"/>
      <c r="AU91" s="76"/>
      <c r="AV91" s="76"/>
      <c r="AW91" s="76"/>
      <c r="AX91" s="76"/>
      <c r="AY91" s="76"/>
      <c r="AZ91" s="76"/>
      <c r="BA91" s="76"/>
      <c r="BB91" s="76"/>
      <c r="BC91" s="76"/>
      <c r="BD91" s="77"/>
      <c r="BE91" s="37"/>
    </row>
    <row r="92" spans="1:57" s="2" customFormat="1" ht="29.25" customHeight="1">
      <c r="A92" s="37"/>
      <c r="B92" s="38"/>
      <c r="C92" s="78" t="s">
        <v>58</v>
      </c>
      <c r="D92" s="79"/>
      <c r="E92" s="79"/>
      <c r="F92" s="79"/>
      <c r="G92" s="79"/>
      <c r="H92" s="80"/>
      <c r="I92" s="81" t="s">
        <v>59</v>
      </c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82" t="s">
        <v>60</v>
      </c>
      <c r="AH92" s="79"/>
      <c r="AI92" s="79"/>
      <c r="AJ92" s="79"/>
      <c r="AK92" s="79"/>
      <c r="AL92" s="79"/>
      <c r="AM92" s="79"/>
      <c r="AN92" s="81" t="s">
        <v>61</v>
      </c>
      <c r="AO92" s="79"/>
      <c r="AP92" s="83"/>
      <c r="AQ92" s="84" t="s">
        <v>62</v>
      </c>
      <c r="AR92" s="38"/>
      <c r="AS92" s="85" t="s">
        <v>63</v>
      </c>
      <c r="AT92" s="86" t="s">
        <v>64</v>
      </c>
      <c r="AU92" s="86" t="s">
        <v>65</v>
      </c>
      <c r="AV92" s="86" t="s">
        <v>66</v>
      </c>
      <c r="AW92" s="86" t="s">
        <v>67</v>
      </c>
      <c r="AX92" s="86" t="s">
        <v>68</v>
      </c>
      <c r="AY92" s="86" t="s">
        <v>69</v>
      </c>
      <c r="AZ92" s="86" t="s">
        <v>70</v>
      </c>
      <c r="BA92" s="86" t="s">
        <v>71</v>
      </c>
      <c r="BB92" s="86" t="s">
        <v>72</v>
      </c>
      <c r="BC92" s="86" t="s">
        <v>73</v>
      </c>
      <c r="BD92" s="87" t="s">
        <v>74</v>
      </c>
      <c r="BE92" s="37"/>
    </row>
    <row r="93" spans="1:57" s="2" customFormat="1" ht="10.8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8"/>
      <c r="AS93" s="88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90"/>
      <c r="BE93" s="37"/>
    </row>
    <row r="94" spans="1:90" s="6" customFormat="1" ht="32.4" customHeight="1">
      <c r="A94" s="6"/>
      <c r="B94" s="91"/>
      <c r="C94" s="92" t="s">
        <v>75</v>
      </c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4">
        <f>ROUND(SUM(AG95:AG99),0)</f>
        <v>0</v>
      </c>
      <c r="AH94" s="94"/>
      <c r="AI94" s="94"/>
      <c r="AJ94" s="94"/>
      <c r="AK94" s="94"/>
      <c r="AL94" s="94"/>
      <c r="AM94" s="94"/>
      <c r="AN94" s="95">
        <f>SUM(AG94,AT94)</f>
        <v>0</v>
      </c>
      <c r="AO94" s="95"/>
      <c r="AP94" s="95"/>
      <c r="AQ94" s="96" t="s">
        <v>1</v>
      </c>
      <c r="AR94" s="91"/>
      <c r="AS94" s="97">
        <f>ROUND(SUM(AS95:AS99),0)</f>
        <v>0</v>
      </c>
      <c r="AT94" s="98">
        <f>ROUND(SUM(AV94:AW94),0)</f>
        <v>0</v>
      </c>
      <c r="AU94" s="99">
        <f>ROUND(SUM(AU95:AU99),5)</f>
        <v>0</v>
      </c>
      <c r="AV94" s="98">
        <f>ROUND(AZ94*L29,0)</f>
        <v>0</v>
      </c>
      <c r="AW94" s="98">
        <f>ROUND(BA94*L30,0)</f>
        <v>0</v>
      </c>
      <c r="AX94" s="98">
        <f>ROUND(BB94*L29,0)</f>
        <v>0</v>
      </c>
      <c r="AY94" s="98">
        <f>ROUND(BC94*L30,0)</f>
        <v>0</v>
      </c>
      <c r="AZ94" s="98">
        <f>ROUND(SUM(AZ95:AZ99),0)</f>
        <v>0</v>
      </c>
      <c r="BA94" s="98">
        <f>ROUND(SUM(BA95:BA99),0)</f>
        <v>0</v>
      </c>
      <c r="BB94" s="98">
        <f>ROUND(SUM(BB95:BB99),0)</f>
        <v>0</v>
      </c>
      <c r="BC94" s="98">
        <f>ROUND(SUM(BC95:BC99),0)</f>
        <v>0</v>
      </c>
      <c r="BD94" s="100">
        <f>ROUND(SUM(BD95:BD99),0)</f>
        <v>0</v>
      </c>
      <c r="BE94" s="6"/>
      <c r="BS94" s="101" t="s">
        <v>76</v>
      </c>
      <c r="BT94" s="101" t="s">
        <v>77</v>
      </c>
      <c r="BU94" s="102" t="s">
        <v>78</v>
      </c>
      <c r="BV94" s="101" t="s">
        <v>79</v>
      </c>
      <c r="BW94" s="101" t="s">
        <v>4</v>
      </c>
      <c r="BX94" s="101" t="s">
        <v>80</v>
      </c>
      <c r="CL94" s="101" t="s">
        <v>1</v>
      </c>
    </row>
    <row r="95" spans="1:91" s="7" customFormat="1" ht="16.5" customHeight="1">
      <c r="A95" s="103" t="s">
        <v>81</v>
      </c>
      <c r="B95" s="104"/>
      <c r="C95" s="105"/>
      <c r="D95" s="106" t="s">
        <v>82</v>
      </c>
      <c r="E95" s="106"/>
      <c r="F95" s="106"/>
      <c r="G95" s="106"/>
      <c r="H95" s="106"/>
      <c r="I95" s="107"/>
      <c r="J95" s="106" t="s">
        <v>83</v>
      </c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8">
        <f>'11 - SO 101 Komunikace vo...'!J30</f>
        <v>0</v>
      </c>
      <c r="AH95" s="107"/>
      <c r="AI95" s="107"/>
      <c r="AJ95" s="107"/>
      <c r="AK95" s="107"/>
      <c r="AL95" s="107"/>
      <c r="AM95" s="107"/>
      <c r="AN95" s="108">
        <f>SUM(AG95,AT95)</f>
        <v>0</v>
      </c>
      <c r="AO95" s="107"/>
      <c r="AP95" s="107"/>
      <c r="AQ95" s="109" t="s">
        <v>84</v>
      </c>
      <c r="AR95" s="104"/>
      <c r="AS95" s="110">
        <v>0</v>
      </c>
      <c r="AT95" s="111">
        <f>ROUND(SUM(AV95:AW95),0)</f>
        <v>0</v>
      </c>
      <c r="AU95" s="112">
        <f>'11 - SO 101 Komunikace vo...'!P126</f>
        <v>0</v>
      </c>
      <c r="AV95" s="111">
        <f>'11 - SO 101 Komunikace vo...'!J33</f>
        <v>0</v>
      </c>
      <c r="AW95" s="111">
        <f>'11 - SO 101 Komunikace vo...'!J34</f>
        <v>0</v>
      </c>
      <c r="AX95" s="111">
        <f>'11 - SO 101 Komunikace vo...'!J35</f>
        <v>0</v>
      </c>
      <c r="AY95" s="111">
        <f>'11 - SO 101 Komunikace vo...'!J36</f>
        <v>0</v>
      </c>
      <c r="AZ95" s="111">
        <f>'11 - SO 101 Komunikace vo...'!F33</f>
        <v>0</v>
      </c>
      <c r="BA95" s="111">
        <f>'11 - SO 101 Komunikace vo...'!F34</f>
        <v>0</v>
      </c>
      <c r="BB95" s="111">
        <f>'11 - SO 101 Komunikace vo...'!F35</f>
        <v>0</v>
      </c>
      <c r="BC95" s="111">
        <f>'11 - SO 101 Komunikace vo...'!F36</f>
        <v>0</v>
      </c>
      <c r="BD95" s="113">
        <f>'11 - SO 101 Komunikace vo...'!F37</f>
        <v>0</v>
      </c>
      <c r="BE95" s="7"/>
      <c r="BT95" s="114" t="s">
        <v>8</v>
      </c>
      <c r="BV95" s="114" t="s">
        <v>79</v>
      </c>
      <c r="BW95" s="114" t="s">
        <v>85</v>
      </c>
      <c r="BX95" s="114" t="s">
        <v>4</v>
      </c>
      <c r="CL95" s="114" t="s">
        <v>1</v>
      </c>
      <c r="CM95" s="114" t="s">
        <v>86</v>
      </c>
    </row>
    <row r="96" spans="1:91" s="7" customFormat="1" ht="16.5" customHeight="1">
      <c r="A96" s="103" t="s">
        <v>81</v>
      </c>
      <c r="B96" s="104"/>
      <c r="C96" s="105"/>
      <c r="D96" s="106" t="s">
        <v>7</v>
      </c>
      <c r="E96" s="106"/>
      <c r="F96" s="106"/>
      <c r="G96" s="106"/>
      <c r="H96" s="106"/>
      <c r="I96" s="107"/>
      <c r="J96" s="106" t="s">
        <v>87</v>
      </c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  <c r="AE96" s="106"/>
      <c r="AF96" s="106"/>
      <c r="AG96" s="108">
        <f>'21 - SO 102 Komunikace pr...'!J30</f>
        <v>0</v>
      </c>
      <c r="AH96" s="107"/>
      <c r="AI96" s="107"/>
      <c r="AJ96" s="107"/>
      <c r="AK96" s="107"/>
      <c r="AL96" s="107"/>
      <c r="AM96" s="107"/>
      <c r="AN96" s="108">
        <f>SUM(AG96,AT96)</f>
        <v>0</v>
      </c>
      <c r="AO96" s="107"/>
      <c r="AP96" s="107"/>
      <c r="AQ96" s="109" t="s">
        <v>84</v>
      </c>
      <c r="AR96" s="104"/>
      <c r="AS96" s="110">
        <v>0</v>
      </c>
      <c r="AT96" s="111">
        <f>ROUND(SUM(AV96:AW96),0)</f>
        <v>0</v>
      </c>
      <c r="AU96" s="112">
        <f>'21 - SO 102 Komunikace pr...'!P125</f>
        <v>0</v>
      </c>
      <c r="AV96" s="111">
        <f>'21 - SO 102 Komunikace pr...'!J33</f>
        <v>0</v>
      </c>
      <c r="AW96" s="111">
        <f>'21 - SO 102 Komunikace pr...'!J34</f>
        <v>0</v>
      </c>
      <c r="AX96" s="111">
        <f>'21 - SO 102 Komunikace pr...'!J35</f>
        <v>0</v>
      </c>
      <c r="AY96" s="111">
        <f>'21 - SO 102 Komunikace pr...'!J36</f>
        <v>0</v>
      </c>
      <c r="AZ96" s="111">
        <f>'21 - SO 102 Komunikace pr...'!F33</f>
        <v>0</v>
      </c>
      <c r="BA96" s="111">
        <f>'21 - SO 102 Komunikace pr...'!F34</f>
        <v>0</v>
      </c>
      <c r="BB96" s="111">
        <f>'21 - SO 102 Komunikace pr...'!F35</f>
        <v>0</v>
      </c>
      <c r="BC96" s="111">
        <f>'21 - SO 102 Komunikace pr...'!F36</f>
        <v>0</v>
      </c>
      <c r="BD96" s="113">
        <f>'21 - SO 102 Komunikace pr...'!F37</f>
        <v>0</v>
      </c>
      <c r="BE96" s="7"/>
      <c r="BT96" s="114" t="s">
        <v>8</v>
      </c>
      <c r="BV96" s="114" t="s">
        <v>79</v>
      </c>
      <c r="BW96" s="114" t="s">
        <v>88</v>
      </c>
      <c r="BX96" s="114" t="s">
        <v>4</v>
      </c>
      <c r="CL96" s="114" t="s">
        <v>1</v>
      </c>
      <c r="CM96" s="114" t="s">
        <v>86</v>
      </c>
    </row>
    <row r="97" spans="1:91" s="7" customFormat="1" ht="16.5" customHeight="1">
      <c r="A97" s="103" t="s">
        <v>81</v>
      </c>
      <c r="B97" s="104"/>
      <c r="C97" s="105"/>
      <c r="D97" s="106" t="s">
        <v>89</v>
      </c>
      <c r="E97" s="106"/>
      <c r="F97" s="106"/>
      <c r="G97" s="106"/>
      <c r="H97" s="106"/>
      <c r="I97" s="107"/>
      <c r="J97" s="106" t="s">
        <v>90</v>
      </c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8">
        <f>'31 - SO 401 Veřejné osvět...'!J30</f>
        <v>0</v>
      </c>
      <c r="AH97" s="107"/>
      <c r="AI97" s="107"/>
      <c r="AJ97" s="107"/>
      <c r="AK97" s="107"/>
      <c r="AL97" s="107"/>
      <c r="AM97" s="107"/>
      <c r="AN97" s="108">
        <f>SUM(AG97,AT97)</f>
        <v>0</v>
      </c>
      <c r="AO97" s="107"/>
      <c r="AP97" s="107"/>
      <c r="AQ97" s="109" t="s">
        <v>84</v>
      </c>
      <c r="AR97" s="104"/>
      <c r="AS97" s="110">
        <v>0</v>
      </c>
      <c r="AT97" s="111">
        <f>ROUND(SUM(AV97:AW97),0)</f>
        <v>0</v>
      </c>
      <c r="AU97" s="112">
        <f>'31 - SO 401 Veřejné osvět...'!P118</f>
        <v>0</v>
      </c>
      <c r="AV97" s="111">
        <f>'31 - SO 401 Veřejné osvět...'!J33</f>
        <v>0</v>
      </c>
      <c r="AW97" s="111">
        <f>'31 - SO 401 Veřejné osvět...'!J34</f>
        <v>0</v>
      </c>
      <c r="AX97" s="111">
        <f>'31 - SO 401 Veřejné osvět...'!J35</f>
        <v>0</v>
      </c>
      <c r="AY97" s="111">
        <f>'31 - SO 401 Veřejné osvět...'!J36</f>
        <v>0</v>
      </c>
      <c r="AZ97" s="111">
        <f>'31 - SO 401 Veřejné osvět...'!F33</f>
        <v>0</v>
      </c>
      <c r="BA97" s="111">
        <f>'31 - SO 401 Veřejné osvět...'!F34</f>
        <v>0</v>
      </c>
      <c r="BB97" s="111">
        <f>'31 - SO 401 Veřejné osvět...'!F35</f>
        <v>0</v>
      </c>
      <c r="BC97" s="111">
        <f>'31 - SO 401 Veřejné osvět...'!F36</f>
        <v>0</v>
      </c>
      <c r="BD97" s="113">
        <f>'31 - SO 401 Veřejné osvět...'!F37</f>
        <v>0</v>
      </c>
      <c r="BE97" s="7"/>
      <c r="BT97" s="114" t="s">
        <v>8</v>
      </c>
      <c r="BV97" s="114" t="s">
        <v>79</v>
      </c>
      <c r="BW97" s="114" t="s">
        <v>91</v>
      </c>
      <c r="BX97" s="114" t="s">
        <v>4</v>
      </c>
      <c r="CL97" s="114" t="s">
        <v>1</v>
      </c>
      <c r="CM97" s="114" t="s">
        <v>86</v>
      </c>
    </row>
    <row r="98" spans="1:91" s="7" customFormat="1" ht="16.5" customHeight="1">
      <c r="A98" s="103" t="s">
        <v>81</v>
      </c>
      <c r="B98" s="104"/>
      <c r="C98" s="105"/>
      <c r="D98" s="106" t="s">
        <v>92</v>
      </c>
      <c r="E98" s="106"/>
      <c r="F98" s="106"/>
      <c r="G98" s="106"/>
      <c r="H98" s="106"/>
      <c r="I98" s="107"/>
      <c r="J98" s="106" t="s">
        <v>93</v>
      </c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8">
        <f>'41 - SO 402 Metropolitní síť'!J30</f>
        <v>0</v>
      </c>
      <c r="AH98" s="107"/>
      <c r="AI98" s="107"/>
      <c r="AJ98" s="107"/>
      <c r="AK98" s="107"/>
      <c r="AL98" s="107"/>
      <c r="AM98" s="107"/>
      <c r="AN98" s="108">
        <f>SUM(AG98,AT98)</f>
        <v>0</v>
      </c>
      <c r="AO98" s="107"/>
      <c r="AP98" s="107"/>
      <c r="AQ98" s="109" t="s">
        <v>84</v>
      </c>
      <c r="AR98" s="104"/>
      <c r="AS98" s="110">
        <v>0</v>
      </c>
      <c r="AT98" s="111">
        <f>ROUND(SUM(AV98:AW98),0)</f>
        <v>0</v>
      </c>
      <c r="AU98" s="112">
        <f>'41 - SO 402 Metropolitní síť'!P118</f>
        <v>0</v>
      </c>
      <c r="AV98" s="111">
        <f>'41 - SO 402 Metropolitní síť'!J33</f>
        <v>0</v>
      </c>
      <c r="AW98" s="111">
        <f>'41 - SO 402 Metropolitní síť'!J34</f>
        <v>0</v>
      </c>
      <c r="AX98" s="111">
        <f>'41 - SO 402 Metropolitní síť'!J35</f>
        <v>0</v>
      </c>
      <c r="AY98" s="111">
        <f>'41 - SO 402 Metropolitní síť'!J36</f>
        <v>0</v>
      </c>
      <c r="AZ98" s="111">
        <f>'41 - SO 402 Metropolitní síť'!F33</f>
        <v>0</v>
      </c>
      <c r="BA98" s="111">
        <f>'41 - SO 402 Metropolitní síť'!F34</f>
        <v>0</v>
      </c>
      <c r="BB98" s="111">
        <f>'41 - SO 402 Metropolitní síť'!F35</f>
        <v>0</v>
      </c>
      <c r="BC98" s="111">
        <f>'41 - SO 402 Metropolitní síť'!F36</f>
        <v>0</v>
      </c>
      <c r="BD98" s="113">
        <f>'41 - SO 402 Metropolitní síť'!F37</f>
        <v>0</v>
      </c>
      <c r="BE98" s="7"/>
      <c r="BT98" s="114" t="s">
        <v>8</v>
      </c>
      <c r="BV98" s="114" t="s">
        <v>79</v>
      </c>
      <c r="BW98" s="114" t="s">
        <v>94</v>
      </c>
      <c r="BX98" s="114" t="s">
        <v>4</v>
      </c>
      <c r="CL98" s="114" t="s">
        <v>1</v>
      </c>
      <c r="CM98" s="114" t="s">
        <v>86</v>
      </c>
    </row>
    <row r="99" spans="1:91" s="7" customFormat="1" ht="16.5" customHeight="1">
      <c r="A99" s="103" t="s">
        <v>81</v>
      </c>
      <c r="B99" s="104"/>
      <c r="C99" s="105"/>
      <c r="D99" s="106" t="s">
        <v>95</v>
      </c>
      <c r="E99" s="106"/>
      <c r="F99" s="106"/>
      <c r="G99" s="106"/>
      <c r="H99" s="106"/>
      <c r="I99" s="107"/>
      <c r="J99" s="106" t="s">
        <v>96</v>
      </c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106"/>
      <c r="AD99" s="106"/>
      <c r="AE99" s="106"/>
      <c r="AF99" s="106"/>
      <c r="AG99" s="108">
        <f>'51 - Vedlejší náklady'!J30</f>
        <v>0</v>
      </c>
      <c r="AH99" s="107"/>
      <c r="AI99" s="107"/>
      <c r="AJ99" s="107"/>
      <c r="AK99" s="107"/>
      <c r="AL99" s="107"/>
      <c r="AM99" s="107"/>
      <c r="AN99" s="108">
        <f>SUM(AG99,AT99)</f>
        <v>0</v>
      </c>
      <c r="AO99" s="107"/>
      <c r="AP99" s="107"/>
      <c r="AQ99" s="109" t="s">
        <v>84</v>
      </c>
      <c r="AR99" s="104"/>
      <c r="AS99" s="115">
        <v>0</v>
      </c>
      <c r="AT99" s="116">
        <f>ROUND(SUM(AV99:AW99),0)</f>
        <v>0</v>
      </c>
      <c r="AU99" s="117">
        <f>'51 - Vedlejší náklady'!P121</f>
        <v>0</v>
      </c>
      <c r="AV99" s="116">
        <f>'51 - Vedlejší náklady'!J33</f>
        <v>0</v>
      </c>
      <c r="AW99" s="116">
        <f>'51 - Vedlejší náklady'!J34</f>
        <v>0</v>
      </c>
      <c r="AX99" s="116">
        <f>'51 - Vedlejší náklady'!J35</f>
        <v>0</v>
      </c>
      <c r="AY99" s="116">
        <f>'51 - Vedlejší náklady'!J36</f>
        <v>0</v>
      </c>
      <c r="AZ99" s="116">
        <f>'51 - Vedlejší náklady'!F33</f>
        <v>0</v>
      </c>
      <c r="BA99" s="116">
        <f>'51 - Vedlejší náklady'!F34</f>
        <v>0</v>
      </c>
      <c r="BB99" s="116">
        <f>'51 - Vedlejší náklady'!F35</f>
        <v>0</v>
      </c>
      <c r="BC99" s="116">
        <f>'51 - Vedlejší náklady'!F36</f>
        <v>0</v>
      </c>
      <c r="BD99" s="118">
        <f>'51 - Vedlejší náklady'!F37</f>
        <v>0</v>
      </c>
      <c r="BE99" s="7"/>
      <c r="BT99" s="114" t="s">
        <v>8</v>
      </c>
      <c r="BV99" s="114" t="s">
        <v>79</v>
      </c>
      <c r="BW99" s="114" t="s">
        <v>97</v>
      </c>
      <c r="BX99" s="114" t="s">
        <v>4</v>
      </c>
      <c r="CL99" s="114" t="s">
        <v>1</v>
      </c>
      <c r="CM99" s="114" t="s">
        <v>86</v>
      </c>
    </row>
    <row r="100" spans="1:57" s="2" customFormat="1" ht="30" customHeight="1">
      <c r="A100" s="37"/>
      <c r="B100" s="38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8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</row>
    <row r="101" spans="1:57" s="2" customFormat="1" ht="6.95" customHeight="1">
      <c r="A101" s="37"/>
      <c r="B101" s="59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38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</row>
  </sheetData>
  <mergeCells count="58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11 - SO 101 Komunikace vo...'!C2" display="/"/>
    <hyperlink ref="A96" location="'21 - SO 102 Komunikace pr...'!C2" display="/"/>
    <hyperlink ref="A97" location="'31 - SO 401 Veřejné osvět...'!C2" display="/"/>
    <hyperlink ref="A98" location="'41 - SO 402 Metropolitní síť'!C2" display="/"/>
    <hyperlink ref="A99" location="'51 - Vedlejší náklady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4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85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</row>
    <row r="4" spans="2:46" s="1" customFormat="1" ht="24.95" customHeight="1">
      <c r="B4" s="21"/>
      <c r="D4" s="22" t="s">
        <v>98</v>
      </c>
      <c r="L4" s="21"/>
      <c r="M4" s="119" t="s">
        <v>11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31" t="s">
        <v>17</v>
      </c>
      <c r="L6" s="21"/>
    </row>
    <row r="7" spans="2:12" s="1" customFormat="1" ht="16.5" customHeight="1">
      <c r="B7" s="21"/>
      <c r="E7" s="120" t="str">
        <f>'Rekapitulace stavby'!K6</f>
        <v>Dvůr Králové n.L. - ul. Zborovská</v>
      </c>
      <c r="F7" s="31"/>
      <c r="G7" s="31"/>
      <c r="H7" s="31"/>
      <c r="L7" s="21"/>
    </row>
    <row r="8" spans="1:31" s="2" customFormat="1" ht="12" customHeight="1">
      <c r="A8" s="37"/>
      <c r="B8" s="38"/>
      <c r="C8" s="37"/>
      <c r="D8" s="31" t="s">
        <v>99</v>
      </c>
      <c r="E8" s="37"/>
      <c r="F8" s="37"/>
      <c r="G8" s="37"/>
      <c r="H8" s="37"/>
      <c r="I8" s="37"/>
      <c r="J8" s="37"/>
      <c r="K8" s="37"/>
      <c r="L8" s="5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38"/>
      <c r="C9" s="37"/>
      <c r="D9" s="37"/>
      <c r="E9" s="66" t="s">
        <v>100</v>
      </c>
      <c r="F9" s="37"/>
      <c r="G9" s="37"/>
      <c r="H9" s="37"/>
      <c r="I9" s="37"/>
      <c r="J9" s="37"/>
      <c r="K9" s="37"/>
      <c r="L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38"/>
      <c r="C11" s="37"/>
      <c r="D11" s="31" t="s">
        <v>19</v>
      </c>
      <c r="E11" s="37"/>
      <c r="F11" s="26" t="s">
        <v>1</v>
      </c>
      <c r="G11" s="37"/>
      <c r="H11" s="37"/>
      <c r="I11" s="31" t="s">
        <v>20</v>
      </c>
      <c r="J11" s="26" t="s">
        <v>1</v>
      </c>
      <c r="K11" s="37"/>
      <c r="L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38"/>
      <c r="C12" s="37"/>
      <c r="D12" s="31" t="s">
        <v>21</v>
      </c>
      <c r="E12" s="37"/>
      <c r="F12" s="26" t="s">
        <v>22</v>
      </c>
      <c r="G12" s="37"/>
      <c r="H12" s="37"/>
      <c r="I12" s="31" t="s">
        <v>23</v>
      </c>
      <c r="J12" s="68" t="str">
        <f>'Rekapitulace stavby'!AN8</f>
        <v>31. 8. 2022</v>
      </c>
      <c r="K12" s="37"/>
      <c r="L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38"/>
      <c r="C14" s="37"/>
      <c r="D14" s="31" t="s">
        <v>25</v>
      </c>
      <c r="E14" s="37"/>
      <c r="F14" s="37"/>
      <c r="G14" s="37"/>
      <c r="H14" s="37"/>
      <c r="I14" s="31" t="s">
        <v>26</v>
      </c>
      <c r="J14" s="26" t="s">
        <v>1</v>
      </c>
      <c r="K14" s="37"/>
      <c r="L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38"/>
      <c r="C15" s="37"/>
      <c r="D15" s="37"/>
      <c r="E15" s="26" t="s">
        <v>27</v>
      </c>
      <c r="F15" s="37"/>
      <c r="G15" s="37"/>
      <c r="H15" s="37"/>
      <c r="I15" s="31" t="s">
        <v>28</v>
      </c>
      <c r="J15" s="26" t="s">
        <v>1</v>
      </c>
      <c r="K15" s="37"/>
      <c r="L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38"/>
      <c r="C17" s="37"/>
      <c r="D17" s="31" t="s">
        <v>29</v>
      </c>
      <c r="E17" s="37"/>
      <c r="F17" s="37"/>
      <c r="G17" s="37"/>
      <c r="H17" s="37"/>
      <c r="I17" s="31" t="s">
        <v>26</v>
      </c>
      <c r="J17" s="32" t="str">
        <f>'Rekapitulace stavby'!AN13</f>
        <v>Vyplň údaj</v>
      </c>
      <c r="K17" s="37"/>
      <c r="L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38"/>
      <c r="C18" s="37"/>
      <c r="D18" s="37"/>
      <c r="E18" s="32" t="str">
        <f>'Rekapitulace stavby'!E14</f>
        <v>Vyplň údaj</v>
      </c>
      <c r="F18" s="26"/>
      <c r="G18" s="26"/>
      <c r="H18" s="26"/>
      <c r="I18" s="31" t="s">
        <v>28</v>
      </c>
      <c r="J18" s="32" t="str">
        <f>'Rekapitulace stavby'!AN14</f>
        <v>Vyplň údaj</v>
      </c>
      <c r="K18" s="37"/>
      <c r="L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38"/>
      <c r="C20" s="37"/>
      <c r="D20" s="31" t="s">
        <v>31</v>
      </c>
      <c r="E20" s="37"/>
      <c r="F20" s="37"/>
      <c r="G20" s="37"/>
      <c r="H20" s="37"/>
      <c r="I20" s="31" t="s">
        <v>26</v>
      </c>
      <c r="J20" s="26" t="s">
        <v>1</v>
      </c>
      <c r="K20" s="37"/>
      <c r="L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38"/>
      <c r="C21" s="37"/>
      <c r="D21" s="37"/>
      <c r="E21" s="26" t="s">
        <v>32</v>
      </c>
      <c r="F21" s="37"/>
      <c r="G21" s="37"/>
      <c r="H21" s="37"/>
      <c r="I21" s="31" t="s">
        <v>28</v>
      </c>
      <c r="J21" s="26" t="s">
        <v>1</v>
      </c>
      <c r="K21" s="37"/>
      <c r="L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38"/>
      <c r="C23" s="37"/>
      <c r="D23" s="31" t="s">
        <v>34</v>
      </c>
      <c r="E23" s="37"/>
      <c r="F23" s="37"/>
      <c r="G23" s="37"/>
      <c r="H23" s="37"/>
      <c r="I23" s="31" t="s">
        <v>26</v>
      </c>
      <c r="J23" s="26" t="s">
        <v>1</v>
      </c>
      <c r="K23" s="37"/>
      <c r="L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38"/>
      <c r="C24" s="37"/>
      <c r="D24" s="37"/>
      <c r="E24" s="26" t="s">
        <v>35</v>
      </c>
      <c r="F24" s="37"/>
      <c r="G24" s="37"/>
      <c r="H24" s="37"/>
      <c r="I24" s="31" t="s">
        <v>28</v>
      </c>
      <c r="J24" s="26" t="s">
        <v>1</v>
      </c>
      <c r="K24" s="37"/>
      <c r="L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38"/>
      <c r="C26" s="37"/>
      <c r="D26" s="31" t="s">
        <v>36</v>
      </c>
      <c r="E26" s="37"/>
      <c r="F26" s="37"/>
      <c r="G26" s="37"/>
      <c r="H26" s="37"/>
      <c r="I26" s="37"/>
      <c r="J26" s="37"/>
      <c r="K26" s="37"/>
      <c r="L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21"/>
      <c r="B27" s="122"/>
      <c r="C27" s="121"/>
      <c r="D27" s="121"/>
      <c r="E27" s="35" t="s">
        <v>1</v>
      </c>
      <c r="F27" s="35"/>
      <c r="G27" s="35"/>
      <c r="H27" s="35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38"/>
      <c r="C29" s="37"/>
      <c r="D29" s="89"/>
      <c r="E29" s="89"/>
      <c r="F29" s="89"/>
      <c r="G29" s="89"/>
      <c r="H29" s="89"/>
      <c r="I29" s="89"/>
      <c r="J29" s="89"/>
      <c r="K29" s="89"/>
      <c r="L29" s="5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38"/>
      <c r="C30" s="37"/>
      <c r="D30" s="124" t="s">
        <v>37</v>
      </c>
      <c r="E30" s="37"/>
      <c r="F30" s="37"/>
      <c r="G30" s="37"/>
      <c r="H30" s="37"/>
      <c r="I30" s="37"/>
      <c r="J30" s="95">
        <f>ROUND(J126,0)</f>
        <v>0</v>
      </c>
      <c r="K30" s="37"/>
      <c r="L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38"/>
      <c r="C31" s="37"/>
      <c r="D31" s="89"/>
      <c r="E31" s="89"/>
      <c r="F31" s="89"/>
      <c r="G31" s="89"/>
      <c r="H31" s="89"/>
      <c r="I31" s="89"/>
      <c r="J31" s="89"/>
      <c r="K31" s="89"/>
      <c r="L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38"/>
      <c r="C32" s="37"/>
      <c r="D32" s="37"/>
      <c r="E32" s="37"/>
      <c r="F32" s="42" t="s">
        <v>39</v>
      </c>
      <c r="G32" s="37"/>
      <c r="H32" s="37"/>
      <c r="I32" s="42" t="s">
        <v>38</v>
      </c>
      <c r="J32" s="42" t="s">
        <v>40</v>
      </c>
      <c r="K32" s="37"/>
      <c r="L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38"/>
      <c r="C33" s="37"/>
      <c r="D33" s="125" t="s">
        <v>41</v>
      </c>
      <c r="E33" s="31" t="s">
        <v>42</v>
      </c>
      <c r="F33" s="126">
        <f>ROUND((SUM(BE126:BE348)),0)</f>
        <v>0</v>
      </c>
      <c r="G33" s="37"/>
      <c r="H33" s="37"/>
      <c r="I33" s="127">
        <v>0.21</v>
      </c>
      <c r="J33" s="126">
        <f>ROUND(((SUM(BE126:BE348))*I33),0)</f>
        <v>0</v>
      </c>
      <c r="K33" s="37"/>
      <c r="L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38"/>
      <c r="C34" s="37"/>
      <c r="D34" s="37"/>
      <c r="E34" s="31" t="s">
        <v>43</v>
      </c>
      <c r="F34" s="126">
        <f>ROUND((SUM(BF126:BF348)),0)</f>
        <v>0</v>
      </c>
      <c r="G34" s="37"/>
      <c r="H34" s="37"/>
      <c r="I34" s="127">
        <v>0.15</v>
      </c>
      <c r="J34" s="126">
        <f>ROUND(((SUM(BF126:BF348))*I34),0)</f>
        <v>0</v>
      </c>
      <c r="K34" s="37"/>
      <c r="L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38"/>
      <c r="C35" s="37"/>
      <c r="D35" s="37"/>
      <c r="E35" s="31" t="s">
        <v>44</v>
      </c>
      <c r="F35" s="126">
        <f>ROUND((SUM(BG126:BG348)),0)</f>
        <v>0</v>
      </c>
      <c r="G35" s="37"/>
      <c r="H35" s="37"/>
      <c r="I35" s="127">
        <v>0.21</v>
      </c>
      <c r="J35" s="126">
        <f>0</f>
        <v>0</v>
      </c>
      <c r="K35" s="37"/>
      <c r="L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38"/>
      <c r="C36" s="37"/>
      <c r="D36" s="37"/>
      <c r="E36" s="31" t="s">
        <v>45</v>
      </c>
      <c r="F36" s="126">
        <f>ROUND((SUM(BH126:BH348)),0)</f>
        <v>0</v>
      </c>
      <c r="G36" s="37"/>
      <c r="H36" s="37"/>
      <c r="I36" s="127">
        <v>0.15</v>
      </c>
      <c r="J36" s="126">
        <f>0</f>
        <v>0</v>
      </c>
      <c r="K36" s="37"/>
      <c r="L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38"/>
      <c r="C37" s="37"/>
      <c r="D37" s="37"/>
      <c r="E37" s="31" t="s">
        <v>46</v>
      </c>
      <c r="F37" s="126">
        <f>ROUND((SUM(BI126:BI348)),0)</f>
        <v>0</v>
      </c>
      <c r="G37" s="37"/>
      <c r="H37" s="37"/>
      <c r="I37" s="127">
        <v>0</v>
      </c>
      <c r="J37" s="126">
        <f>0</f>
        <v>0</v>
      </c>
      <c r="K37" s="37"/>
      <c r="L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38"/>
      <c r="C39" s="128"/>
      <c r="D39" s="129" t="s">
        <v>47</v>
      </c>
      <c r="E39" s="80"/>
      <c r="F39" s="80"/>
      <c r="G39" s="130" t="s">
        <v>48</v>
      </c>
      <c r="H39" s="131" t="s">
        <v>49</v>
      </c>
      <c r="I39" s="80"/>
      <c r="J39" s="132">
        <f>SUM(J30:J37)</f>
        <v>0</v>
      </c>
      <c r="K39" s="133"/>
      <c r="L39" s="5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54"/>
      <c r="D50" s="55" t="s">
        <v>50</v>
      </c>
      <c r="E50" s="56"/>
      <c r="F50" s="56"/>
      <c r="G50" s="55" t="s">
        <v>51</v>
      </c>
      <c r="H50" s="56"/>
      <c r="I50" s="56"/>
      <c r="J50" s="56"/>
      <c r="K50" s="56"/>
      <c r="L50" s="5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7"/>
      <c r="B61" s="38"/>
      <c r="C61" s="37"/>
      <c r="D61" s="57" t="s">
        <v>52</v>
      </c>
      <c r="E61" s="40"/>
      <c r="F61" s="134" t="s">
        <v>53</v>
      </c>
      <c r="G61" s="57" t="s">
        <v>52</v>
      </c>
      <c r="H61" s="40"/>
      <c r="I61" s="40"/>
      <c r="J61" s="135" t="s">
        <v>53</v>
      </c>
      <c r="K61" s="40"/>
      <c r="L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7"/>
      <c r="B65" s="38"/>
      <c r="C65" s="37"/>
      <c r="D65" s="55" t="s">
        <v>54</v>
      </c>
      <c r="E65" s="58"/>
      <c r="F65" s="58"/>
      <c r="G65" s="55" t="s">
        <v>55</v>
      </c>
      <c r="H65" s="58"/>
      <c r="I65" s="58"/>
      <c r="J65" s="58"/>
      <c r="K65" s="58"/>
      <c r="L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7"/>
      <c r="B76" s="38"/>
      <c r="C76" s="37"/>
      <c r="D76" s="57" t="s">
        <v>52</v>
      </c>
      <c r="E76" s="40"/>
      <c r="F76" s="134" t="s">
        <v>53</v>
      </c>
      <c r="G76" s="57" t="s">
        <v>52</v>
      </c>
      <c r="H76" s="40"/>
      <c r="I76" s="40"/>
      <c r="J76" s="135" t="s">
        <v>53</v>
      </c>
      <c r="K76" s="40"/>
      <c r="L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101</v>
      </c>
      <c r="D82" s="37"/>
      <c r="E82" s="37"/>
      <c r="F82" s="37"/>
      <c r="G82" s="37"/>
      <c r="H82" s="37"/>
      <c r="I82" s="37"/>
      <c r="J82" s="37"/>
      <c r="K82" s="37"/>
      <c r="L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17</v>
      </c>
      <c r="D84" s="37"/>
      <c r="E84" s="37"/>
      <c r="F84" s="37"/>
      <c r="G84" s="37"/>
      <c r="H84" s="37"/>
      <c r="I84" s="37"/>
      <c r="J84" s="37"/>
      <c r="K84" s="37"/>
      <c r="L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7"/>
      <c r="D85" s="37"/>
      <c r="E85" s="120" t="str">
        <f>E7</f>
        <v>Dvůr Králové n.L. - ul. Zborovská</v>
      </c>
      <c r="F85" s="31"/>
      <c r="G85" s="31"/>
      <c r="H85" s="31"/>
      <c r="I85" s="37"/>
      <c r="J85" s="37"/>
      <c r="K85" s="37"/>
      <c r="L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99</v>
      </c>
      <c r="D86" s="37"/>
      <c r="E86" s="37"/>
      <c r="F86" s="37"/>
      <c r="G86" s="37"/>
      <c r="H86" s="37"/>
      <c r="I86" s="37"/>
      <c r="J86" s="37"/>
      <c r="K86" s="37"/>
      <c r="L86" s="5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7"/>
      <c r="D87" s="37"/>
      <c r="E87" s="66" t="str">
        <f>E9</f>
        <v>11 - SO 101 Komunikace vozidlová</v>
      </c>
      <c r="F87" s="37"/>
      <c r="G87" s="37"/>
      <c r="H87" s="37"/>
      <c r="I87" s="37"/>
      <c r="J87" s="37"/>
      <c r="K87" s="37"/>
      <c r="L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21</v>
      </c>
      <c r="D89" s="37"/>
      <c r="E89" s="37"/>
      <c r="F89" s="26" t="str">
        <f>F12</f>
        <v>Dvůr Králové nad Labem</v>
      </c>
      <c r="G89" s="37"/>
      <c r="H89" s="37"/>
      <c r="I89" s="31" t="s">
        <v>23</v>
      </c>
      <c r="J89" s="68" t="str">
        <f>IF(J12="","",J12)</f>
        <v>31. 8. 2022</v>
      </c>
      <c r="K89" s="37"/>
      <c r="L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25.65" customHeight="1">
      <c r="A91" s="37"/>
      <c r="B91" s="38"/>
      <c r="C91" s="31" t="s">
        <v>25</v>
      </c>
      <c r="D91" s="37"/>
      <c r="E91" s="37"/>
      <c r="F91" s="26" t="str">
        <f>E15</f>
        <v>Město Dvůr Králové n.L., nám.T.G.Masaryka 38</v>
      </c>
      <c r="G91" s="37"/>
      <c r="H91" s="37"/>
      <c r="I91" s="31" t="s">
        <v>31</v>
      </c>
      <c r="J91" s="35" t="str">
        <f>E21</f>
        <v>TENET spol. s r.o., Horská 64, Trutnov</v>
      </c>
      <c r="K91" s="37"/>
      <c r="L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29</v>
      </c>
      <c r="D92" s="37"/>
      <c r="E92" s="37"/>
      <c r="F92" s="26" t="str">
        <f>IF(E18="","",E18)</f>
        <v>Vyplň údaj</v>
      </c>
      <c r="G92" s="37"/>
      <c r="H92" s="37"/>
      <c r="I92" s="31" t="s">
        <v>34</v>
      </c>
      <c r="J92" s="35" t="str">
        <f>E24</f>
        <v>ing. V. Švehla</v>
      </c>
      <c r="K92" s="37"/>
      <c r="L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36" t="s">
        <v>102</v>
      </c>
      <c r="D94" s="128"/>
      <c r="E94" s="128"/>
      <c r="F94" s="128"/>
      <c r="G94" s="128"/>
      <c r="H94" s="128"/>
      <c r="I94" s="128"/>
      <c r="J94" s="137" t="s">
        <v>103</v>
      </c>
      <c r="K94" s="128"/>
      <c r="L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4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38" t="s">
        <v>104</v>
      </c>
      <c r="D96" s="37"/>
      <c r="E96" s="37"/>
      <c r="F96" s="37"/>
      <c r="G96" s="37"/>
      <c r="H96" s="37"/>
      <c r="I96" s="37"/>
      <c r="J96" s="95">
        <f>J126</f>
        <v>0</v>
      </c>
      <c r="K96" s="37"/>
      <c r="L96" s="54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105</v>
      </c>
    </row>
    <row r="97" spans="1:31" s="9" customFormat="1" ht="24.95" customHeight="1">
      <c r="A97" s="9"/>
      <c r="B97" s="139"/>
      <c r="C97" s="9"/>
      <c r="D97" s="140" t="s">
        <v>106</v>
      </c>
      <c r="E97" s="141"/>
      <c r="F97" s="141"/>
      <c r="G97" s="141"/>
      <c r="H97" s="141"/>
      <c r="I97" s="141"/>
      <c r="J97" s="142">
        <f>J127</f>
        <v>0</v>
      </c>
      <c r="K97" s="9"/>
      <c r="L97" s="13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43"/>
      <c r="C98" s="10"/>
      <c r="D98" s="144" t="s">
        <v>107</v>
      </c>
      <c r="E98" s="145"/>
      <c r="F98" s="145"/>
      <c r="G98" s="145"/>
      <c r="H98" s="145"/>
      <c r="I98" s="145"/>
      <c r="J98" s="146">
        <f>J128</f>
        <v>0</v>
      </c>
      <c r="K98" s="10"/>
      <c r="L98" s="14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43"/>
      <c r="C99" s="10"/>
      <c r="D99" s="144" t="s">
        <v>108</v>
      </c>
      <c r="E99" s="145"/>
      <c r="F99" s="145"/>
      <c r="G99" s="145"/>
      <c r="H99" s="145"/>
      <c r="I99" s="145"/>
      <c r="J99" s="146">
        <f>J180</f>
        <v>0</v>
      </c>
      <c r="K99" s="10"/>
      <c r="L99" s="14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43"/>
      <c r="C100" s="10"/>
      <c r="D100" s="144" t="s">
        <v>109</v>
      </c>
      <c r="E100" s="145"/>
      <c r="F100" s="145"/>
      <c r="G100" s="145"/>
      <c r="H100" s="145"/>
      <c r="I100" s="145"/>
      <c r="J100" s="146">
        <f>J183</f>
        <v>0</v>
      </c>
      <c r="K100" s="10"/>
      <c r="L100" s="14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43"/>
      <c r="C101" s="10"/>
      <c r="D101" s="144" t="s">
        <v>110</v>
      </c>
      <c r="E101" s="145"/>
      <c r="F101" s="145"/>
      <c r="G101" s="145"/>
      <c r="H101" s="145"/>
      <c r="I101" s="145"/>
      <c r="J101" s="146">
        <f>J188</f>
        <v>0</v>
      </c>
      <c r="K101" s="10"/>
      <c r="L101" s="14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43"/>
      <c r="C102" s="10"/>
      <c r="D102" s="144" t="s">
        <v>111</v>
      </c>
      <c r="E102" s="145"/>
      <c r="F102" s="145"/>
      <c r="G102" s="145"/>
      <c r="H102" s="145"/>
      <c r="I102" s="145"/>
      <c r="J102" s="146">
        <f>J191</f>
        <v>0</v>
      </c>
      <c r="K102" s="10"/>
      <c r="L102" s="14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43"/>
      <c r="C103" s="10"/>
      <c r="D103" s="144" t="s">
        <v>112</v>
      </c>
      <c r="E103" s="145"/>
      <c r="F103" s="145"/>
      <c r="G103" s="145"/>
      <c r="H103" s="145"/>
      <c r="I103" s="145"/>
      <c r="J103" s="146">
        <f>J249</f>
        <v>0</v>
      </c>
      <c r="K103" s="10"/>
      <c r="L103" s="14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43"/>
      <c r="C104" s="10"/>
      <c r="D104" s="144" t="s">
        <v>113</v>
      </c>
      <c r="E104" s="145"/>
      <c r="F104" s="145"/>
      <c r="G104" s="145"/>
      <c r="H104" s="145"/>
      <c r="I104" s="145"/>
      <c r="J104" s="146">
        <f>J269</f>
        <v>0</v>
      </c>
      <c r="K104" s="10"/>
      <c r="L104" s="14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43"/>
      <c r="C105" s="10"/>
      <c r="D105" s="144" t="s">
        <v>114</v>
      </c>
      <c r="E105" s="145"/>
      <c r="F105" s="145"/>
      <c r="G105" s="145"/>
      <c r="H105" s="145"/>
      <c r="I105" s="145"/>
      <c r="J105" s="146">
        <f>J336</f>
        <v>0</v>
      </c>
      <c r="K105" s="10"/>
      <c r="L105" s="14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43"/>
      <c r="C106" s="10"/>
      <c r="D106" s="144" t="s">
        <v>115</v>
      </c>
      <c r="E106" s="145"/>
      <c r="F106" s="145"/>
      <c r="G106" s="145"/>
      <c r="H106" s="145"/>
      <c r="I106" s="145"/>
      <c r="J106" s="146">
        <f>J347</f>
        <v>0</v>
      </c>
      <c r="K106" s="10"/>
      <c r="L106" s="14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>
      <c r="A107" s="37"/>
      <c r="B107" s="38"/>
      <c r="C107" s="37"/>
      <c r="D107" s="37"/>
      <c r="E107" s="37"/>
      <c r="F107" s="37"/>
      <c r="G107" s="37"/>
      <c r="H107" s="37"/>
      <c r="I107" s="37"/>
      <c r="J107" s="37"/>
      <c r="K107" s="37"/>
      <c r="L107" s="54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6.95" customHeight="1">
      <c r="A108" s="37"/>
      <c r="B108" s="59"/>
      <c r="C108" s="60"/>
      <c r="D108" s="60"/>
      <c r="E108" s="60"/>
      <c r="F108" s="60"/>
      <c r="G108" s="60"/>
      <c r="H108" s="60"/>
      <c r="I108" s="60"/>
      <c r="J108" s="60"/>
      <c r="K108" s="60"/>
      <c r="L108" s="54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12" spans="1:31" s="2" customFormat="1" ht="6.95" customHeight="1">
      <c r="A112" s="37"/>
      <c r="B112" s="61"/>
      <c r="C112" s="62"/>
      <c r="D112" s="62"/>
      <c r="E112" s="62"/>
      <c r="F112" s="62"/>
      <c r="G112" s="62"/>
      <c r="H112" s="62"/>
      <c r="I112" s="62"/>
      <c r="J112" s="62"/>
      <c r="K112" s="62"/>
      <c r="L112" s="54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24.95" customHeight="1">
      <c r="A113" s="37"/>
      <c r="B113" s="38"/>
      <c r="C113" s="22" t="s">
        <v>116</v>
      </c>
      <c r="D113" s="37"/>
      <c r="E113" s="37"/>
      <c r="F113" s="37"/>
      <c r="G113" s="37"/>
      <c r="H113" s="37"/>
      <c r="I113" s="37"/>
      <c r="J113" s="37"/>
      <c r="K113" s="37"/>
      <c r="L113" s="54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7"/>
      <c r="D114" s="37"/>
      <c r="E114" s="37"/>
      <c r="F114" s="37"/>
      <c r="G114" s="37"/>
      <c r="H114" s="37"/>
      <c r="I114" s="37"/>
      <c r="J114" s="37"/>
      <c r="K114" s="37"/>
      <c r="L114" s="54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17</v>
      </c>
      <c r="D115" s="37"/>
      <c r="E115" s="37"/>
      <c r="F115" s="37"/>
      <c r="G115" s="37"/>
      <c r="H115" s="37"/>
      <c r="I115" s="37"/>
      <c r="J115" s="37"/>
      <c r="K115" s="37"/>
      <c r="L115" s="54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6.5" customHeight="1">
      <c r="A116" s="37"/>
      <c r="B116" s="38"/>
      <c r="C116" s="37"/>
      <c r="D116" s="37"/>
      <c r="E116" s="120" t="str">
        <f>E7</f>
        <v>Dvůr Králové n.L. - ul. Zborovská</v>
      </c>
      <c r="F116" s="31"/>
      <c r="G116" s="31"/>
      <c r="H116" s="31"/>
      <c r="I116" s="37"/>
      <c r="J116" s="37"/>
      <c r="K116" s="37"/>
      <c r="L116" s="54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99</v>
      </c>
      <c r="D117" s="37"/>
      <c r="E117" s="37"/>
      <c r="F117" s="37"/>
      <c r="G117" s="37"/>
      <c r="H117" s="37"/>
      <c r="I117" s="37"/>
      <c r="J117" s="37"/>
      <c r="K117" s="37"/>
      <c r="L117" s="54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6.5" customHeight="1">
      <c r="A118" s="37"/>
      <c r="B118" s="38"/>
      <c r="C118" s="37"/>
      <c r="D118" s="37"/>
      <c r="E118" s="66" t="str">
        <f>E9</f>
        <v>11 - SO 101 Komunikace vozidlová</v>
      </c>
      <c r="F118" s="37"/>
      <c r="G118" s="37"/>
      <c r="H118" s="37"/>
      <c r="I118" s="37"/>
      <c r="J118" s="37"/>
      <c r="K118" s="37"/>
      <c r="L118" s="54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6.95" customHeight="1">
      <c r="A119" s="37"/>
      <c r="B119" s="38"/>
      <c r="C119" s="37"/>
      <c r="D119" s="37"/>
      <c r="E119" s="37"/>
      <c r="F119" s="37"/>
      <c r="G119" s="37"/>
      <c r="H119" s="37"/>
      <c r="I119" s="37"/>
      <c r="J119" s="37"/>
      <c r="K119" s="37"/>
      <c r="L119" s="54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2" customHeight="1">
      <c r="A120" s="37"/>
      <c r="B120" s="38"/>
      <c r="C120" s="31" t="s">
        <v>21</v>
      </c>
      <c r="D120" s="37"/>
      <c r="E120" s="37"/>
      <c r="F120" s="26" t="str">
        <f>F12</f>
        <v>Dvůr Králové nad Labem</v>
      </c>
      <c r="G120" s="37"/>
      <c r="H120" s="37"/>
      <c r="I120" s="31" t="s">
        <v>23</v>
      </c>
      <c r="J120" s="68" t="str">
        <f>IF(J12="","",J12)</f>
        <v>31. 8. 2022</v>
      </c>
      <c r="K120" s="37"/>
      <c r="L120" s="54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6.95" customHeight="1">
      <c r="A121" s="37"/>
      <c r="B121" s="38"/>
      <c r="C121" s="37"/>
      <c r="D121" s="37"/>
      <c r="E121" s="37"/>
      <c r="F121" s="37"/>
      <c r="G121" s="37"/>
      <c r="H121" s="37"/>
      <c r="I121" s="37"/>
      <c r="J121" s="37"/>
      <c r="K121" s="37"/>
      <c r="L121" s="54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25.65" customHeight="1">
      <c r="A122" s="37"/>
      <c r="B122" s="38"/>
      <c r="C122" s="31" t="s">
        <v>25</v>
      </c>
      <c r="D122" s="37"/>
      <c r="E122" s="37"/>
      <c r="F122" s="26" t="str">
        <f>E15</f>
        <v>Město Dvůr Králové n.L., nám.T.G.Masaryka 38</v>
      </c>
      <c r="G122" s="37"/>
      <c r="H122" s="37"/>
      <c r="I122" s="31" t="s">
        <v>31</v>
      </c>
      <c r="J122" s="35" t="str">
        <f>E21</f>
        <v>TENET spol. s r.o., Horská 64, Trutnov</v>
      </c>
      <c r="K122" s="37"/>
      <c r="L122" s="54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5.15" customHeight="1">
      <c r="A123" s="37"/>
      <c r="B123" s="38"/>
      <c r="C123" s="31" t="s">
        <v>29</v>
      </c>
      <c r="D123" s="37"/>
      <c r="E123" s="37"/>
      <c r="F123" s="26" t="str">
        <f>IF(E18="","",E18)</f>
        <v>Vyplň údaj</v>
      </c>
      <c r="G123" s="37"/>
      <c r="H123" s="37"/>
      <c r="I123" s="31" t="s">
        <v>34</v>
      </c>
      <c r="J123" s="35" t="str">
        <f>E24</f>
        <v>ing. V. Švehla</v>
      </c>
      <c r="K123" s="37"/>
      <c r="L123" s="54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0.3" customHeight="1">
      <c r="A124" s="37"/>
      <c r="B124" s="38"/>
      <c r="C124" s="37"/>
      <c r="D124" s="37"/>
      <c r="E124" s="37"/>
      <c r="F124" s="37"/>
      <c r="G124" s="37"/>
      <c r="H124" s="37"/>
      <c r="I124" s="37"/>
      <c r="J124" s="37"/>
      <c r="K124" s="37"/>
      <c r="L124" s="54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11" customFormat="1" ht="29.25" customHeight="1">
      <c r="A125" s="147"/>
      <c r="B125" s="148"/>
      <c r="C125" s="149" t="s">
        <v>117</v>
      </c>
      <c r="D125" s="150" t="s">
        <v>62</v>
      </c>
      <c r="E125" s="150" t="s">
        <v>58</v>
      </c>
      <c r="F125" s="150" t="s">
        <v>59</v>
      </c>
      <c r="G125" s="150" t="s">
        <v>118</v>
      </c>
      <c r="H125" s="150" t="s">
        <v>119</v>
      </c>
      <c r="I125" s="150" t="s">
        <v>120</v>
      </c>
      <c r="J125" s="150" t="s">
        <v>103</v>
      </c>
      <c r="K125" s="151" t="s">
        <v>121</v>
      </c>
      <c r="L125" s="152"/>
      <c r="M125" s="85" t="s">
        <v>1</v>
      </c>
      <c r="N125" s="86" t="s">
        <v>41</v>
      </c>
      <c r="O125" s="86" t="s">
        <v>122</v>
      </c>
      <c r="P125" s="86" t="s">
        <v>123</v>
      </c>
      <c r="Q125" s="86" t="s">
        <v>124</v>
      </c>
      <c r="R125" s="86" t="s">
        <v>125</v>
      </c>
      <c r="S125" s="86" t="s">
        <v>126</v>
      </c>
      <c r="T125" s="87" t="s">
        <v>127</v>
      </c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</row>
    <row r="126" spans="1:63" s="2" customFormat="1" ht="22.8" customHeight="1">
      <c r="A126" s="37"/>
      <c r="B126" s="38"/>
      <c r="C126" s="92" t="s">
        <v>128</v>
      </c>
      <c r="D126" s="37"/>
      <c r="E126" s="37"/>
      <c r="F126" s="37"/>
      <c r="G126" s="37"/>
      <c r="H126" s="37"/>
      <c r="I126" s="37"/>
      <c r="J126" s="153">
        <f>BK126</f>
        <v>0</v>
      </c>
      <c r="K126" s="37"/>
      <c r="L126" s="38"/>
      <c r="M126" s="88"/>
      <c r="N126" s="72"/>
      <c r="O126" s="89"/>
      <c r="P126" s="154">
        <f>P127</f>
        <v>0</v>
      </c>
      <c r="Q126" s="89"/>
      <c r="R126" s="154">
        <f>R127</f>
        <v>816.1389288769999</v>
      </c>
      <c r="S126" s="89"/>
      <c r="T126" s="155">
        <f>T127</f>
        <v>3266.54054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8" t="s">
        <v>76</v>
      </c>
      <c r="AU126" s="18" t="s">
        <v>105</v>
      </c>
      <c r="BK126" s="156">
        <f>BK127</f>
        <v>0</v>
      </c>
    </row>
    <row r="127" spans="1:63" s="12" customFormat="1" ht="25.9" customHeight="1">
      <c r="A127" s="12"/>
      <c r="B127" s="157"/>
      <c r="C127" s="12"/>
      <c r="D127" s="158" t="s">
        <v>76</v>
      </c>
      <c r="E127" s="159" t="s">
        <v>129</v>
      </c>
      <c r="F127" s="159" t="s">
        <v>130</v>
      </c>
      <c r="G127" s="12"/>
      <c r="H127" s="12"/>
      <c r="I127" s="160"/>
      <c r="J127" s="161">
        <f>BK127</f>
        <v>0</v>
      </c>
      <c r="K127" s="12"/>
      <c r="L127" s="157"/>
      <c r="M127" s="162"/>
      <c r="N127" s="163"/>
      <c r="O127" s="163"/>
      <c r="P127" s="164">
        <f>P128+P180+P183+P188+P191+P249+P269+P336+P347</f>
        <v>0</v>
      </c>
      <c r="Q127" s="163"/>
      <c r="R127" s="164">
        <f>R128+R180+R183+R188+R191+R249+R269+R336+R347</f>
        <v>816.1389288769999</v>
      </c>
      <c r="S127" s="163"/>
      <c r="T127" s="165">
        <f>T128+T180+T183+T188+T191+T249+T269+T336+T347</f>
        <v>3266.54054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158" t="s">
        <v>8</v>
      </c>
      <c r="AT127" s="166" t="s">
        <v>76</v>
      </c>
      <c r="AU127" s="166" t="s">
        <v>77</v>
      </c>
      <c r="AY127" s="158" t="s">
        <v>131</v>
      </c>
      <c r="BK127" s="167">
        <f>BK128+BK180+BK183+BK188+BK191+BK249+BK269+BK336+BK347</f>
        <v>0</v>
      </c>
    </row>
    <row r="128" spans="1:63" s="12" customFormat="1" ht="22.8" customHeight="1">
      <c r="A128" s="12"/>
      <c r="B128" s="157"/>
      <c r="C128" s="12"/>
      <c r="D128" s="158" t="s">
        <v>76</v>
      </c>
      <c r="E128" s="168" t="s">
        <v>8</v>
      </c>
      <c r="F128" s="168" t="s">
        <v>132</v>
      </c>
      <c r="G128" s="12"/>
      <c r="H128" s="12"/>
      <c r="I128" s="160"/>
      <c r="J128" s="169">
        <f>BK128</f>
        <v>0</v>
      </c>
      <c r="K128" s="12"/>
      <c r="L128" s="157"/>
      <c r="M128" s="162"/>
      <c r="N128" s="163"/>
      <c r="O128" s="163"/>
      <c r="P128" s="164">
        <f>SUM(P129:P179)</f>
        <v>0</v>
      </c>
      <c r="Q128" s="163"/>
      <c r="R128" s="164">
        <f>SUM(R129:R179)</f>
        <v>0.2718662</v>
      </c>
      <c r="S128" s="163"/>
      <c r="T128" s="165">
        <f>SUM(T129:T179)</f>
        <v>3266.48454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158" t="s">
        <v>8</v>
      </c>
      <c r="AT128" s="166" t="s">
        <v>76</v>
      </c>
      <c r="AU128" s="166" t="s">
        <v>8</v>
      </c>
      <c r="AY128" s="158" t="s">
        <v>131</v>
      </c>
      <c r="BK128" s="167">
        <f>SUM(BK129:BK179)</f>
        <v>0</v>
      </c>
    </row>
    <row r="129" spans="1:65" s="2" customFormat="1" ht="24.15" customHeight="1">
      <c r="A129" s="37"/>
      <c r="B129" s="170"/>
      <c r="C129" s="171" t="s">
        <v>8</v>
      </c>
      <c r="D129" s="171" t="s">
        <v>133</v>
      </c>
      <c r="E129" s="172" t="s">
        <v>134</v>
      </c>
      <c r="F129" s="173" t="s">
        <v>135</v>
      </c>
      <c r="G129" s="174" t="s">
        <v>136</v>
      </c>
      <c r="H129" s="175">
        <v>3019.086</v>
      </c>
      <c r="I129" s="176"/>
      <c r="J129" s="177">
        <f>ROUND(I129*H129,0)</f>
        <v>0</v>
      </c>
      <c r="K129" s="173" t="s">
        <v>137</v>
      </c>
      <c r="L129" s="38"/>
      <c r="M129" s="178" t="s">
        <v>1</v>
      </c>
      <c r="N129" s="179" t="s">
        <v>42</v>
      </c>
      <c r="O129" s="76"/>
      <c r="P129" s="180">
        <f>O129*H129</f>
        <v>0</v>
      </c>
      <c r="Q129" s="180">
        <v>0</v>
      </c>
      <c r="R129" s="180">
        <f>Q129*H129</f>
        <v>0</v>
      </c>
      <c r="S129" s="180">
        <v>0.44</v>
      </c>
      <c r="T129" s="181">
        <f>S129*H129</f>
        <v>1328.3978399999999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182" t="s">
        <v>138</v>
      </c>
      <c r="AT129" s="182" t="s">
        <v>133</v>
      </c>
      <c r="AU129" s="182" t="s">
        <v>86</v>
      </c>
      <c r="AY129" s="18" t="s">
        <v>131</v>
      </c>
      <c r="BE129" s="183">
        <f>IF(N129="základní",J129,0)</f>
        <v>0</v>
      </c>
      <c r="BF129" s="183">
        <f>IF(N129="snížená",J129,0)</f>
        <v>0</v>
      </c>
      <c r="BG129" s="183">
        <f>IF(N129="zákl. přenesená",J129,0)</f>
        <v>0</v>
      </c>
      <c r="BH129" s="183">
        <f>IF(N129="sníž. přenesená",J129,0)</f>
        <v>0</v>
      </c>
      <c r="BI129" s="183">
        <f>IF(N129="nulová",J129,0)</f>
        <v>0</v>
      </c>
      <c r="BJ129" s="18" t="s">
        <v>8</v>
      </c>
      <c r="BK129" s="183">
        <f>ROUND(I129*H129,0)</f>
        <v>0</v>
      </c>
      <c r="BL129" s="18" t="s">
        <v>138</v>
      </c>
      <c r="BM129" s="182" t="s">
        <v>139</v>
      </c>
    </row>
    <row r="130" spans="1:51" s="13" customFormat="1" ht="12">
      <c r="A130" s="13"/>
      <c r="B130" s="184"/>
      <c r="C130" s="13"/>
      <c r="D130" s="185" t="s">
        <v>140</v>
      </c>
      <c r="E130" s="186" t="s">
        <v>1</v>
      </c>
      <c r="F130" s="187" t="s">
        <v>141</v>
      </c>
      <c r="G130" s="13"/>
      <c r="H130" s="188">
        <v>3019.086</v>
      </c>
      <c r="I130" s="189"/>
      <c r="J130" s="13"/>
      <c r="K130" s="13"/>
      <c r="L130" s="184"/>
      <c r="M130" s="190"/>
      <c r="N130" s="191"/>
      <c r="O130" s="191"/>
      <c r="P130" s="191"/>
      <c r="Q130" s="191"/>
      <c r="R130" s="191"/>
      <c r="S130" s="191"/>
      <c r="T130" s="192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186" t="s">
        <v>140</v>
      </c>
      <c r="AU130" s="186" t="s">
        <v>86</v>
      </c>
      <c r="AV130" s="13" t="s">
        <v>86</v>
      </c>
      <c r="AW130" s="13" t="s">
        <v>33</v>
      </c>
      <c r="AX130" s="13" t="s">
        <v>8</v>
      </c>
      <c r="AY130" s="186" t="s">
        <v>131</v>
      </c>
    </row>
    <row r="131" spans="1:65" s="2" customFormat="1" ht="24.15" customHeight="1">
      <c r="A131" s="37"/>
      <c r="B131" s="170"/>
      <c r="C131" s="171" t="s">
        <v>86</v>
      </c>
      <c r="D131" s="171" t="s">
        <v>133</v>
      </c>
      <c r="E131" s="172" t="s">
        <v>142</v>
      </c>
      <c r="F131" s="173" t="s">
        <v>143</v>
      </c>
      <c r="G131" s="174" t="s">
        <v>136</v>
      </c>
      <c r="H131" s="175">
        <v>449.482</v>
      </c>
      <c r="I131" s="176"/>
      <c r="J131" s="177">
        <f>ROUND(I131*H131,0)</f>
        <v>0</v>
      </c>
      <c r="K131" s="173" t="s">
        <v>137</v>
      </c>
      <c r="L131" s="38"/>
      <c r="M131" s="178" t="s">
        <v>1</v>
      </c>
      <c r="N131" s="179" t="s">
        <v>42</v>
      </c>
      <c r="O131" s="76"/>
      <c r="P131" s="180">
        <f>O131*H131</f>
        <v>0</v>
      </c>
      <c r="Q131" s="180">
        <v>0</v>
      </c>
      <c r="R131" s="180">
        <f>Q131*H131</f>
        <v>0</v>
      </c>
      <c r="S131" s="180">
        <v>0.58</v>
      </c>
      <c r="T131" s="181">
        <f>S131*H131</f>
        <v>260.69956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182" t="s">
        <v>138</v>
      </c>
      <c r="AT131" s="182" t="s">
        <v>133</v>
      </c>
      <c r="AU131" s="182" t="s">
        <v>86</v>
      </c>
      <c r="AY131" s="18" t="s">
        <v>131</v>
      </c>
      <c r="BE131" s="183">
        <f>IF(N131="základní",J131,0)</f>
        <v>0</v>
      </c>
      <c r="BF131" s="183">
        <f>IF(N131="snížená",J131,0)</f>
        <v>0</v>
      </c>
      <c r="BG131" s="183">
        <f>IF(N131="zákl. přenesená",J131,0)</f>
        <v>0</v>
      </c>
      <c r="BH131" s="183">
        <f>IF(N131="sníž. přenesená",J131,0)</f>
        <v>0</v>
      </c>
      <c r="BI131" s="183">
        <f>IF(N131="nulová",J131,0)</f>
        <v>0</v>
      </c>
      <c r="BJ131" s="18" t="s">
        <v>8</v>
      </c>
      <c r="BK131" s="183">
        <f>ROUND(I131*H131,0)</f>
        <v>0</v>
      </c>
      <c r="BL131" s="18" t="s">
        <v>138</v>
      </c>
      <c r="BM131" s="182" t="s">
        <v>144</v>
      </c>
    </row>
    <row r="132" spans="1:51" s="13" customFormat="1" ht="12">
      <c r="A132" s="13"/>
      <c r="B132" s="184"/>
      <c r="C132" s="13"/>
      <c r="D132" s="185" t="s">
        <v>140</v>
      </c>
      <c r="E132" s="186" t="s">
        <v>1</v>
      </c>
      <c r="F132" s="187" t="s">
        <v>145</v>
      </c>
      <c r="G132" s="13"/>
      <c r="H132" s="188">
        <v>449.482</v>
      </c>
      <c r="I132" s="189"/>
      <c r="J132" s="13"/>
      <c r="K132" s="13"/>
      <c r="L132" s="184"/>
      <c r="M132" s="190"/>
      <c r="N132" s="191"/>
      <c r="O132" s="191"/>
      <c r="P132" s="191"/>
      <c r="Q132" s="191"/>
      <c r="R132" s="191"/>
      <c r="S132" s="191"/>
      <c r="T132" s="192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186" t="s">
        <v>140</v>
      </c>
      <c r="AU132" s="186" t="s">
        <v>86</v>
      </c>
      <c r="AV132" s="13" t="s">
        <v>86</v>
      </c>
      <c r="AW132" s="13" t="s">
        <v>33</v>
      </c>
      <c r="AX132" s="13" t="s">
        <v>8</v>
      </c>
      <c r="AY132" s="186" t="s">
        <v>131</v>
      </c>
    </row>
    <row r="133" spans="1:65" s="2" customFormat="1" ht="24.15" customHeight="1">
      <c r="A133" s="37"/>
      <c r="B133" s="170"/>
      <c r="C133" s="171" t="s">
        <v>146</v>
      </c>
      <c r="D133" s="171" t="s">
        <v>133</v>
      </c>
      <c r="E133" s="172" t="s">
        <v>147</v>
      </c>
      <c r="F133" s="173" t="s">
        <v>148</v>
      </c>
      <c r="G133" s="174" t="s">
        <v>136</v>
      </c>
      <c r="H133" s="175">
        <v>449.482</v>
      </c>
      <c r="I133" s="176"/>
      <c r="J133" s="177">
        <f>ROUND(I133*H133,0)</f>
        <v>0</v>
      </c>
      <c r="K133" s="173" t="s">
        <v>137</v>
      </c>
      <c r="L133" s="38"/>
      <c r="M133" s="178" t="s">
        <v>1</v>
      </c>
      <c r="N133" s="179" t="s">
        <v>42</v>
      </c>
      <c r="O133" s="76"/>
      <c r="P133" s="180">
        <f>O133*H133</f>
        <v>0</v>
      </c>
      <c r="Q133" s="180">
        <v>0</v>
      </c>
      <c r="R133" s="180">
        <f>Q133*H133</f>
        <v>0</v>
      </c>
      <c r="S133" s="180">
        <v>0.75</v>
      </c>
      <c r="T133" s="181">
        <f>S133*H133</f>
        <v>337.11150000000004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182" t="s">
        <v>138</v>
      </c>
      <c r="AT133" s="182" t="s">
        <v>133</v>
      </c>
      <c r="AU133" s="182" t="s">
        <v>86</v>
      </c>
      <c r="AY133" s="18" t="s">
        <v>131</v>
      </c>
      <c r="BE133" s="183">
        <f>IF(N133="základní",J133,0)</f>
        <v>0</v>
      </c>
      <c r="BF133" s="183">
        <f>IF(N133="snížená",J133,0)</f>
        <v>0</v>
      </c>
      <c r="BG133" s="183">
        <f>IF(N133="zákl. přenesená",J133,0)</f>
        <v>0</v>
      </c>
      <c r="BH133" s="183">
        <f>IF(N133="sníž. přenesená",J133,0)</f>
        <v>0</v>
      </c>
      <c r="BI133" s="183">
        <f>IF(N133="nulová",J133,0)</f>
        <v>0</v>
      </c>
      <c r="BJ133" s="18" t="s">
        <v>8</v>
      </c>
      <c r="BK133" s="183">
        <f>ROUND(I133*H133,0)</f>
        <v>0</v>
      </c>
      <c r="BL133" s="18" t="s">
        <v>138</v>
      </c>
      <c r="BM133" s="182" t="s">
        <v>149</v>
      </c>
    </row>
    <row r="134" spans="1:51" s="13" customFormat="1" ht="12">
      <c r="A134" s="13"/>
      <c r="B134" s="184"/>
      <c r="C134" s="13"/>
      <c r="D134" s="185" t="s">
        <v>140</v>
      </c>
      <c r="E134" s="186" t="s">
        <v>1</v>
      </c>
      <c r="F134" s="187" t="s">
        <v>145</v>
      </c>
      <c r="G134" s="13"/>
      <c r="H134" s="188">
        <v>449.482</v>
      </c>
      <c r="I134" s="189"/>
      <c r="J134" s="13"/>
      <c r="K134" s="13"/>
      <c r="L134" s="184"/>
      <c r="M134" s="190"/>
      <c r="N134" s="191"/>
      <c r="O134" s="191"/>
      <c r="P134" s="191"/>
      <c r="Q134" s="191"/>
      <c r="R134" s="191"/>
      <c r="S134" s="191"/>
      <c r="T134" s="192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186" t="s">
        <v>140</v>
      </c>
      <c r="AU134" s="186" t="s">
        <v>86</v>
      </c>
      <c r="AV134" s="13" t="s">
        <v>86</v>
      </c>
      <c r="AW134" s="13" t="s">
        <v>33</v>
      </c>
      <c r="AX134" s="13" t="s">
        <v>8</v>
      </c>
      <c r="AY134" s="186" t="s">
        <v>131</v>
      </c>
    </row>
    <row r="135" spans="1:65" s="2" customFormat="1" ht="24.15" customHeight="1">
      <c r="A135" s="37"/>
      <c r="B135" s="170"/>
      <c r="C135" s="171" t="s">
        <v>138</v>
      </c>
      <c r="D135" s="171" t="s">
        <v>133</v>
      </c>
      <c r="E135" s="172" t="s">
        <v>150</v>
      </c>
      <c r="F135" s="173" t="s">
        <v>151</v>
      </c>
      <c r="G135" s="174" t="s">
        <v>136</v>
      </c>
      <c r="H135" s="175">
        <v>3019.086</v>
      </c>
      <c r="I135" s="176"/>
      <c r="J135" s="177">
        <f>ROUND(I135*H135,0)</f>
        <v>0</v>
      </c>
      <c r="K135" s="173" t="s">
        <v>137</v>
      </c>
      <c r="L135" s="38"/>
      <c r="M135" s="178" t="s">
        <v>1</v>
      </c>
      <c r="N135" s="179" t="s">
        <v>42</v>
      </c>
      <c r="O135" s="76"/>
      <c r="P135" s="180">
        <f>O135*H135</f>
        <v>0</v>
      </c>
      <c r="Q135" s="180">
        <v>0</v>
      </c>
      <c r="R135" s="180">
        <f>Q135*H135</f>
        <v>0</v>
      </c>
      <c r="S135" s="180">
        <v>0.24</v>
      </c>
      <c r="T135" s="181">
        <f>S135*H135</f>
        <v>724.5806399999999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182" t="s">
        <v>138</v>
      </c>
      <c r="AT135" s="182" t="s">
        <v>133</v>
      </c>
      <c r="AU135" s="182" t="s">
        <v>86</v>
      </c>
      <c r="AY135" s="18" t="s">
        <v>131</v>
      </c>
      <c r="BE135" s="183">
        <f>IF(N135="základní",J135,0)</f>
        <v>0</v>
      </c>
      <c r="BF135" s="183">
        <f>IF(N135="snížená",J135,0)</f>
        <v>0</v>
      </c>
      <c r="BG135" s="183">
        <f>IF(N135="zákl. přenesená",J135,0)</f>
        <v>0</v>
      </c>
      <c r="BH135" s="183">
        <f>IF(N135="sníž. přenesená",J135,0)</f>
        <v>0</v>
      </c>
      <c r="BI135" s="183">
        <f>IF(N135="nulová",J135,0)</f>
        <v>0</v>
      </c>
      <c r="BJ135" s="18" t="s">
        <v>8</v>
      </c>
      <c r="BK135" s="183">
        <f>ROUND(I135*H135,0)</f>
        <v>0</v>
      </c>
      <c r="BL135" s="18" t="s">
        <v>138</v>
      </c>
      <c r="BM135" s="182" t="s">
        <v>152</v>
      </c>
    </row>
    <row r="136" spans="1:51" s="13" customFormat="1" ht="12">
      <c r="A136" s="13"/>
      <c r="B136" s="184"/>
      <c r="C136" s="13"/>
      <c r="D136" s="185" t="s">
        <v>140</v>
      </c>
      <c r="E136" s="186" t="s">
        <v>1</v>
      </c>
      <c r="F136" s="187" t="s">
        <v>141</v>
      </c>
      <c r="G136" s="13"/>
      <c r="H136" s="188">
        <v>3019.086</v>
      </c>
      <c r="I136" s="189"/>
      <c r="J136" s="13"/>
      <c r="K136" s="13"/>
      <c r="L136" s="184"/>
      <c r="M136" s="190"/>
      <c r="N136" s="191"/>
      <c r="O136" s="191"/>
      <c r="P136" s="191"/>
      <c r="Q136" s="191"/>
      <c r="R136" s="191"/>
      <c r="S136" s="191"/>
      <c r="T136" s="192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186" t="s">
        <v>140</v>
      </c>
      <c r="AU136" s="186" t="s">
        <v>86</v>
      </c>
      <c r="AV136" s="13" t="s">
        <v>86</v>
      </c>
      <c r="AW136" s="13" t="s">
        <v>33</v>
      </c>
      <c r="AX136" s="13" t="s">
        <v>8</v>
      </c>
      <c r="AY136" s="186" t="s">
        <v>131</v>
      </c>
    </row>
    <row r="137" spans="1:65" s="2" customFormat="1" ht="33" customHeight="1">
      <c r="A137" s="37"/>
      <c r="B137" s="170"/>
      <c r="C137" s="171" t="s">
        <v>153</v>
      </c>
      <c r="D137" s="171" t="s">
        <v>133</v>
      </c>
      <c r="E137" s="172" t="s">
        <v>154</v>
      </c>
      <c r="F137" s="173" t="s">
        <v>155</v>
      </c>
      <c r="G137" s="174" t="s">
        <v>136</v>
      </c>
      <c r="H137" s="175">
        <v>2982.5</v>
      </c>
      <c r="I137" s="176"/>
      <c r="J137" s="177">
        <f>ROUND(I137*H137,0)</f>
        <v>0</v>
      </c>
      <c r="K137" s="173" t="s">
        <v>137</v>
      </c>
      <c r="L137" s="38"/>
      <c r="M137" s="178" t="s">
        <v>1</v>
      </c>
      <c r="N137" s="179" t="s">
        <v>42</v>
      </c>
      <c r="O137" s="76"/>
      <c r="P137" s="180">
        <f>O137*H137</f>
        <v>0</v>
      </c>
      <c r="Q137" s="180">
        <v>5.976E-05</v>
      </c>
      <c r="R137" s="180">
        <f>Q137*H137</f>
        <v>0.17823419999999998</v>
      </c>
      <c r="S137" s="180">
        <v>0.115</v>
      </c>
      <c r="T137" s="181">
        <f>S137*H137</f>
        <v>342.9875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182" t="s">
        <v>138</v>
      </c>
      <c r="AT137" s="182" t="s">
        <v>133</v>
      </c>
      <c r="AU137" s="182" t="s">
        <v>86</v>
      </c>
      <c r="AY137" s="18" t="s">
        <v>131</v>
      </c>
      <c r="BE137" s="183">
        <f>IF(N137="základní",J137,0)</f>
        <v>0</v>
      </c>
      <c r="BF137" s="183">
        <f>IF(N137="snížená",J137,0)</f>
        <v>0</v>
      </c>
      <c r="BG137" s="183">
        <f>IF(N137="zákl. přenesená",J137,0)</f>
        <v>0</v>
      </c>
      <c r="BH137" s="183">
        <f>IF(N137="sníž. přenesená",J137,0)</f>
        <v>0</v>
      </c>
      <c r="BI137" s="183">
        <f>IF(N137="nulová",J137,0)</f>
        <v>0</v>
      </c>
      <c r="BJ137" s="18" t="s">
        <v>8</v>
      </c>
      <c r="BK137" s="183">
        <f>ROUND(I137*H137,0)</f>
        <v>0</v>
      </c>
      <c r="BL137" s="18" t="s">
        <v>138</v>
      </c>
      <c r="BM137" s="182" t="s">
        <v>156</v>
      </c>
    </row>
    <row r="138" spans="1:51" s="13" customFormat="1" ht="12">
      <c r="A138" s="13"/>
      <c r="B138" s="184"/>
      <c r="C138" s="13"/>
      <c r="D138" s="185" t="s">
        <v>140</v>
      </c>
      <c r="E138" s="186" t="s">
        <v>1</v>
      </c>
      <c r="F138" s="187" t="s">
        <v>157</v>
      </c>
      <c r="G138" s="13"/>
      <c r="H138" s="188">
        <v>2982.5</v>
      </c>
      <c r="I138" s="189"/>
      <c r="J138" s="13"/>
      <c r="K138" s="13"/>
      <c r="L138" s="184"/>
      <c r="M138" s="190"/>
      <c r="N138" s="191"/>
      <c r="O138" s="191"/>
      <c r="P138" s="191"/>
      <c r="Q138" s="191"/>
      <c r="R138" s="191"/>
      <c r="S138" s="191"/>
      <c r="T138" s="192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186" t="s">
        <v>140</v>
      </c>
      <c r="AU138" s="186" t="s">
        <v>86</v>
      </c>
      <c r="AV138" s="13" t="s">
        <v>86</v>
      </c>
      <c r="AW138" s="13" t="s">
        <v>33</v>
      </c>
      <c r="AX138" s="13" t="s">
        <v>8</v>
      </c>
      <c r="AY138" s="186" t="s">
        <v>131</v>
      </c>
    </row>
    <row r="139" spans="1:65" s="2" customFormat="1" ht="16.5" customHeight="1">
      <c r="A139" s="37"/>
      <c r="B139" s="170"/>
      <c r="C139" s="171" t="s">
        <v>158</v>
      </c>
      <c r="D139" s="171" t="s">
        <v>133</v>
      </c>
      <c r="E139" s="172" t="s">
        <v>159</v>
      </c>
      <c r="F139" s="173" t="s">
        <v>160</v>
      </c>
      <c r="G139" s="174" t="s">
        <v>161</v>
      </c>
      <c r="H139" s="175">
        <v>554.4</v>
      </c>
      <c r="I139" s="176"/>
      <c r="J139" s="177">
        <f>ROUND(I139*H139,0)</f>
        <v>0</v>
      </c>
      <c r="K139" s="173" t="s">
        <v>137</v>
      </c>
      <c r="L139" s="38"/>
      <c r="M139" s="178" t="s">
        <v>1</v>
      </c>
      <c r="N139" s="179" t="s">
        <v>42</v>
      </c>
      <c r="O139" s="76"/>
      <c r="P139" s="180">
        <f>O139*H139</f>
        <v>0</v>
      </c>
      <c r="Q139" s="180">
        <v>0</v>
      </c>
      <c r="R139" s="180">
        <f>Q139*H139</f>
        <v>0</v>
      </c>
      <c r="S139" s="180">
        <v>0.29</v>
      </c>
      <c r="T139" s="181">
        <f>S139*H139</f>
        <v>160.77599999999998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182" t="s">
        <v>138</v>
      </c>
      <c r="AT139" s="182" t="s">
        <v>133</v>
      </c>
      <c r="AU139" s="182" t="s">
        <v>86</v>
      </c>
      <c r="AY139" s="18" t="s">
        <v>131</v>
      </c>
      <c r="BE139" s="183">
        <f>IF(N139="základní",J139,0)</f>
        <v>0</v>
      </c>
      <c r="BF139" s="183">
        <f>IF(N139="snížená",J139,0)</f>
        <v>0</v>
      </c>
      <c r="BG139" s="183">
        <f>IF(N139="zákl. přenesená",J139,0)</f>
        <v>0</v>
      </c>
      <c r="BH139" s="183">
        <f>IF(N139="sníž. přenesená",J139,0)</f>
        <v>0</v>
      </c>
      <c r="BI139" s="183">
        <f>IF(N139="nulová",J139,0)</f>
        <v>0</v>
      </c>
      <c r="BJ139" s="18" t="s">
        <v>8</v>
      </c>
      <c r="BK139" s="183">
        <f>ROUND(I139*H139,0)</f>
        <v>0</v>
      </c>
      <c r="BL139" s="18" t="s">
        <v>138</v>
      </c>
      <c r="BM139" s="182" t="s">
        <v>162</v>
      </c>
    </row>
    <row r="140" spans="1:51" s="13" customFormat="1" ht="12">
      <c r="A140" s="13"/>
      <c r="B140" s="184"/>
      <c r="C140" s="13"/>
      <c r="D140" s="185" t="s">
        <v>140</v>
      </c>
      <c r="E140" s="186" t="s">
        <v>1</v>
      </c>
      <c r="F140" s="187" t="s">
        <v>163</v>
      </c>
      <c r="G140" s="13"/>
      <c r="H140" s="188">
        <v>554.4</v>
      </c>
      <c r="I140" s="189"/>
      <c r="J140" s="13"/>
      <c r="K140" s="13"/>
      <c r="L140" s="184"/>
      <c r="M140" s="190"/>
      <c r="N140" s="191"/>
      <c r="O140" s="191"/>
      <c r="P140" s="191"/>
      <c r="Q140" s="191"/>
      <c r="R140" s="191"/>
      <c r="S140" s="191"/>
      <c r="T140" s="192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186" t="s">
        <v>140</v>
      </c>
      <c r="AU140" s="186" t="s">
        <v>86</v>
      </c>
      <c r="AV140" s="13" t="s">
        <v>86</v>
      </c>
      <c r="AW140" s="13" t="s">
        <v>33</v>
      </c>
      <c r="AX140" s="13" t="s">
        <v>8</v>
      </c>
      <c r="AY140" s="186" t="s">
        <v>131</v>
      </c>
    </row>
    <row r="141" spans="1:65" s="2" customFormat="1" ht="16.5" customHeight="1">
      <c r="A141" s="37"/>
      <c r="B141" s="170"/>
      <c r="C141" s="171" t="s">
        <v>164</v>
      </c>
      <c r="D141" s="171" t="s">
        <v>133</v>
      </c>
      <c r="E141" s="172" t="s">
        <v>165</v>
      </c>
      <c r="F141" s="173" t="s">
        <v>166</v>
      </c>
      <c r="G141" s="174" t="s">
        <v>161</v>
      </c>
      <c r="H141" s="175">
        <v>465.9</v>
      </c>
      <c r="I141" s="176"/>
      <c r="J141" s="177">
        <f>ROUND(I141*H141,0)</f>
        <v>0</v>
      </c>
      <c r="K141" s="173" t="s">
        <v>137</v>
      </c>
      <c r="L141" s="38"/>
      <c r="M141" s="178" t="s">
        <v>1</v>
      </c>
      <c r="N141" s="179" t="s">
        <v>42</v>
      </c>
      <c r="O141" s="76"/>
      <c r="P141" s="180">
        <f>O141*H141</f>
        <v>0</v>
      </c>
      <c r="Q141" s="180">
        <v>0</v>
      </c>
      <c r="R141" s="180">
        <f>Q141*H141</f>
        <v>0</v>
      </c>
      <c r="S141" s="180">
        <v>0.205</v>
      </c>
      <c r="T141" s="181">
        <f>S141*H141</f>
        <v>95.50949999999999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182" t="s">
        <v>138</v>
      </c>
      <c r="AT141" s="182" t="s">
        <v>133</v>
      </c>
      <c r="AU141" s="182" t="s">
        <v>86</v>
      </c>
      <c r="AY141" s="18" t="s">
        <v>131</v>
      </c>
      <c r="BE141" s="183">
        <f>IF(N141="základní",J141,0)</f>
        <v>0</v>
      </c>
      <c r="BF141" s="183">
        <f>IF(N141="snížená",J141,0)</f>
        <v>0</v>
      </c>
      <c r="BG141" s="183">
        <f>IF(N141="zákl. přenesená",J141,0)</f>
        <v>0</v>
      </c>
      <c r="BH141" s="183">
        <f>IF(N141="sníž. přenesená",J141,0)</f>
        <v>0</v>
      </c>
      <c r="BI141" s="183">
        <f>IF(N141="nulová",J141,0)</f>
        <v>0</v>
      </c>
      <c r="BJ141" s="18" t="s">
        <v>8</v>
      </c>
      <c r="BK141" s="183">
        <f>ROUND(I141*H141,0)</f>
        <v>0</v>
      </c>
      <c r="BL141" s="18" t="s">
        <v>138</v>
      </c>
      <c r="BM141" s="182" t="s">
        <v>167</v>
      </c>
    </row>
    <row r="142" spans="1:51" s="13" customFormat="1" ht="12">
      <c r="A142" s="13"/>
      <c r="B142" s="184"/>
      <c r="C142" s="13"/>
      <c r="D142" s="185" t="s">
        <v>140</v>
      </c>
      <c r="E142" s="186" t="s">
        <v>1</v>
      </c>
      <c r="F142" s="187" t="s">
        <v>168</v>
      </c>
      <c r="G142" s="13"/>
      <c r="H142" s="188">
        <v>393.2</v>
      </c>
      <c r="I142" s="189"/>
      <c r="J142" s="13"/>
      <c r="K142" s="13"/>
      <c r="L142" s="184"/>
      <c r="M142" s="190"/>
      <c r="N142" s="191"/>
      <c r="O142" s="191"/>
      <c r="P142" s="191"/>
      <c r="Q142" s="191"/>
      <c r="R142" s="191"/>
      <c r="S142" s="191"/>
      <c r="T142" s="19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186" t="s">
        <v>140</v>
      </c>
      <c r="AU142" s="186" t="s">
        <v>86</v>
      </c>
      <c r="AV142" s="13" t="s">
        <v>86</v>
      </c>
      <c r="AW142" s="13" t="s">
        <v>33</v>
      </c>
      <c r="AX142" s="13" t="s">
        <v>77</v>
      </c>
      <c r="AY142" s="186" t="s">
        <v>131</v>
      </c>
    </row>
    <row r="143" spans="1:51" s="13" customFormat="1" ht="12">
      <c r="A143" s="13"/>
      <c r="B143" s="184"/>
      <c r="C143" s="13"/>
      <c r="D143" s="185" t="s">
        <v>140</v>
      </c>
      <c r="E143" s="186" t="s">
        <v>1</v>
      </c>
      <c r="F143" s="187" t="s">
        <v>169</v>
      </c>
      <c r="G143" s="13"/>
      <c r="H143" s="188">
        <v>72.7</v>
      </c>
      <c r="I143" s="189"/>
      <c r="J143" s="13"/>
      <c r="K143" s="13"/>
      <c r="L143" s="184"/>
      <c r="M143" s="190"/>
      <c r="N143" s="191"/>
      <c r="O143" s="191"/>
      <c r="P143" s="191"/>
      <c r="Q143" s="191"/>
      <c r="R143" s="191"/>
      <c r="S143" s="191"/>
      <c r="T143" s="19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186" t="s">
        <v>140</v>
      </c>
      <c r="AU143" s="186" t="s">
        <v>86</v>
      </c>
      <c r="AV143" s="13" t="s">
        <v>86</v>
      </c>
      <c r="AW143" s="13" t="s">
        <v>33</v>
      </c>
      <c r="AX143" s="13" t="s">
        <v>77</v>
      </c>
      <c r="AY143" s="186" t="s">
        <v>131</v>
      </c>
    </row>
    <row r="144" spans="1:51" s="14" customFormat="1" ht="12">
      <c r="A144" s="14"/>
      <c r="B144" s="193"/>
      <c r="C144" s="14"/>
      <c r="D144" s="185" t="s">
        <v>140</v>
      </c>
      <c r="E144" s="194" t="s">
        <v>1</v>
      </c>
      <c r="F144" s="195" t="s">
        <v>170</v>
      </c>
      <c r="G144" s="14"/>
      <c r="H144" s="196">
        <v>465.9</v>
      </c>
      <c r="I144" s="197"/>
      <c r="J144" s="14"/>
      <c r="K144" s="14"/>
      <c r="L144" s="193"/>
      <c r="M144" s="198"/>
      <c r="N144" s="199"/>
      <c r="O144" s="199"/>
      <c r="P144" s="199"/>
      <c r="Q144" s="199"/>
      <c r="R144" s="199"/>
      <c r="S144" s="199"/>
      <c r="T144" s="200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194" t="s">
        <v>140</v>
      </c>
      <c r="AU144" s="194" t="s">
        <v>86</v>
      </c>
      <c r="AV144" s="14" t="s">
        <v>146</v>
      </c>
      <c r="AW144" s="14" t="s">
        <v>33</v>
      </c>
      <c r="AX144" s="14" t="s">
        <v>8</v>
      </c>
      <c r="AY144" s="194" t="s">
        <v>131</v>
      </c>
    </row>
    <row r="145" spans="1:65" s="2" customFormat="1" ht="16.5" customHeight="1">
      <c r="A145" s="37"/>
      <c r="B145" s="170"/>
      <c r="C145" s="171" t="s">
        <v>171</v>
      </c>
      <c r="D145" s="171" t="s">
        <v>133</v>
      </c>
      <c r="E145" s="172" t="s">
        <v>172</v>
      </c>
      <c r="F145" s="173" t="s">
        <v>173</v>
      </c>
      <c r="G145" s="174" t="s">
        <v>161</v>
      </c>
      <c r="H145" s="175">
        <v>142.8</v>
      </c>
      <c r="I145" s="176"/>
      <c r="J145" s="177">
        <f>ROUND(I145*H145,0)</f>
        <v>0</v>
      </c>
      <c r="K145" s="173" t="s">
        <v>137</v>
      </c>
      <c r="L145" s="38"/>
      <c r="M145" s="178" t="s">
        <v>1</v>
      </c>
      <c r="N145" s="179" t="s">
        <v>42</v>
      </c>
      <c r="O145" s="76"/>
      <c r="P145" s="180">
        <f>O145*H145</f>
        <v>0</v>
      </c>
      <c r="Q145" s="180">
        <v>0</v>
      </c>
      <c r="R145" s="180">
        <f>Q145*H145</f>
        <v>0</v>
      </c>
      <c r="S145" s="180">
        <v>0.115</v>
      </c>
      <c r="T145" s="181">
        <f>S145*H145</f>
        <v>16.422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182" t="s">
        <v>138</v>
      </c>
      <c r="AT145" s="182" t="s">
        <v>133</v>
      </c>
      <c r="AU145" s="182" t="s">
        <v>86</v>
      </c>
      <c r="AY145" s="18" t="s">
        <v>131</v>
      </c>
      <c r="BE145" s="183">
        <f>IF(N145="základní",J145,0)</f>
        <v>0</v>
      </c>
      <c r="BF145" s="183">
        <f>IF(N145="snížená",J145,0)</f>
        <v>0</v>
      </c>
      <c r="BG145" s="183">
        <f>IF(N145="zákl. přenesená",J145,0)</f>
        <v>0</v>
      </c>
      <c r="BH145" s="183">
        <f>IF(N145="sníž. přenesená",J145,0)</f>
        <v>0</v>
      </c>
      <c r="BI145" s="183">
        <f>IF(N145="nulová",J145,0)</f>
        <v>0</v>
      </c>
      <c r="BJ145" s="18" t="s">
        <v>8</v>
      </c>
      <c r="BK145" s="183">
        <f>ROUND(I145*H145,0)</f>
        <v>0</v>
      </c>
      <c r="BL145" s="18" t="s">
        <v>138</v>
      </c>
      <c r="BM145" s="182" t="s">
        <v>174</v>
      </c>
    </row>
    <row r="146" spans="1:51" s="13" customFormat="1" ht="12">
      <c r="A146" s="13"/>
      <c r="B146" s="184"/>
      <c r="C146" s="13"/>
      <c r="D146" s="185" t="s">
        <v>140</v>
      </c>
      <c r="E146" s="186" t="s">
        <v>1</v>
      </c>
      <c r="F146" s="187" t="s">
        <v>175</v>
      </c>
      <c r="G146" s="13"/>
      <c r="H146" s="188">
        <v>142.8</v>
      </c>
      <c r="I146" s="189"/>
      <c r="J146" s="13"/>
      <c r="K146" s="13"/>
      <c r="L146" s="184"/>
      <c r="M146" s="190"/>
      <c r="N146" s="191"/>
      <c r="O146" s="191"/>
      <c r="P146" s="191"/>
      <c r="Q146" s="191"/>
      <c r="R146" s="191"/>
      <c r="S146" s="191"/>
      <c r="T146" s="19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186" t="s">
        <v>140</v>
      </c>
      <c r="AU146" s="186" t="s">
        <v>86</v>
      </c>
      <c r="AV146" s="13" t="s">
        <v>86</v>
      </c>
      <c r="AW146" s="13" t="s">
        <v>33</v>
      </c>
      <c r="AX146" s="13" t="s">
        <v>8</v>
      </c>
      <c r="AY146" s="186" t="s">
        <v>131</v>
      </c>
    </row>
    <row r="147" spans="1:65" s="2" customFormat="1" ht="24.15" customHeight="1">
      <c r="A147" s="37"/>
      <c r="B147" s="170"/>
      <c r="C147" s="171" t="s">
        <v>176</v>
      </c>
      <c r="D147" s="171" t="s">
        <v>133</v>
      </c>
      <c r="E147" s="172" t="s">
        <v>177</v>
      </c>
      <c r="F147" s="173" t="s">
        <v>178</v>
      </c>
      <c r="G147" s="174" t="s">
        <v>136</v>
      </c>
      <c r="H147" s="175">
        <v>146.3</v>
      </c>
      <c r="I147" s="176"/>
      <c r="J147" s="177">
        <f>ROUND(I147*H147,0)</f>
        <v>0</v>
      </c>
      <c r="K147" s="173" t="s">
        <v>137</v>
      </c>
      <c r="L147" s="38"/>
      <c r="M147" s="178" t="s">
        <v>1</v>
      </c>
      <c r="N147" s="179" t="s">
        <v>42</v>
      </c>
      <c r="O147" s="76"/>
      <c r="P147" s="180">
        <f>O147*H147</f>
        <v>0</v>
      </c>
      <c r="Q147" s="180">
        <v>0.00064</v>
      </c>
      <c r="R147" s="180">
        <f>Q147*H147</f>
        <v>0.09363200000000002</v>
      </c>
      <c r="S147" s="180">
        <v>0</v>
      </c>
      <c r="T147" s="181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182" t="s">
        <v>138</v>
      </c>
      <c r="AT147" s="182" t="s">
        <v>133</v>
      </c>
      <c r="AU147" s="182" t="s">
        <v>86</v>
      </c>
      <c r="AY147" s="18" t="s">
        <v>131</v>
      </c>
      <c r="BE147" s="183">
        <f>IF(N147="základní",J147,0)</f>
        <v>0</v>
      </c>
      <c r="BF147" s="183">
        <f>IF(N147="snížená",J147,0)</f>
        <v>0</v>
      </c>
      <c r="BG147" s="183">
        <f>IF(N147="zákl. přenesená",J147,0)</f>
        <v>0</v>
      </c>
      <c r="BH147" s="183">
        <f>IF(N147="sníž. přenesená",J147,0)</f>
        <v>0</v>
      </c>
      <c r="BI147" s="183">
        <f>IF(N147="nulová",J147,0)</f>
        <v>0</v>
      </c>
      <c r="BJ147" s="18" t="s">
        <v>8</v>
      </c>
      <c r="BK147" s="183">
        <f>ROUND(I147*H147,0)</f>
        <v>0</v>
      </c>
      <c r="BL147" s="18" t="s">
        <v>138</v>
      </c>
      <c r="BM147" s="182" t="s">
        <v>179</v>
      </c>
    </row>
    <row r="148" spans="1:51" s="13" customFormat="1" ht="12">
      <c r="A148" s="13"/>
      <c r="B148" s="184"/>
      <c r="C148" s="13"/>
      <c r="D148" s="185" t="s">
        <v>140</v>
      </c>
      <c r="E148" s="186" t="s">
        <v>1</v>
      </c>
      <c r="F148" s="187" t="s">
        <v>180</v>
      </c>
      <c r="G148" s="13"/>
      <c r="H148" s="188">
        <v>146.3</v>
      </c>
      <c r="I148" s="189"/>
      <c r="J148" s="13"/>
      <c r="K148" s="13"/>
      <c r="L148" s="184"/>
      <c r="M148" s="190"/>
      <c r="N148" s="191"/>
      <c r="O148" s="191"/>
      <c r="P148" s="191"/>
      <c r="Q148" s="191"/>
      <c r="R148" s="191"/>
      <c r="S148" s="191"/>
      <c r="T148" s="19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186" t="s">
        <v>140</v>
      </c>
      <c r="AU148" s="186" t="s">
        <v>86</v>
      </c>
      <c r="AV148" s="13" t="s">
        <v>86</v>
      </c>
      <c r="AW148" s="13" t="s">
        <v>33</v>
      </c>
      <c r="AX148" s="13" t="s">
        <v>8</v>
      </c>
      <c r="AY148" s="186" t="s">
        <v>131</v>
      </c>
    </row>
    <row r="149" spans="1:65" s="2" customFormat="1" ht="24.15" customHeight="1">
      <c r="A149" s="37"/>
      <c r="B149" s="170"/>
      <c r="C149" s="171" t="s">
        <v>181</v>
      </c>
      <c r="D149" s="171" t="s">
        <v>133</v>
      </c>
      <c r="E149" s="172" t="s">
        <v>182</v>
      </c>
      <c r="F149" s="173" t="s">
        <v>183</v>
      </c>
      <c r="G149" s="174" t="s">
        <v>136</v>
      </c>
      <c r="H149" s="175">
        <v>146.3</v>
      </c>
      <c r="I149" s="176"/>
      <c r="J149" s="177">
        <f>ROUND(I149*H149,0)</f>
        <v>0</v>
      </c>
      <c r="K149" s="173" t="s">
        <v>137</v>
      </c>
      <c r="L149" s="38"/>
      <c r="M149" s="178" t="s">
        <v>1</v>
      </c>
      <c r="N149" s="179" t="s">
        <v>42</v>
      </c>
      <c r="O149" s="76"/>
      <c r="P149" s="180">
        <f>O149*H149</f>
        <v>0</v>
      </c>
      <c r="Q149" s="180">
        <v>0</v>
      </c>
      <c r="R149" s="180">
        <f>Q149*H149</f>
        <v>0</v>
      </c>
      <c r="S149" s="180">
        <v>0</v>
      </c>
      <c r="T149" s="181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182" t="s">
        <v>138</v>
      </c>
      <c r="AT149" s="182" t="s">
        <v>133</v>
      </c>
      <c r="AU149" s="182" t="s">
        <v>86</v>
      </c>
      <c r="AY149" s="18" t="s">
        <v>131</v>
      </c>
      <c r="BE149" s="183">
        <f>IF(N149="základní",J149,0)</f>
        <v>0</v>
      </c>
      <c r="BF149" s="183">
        <f>IF(N149="snížená",J149,0)</f>
        <v>0</v>
      </c>
      <c r="BG149" s="183">
        <f>IF(N149="zákl. přenesená",J149,0)</f>
        <v>0</v>
      </c>
      <c r="BH149" s="183">
        <f>IF(N149="sníž. přenesená",J149,0)</f>
        <v>0</v>
      </c>
      <c r="BI149" s="183">
        <f>IF(N149="nulová",J149,0)</f>
        <v>0</v>
      </c>
      <c r="BJ149" s="18" t="s">
        <v>8</v>
      </c>
      <c r="BK149" s="183">
        <f>ROUND(I149*H149,0)</f>
        <v>0</v>
      </c>
      <c r="BL149" s="18" t="s">
        <v>138</v>
      </c>
      <c r="BM149" s="182" t="s">
        <v>184</v>
      </c>
    </row>
    <row r="150" spans="1:51" s="13" customFormat="1" ht="12">
      <c r="A150" s="13"/>
      <c r="B150" s="184"/>
      <c r="C150" s="13"/>
      <c r="D150" s="185" t="s">
        <v>140</v>
      </c>
      <c r="E150" s="186" t="s">
        <v>1</v>
      </c>
      <c r="F150" s="187" t="s">
        <v>180</v>
      </c>
      <c r="G150" s="13"/>
      <c r="H150" s="188">
        <v>146.3</v>
      </c>
      <c r="I150" s="189"/>
      <c r="J150" s="13"/>
      <c r="K150" s="13"/>
      <c r="L150" s="184"/>
      <c r="M150" s="190"/>
      <c r="N150" s="191"/>
      <c r="O150" s="191"/>
      <c r="P150" s="191"/>
      <c r="Q150" s="191"/>
      <c r="R150" s="191"/>
      <c r="S150" s="191"/>
      <c r="T150" s="19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186" t="s">
        <v>140</v>
      </c>
      <c r="AU150" s="186" t="s">
        <v>86</v>
      </c>
      <c r="AV150" s="13" t="s">
        <v>86</v>
      </c>
      <c r="AW150" s="13" t="s">
        <v>33</v>
      </c>
      <c r="AX150" s="13" t="s">
        <v>8</v>
      </c>
      <c r="AY150" s="186" t="s">
        <v>131</v>
      </c>
    </row>
    <row r="151" spans="1:65" s="2" customFormat="1" ht="33" customHeight="1">
      <c r="A151" s="37"/>
      <c r="B151" s="170"/>
      <c r="C151" s="171" t="s">
        <v>82</v>
      </c>
      <c r="D151" s="171" t="s">
        <v>133</v>
      </c>
      <c r="E151" s="172" t="s">
        <v>185</v>
      </c>
      <c r="F151" s="173" t="s">
        <v>186</v>
      </c>
      <c r="G151" s="174" t="s">
        <v>187</v>
      </c>
      <c r="H151" s="175">
        <v>1700.2</v>
      </c>
      <c r="I151" s="176"/>
      <c r="J151" s="177">
        <f>ROUND(I151*H151,0)</f>
        <v>0</v>
      </c>
      <c r="K151" s="173" t="s">
        <v>137</v>
      </c>
      <c r="L151" s="38"/>
      <c r="M151" s="178" t="s">
        <v>1</v>
      </c>
      <c r="N151" s="179" t="s">
        <v>42</v>
      </c>
      <c r="O151" s="76"/>
      <c r="P151" s="180">
        <f>O151*H151</f>
        <v>0</v>
      </c>
      <c r="Q151" s="180">
        <v>0</v>
      </c>
      <c r="R151" s="180">
        <f>Q151*H151</f>
        <v>0</v>
      </c>
      <c r="S151" s="180">
        <v>0</v>
      </c>
      <c r="T151" s="181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182" t="s">
        <v>138</v>
      </c>
      <c r="AT151" s="182" t="s">
        <v>133</v>
      </c>
      <c r="AU151" s="182" t="s">
        <v>86</v>
      </c>
      <c r="AY151" s="18" t="s">
        <v>131</v>
      </c>
      <c r="BE151" s="183">
        <f>IF(N151="základní",J151,0)</f>
        <v>0</v>
      </c>
      <c r="BF151" s="183">
        <f>IF(N151="snížená",J151,0)</f>
        <v>0</v>
      </c>
      <c r="BG151" s="183">
        <f>IF(N151="zákl. přenesená",J151,0)</f>
        <v>0</v>
      </c>
      <c r="BH151" s="183">
        <f>IF(N151="sníž. přenesená",J151,0)</f>
        <v>0</v>
      </c>
      <c r="BI151" s="183">
        <f>IF(N151="nulová",J151,0)</f>
        <v>0</v>
      </c>
      <c r="BJ151" s="18" t="s">
        <v>8</v>
      </c>
      <c r="BK151" s="183">
        <f>ROUND(I151*H151,0)</f>
        <v>0</v>
      </c>
      <c r="BL151" s="18" t="s">
        <v>138</v>
      </c>
      <c r="BM151" s="182" t="s">
        <v>188</v>
      </c>
    </row>
    <row r="152" spans="1:51" s="13" customFormat="1" ht="12">
      <c r="A152" s="13"/>
      <c r="B152" s="184"/>
      <c r="C152" s="13"/>
      <c r="D152" s="185" t="s">
        <v>140</v>
      </c>
      <c r="E152" s="186" t="s">
        <v>1</v>
      </c>
      <c r="F152" s="187" t="s">
        <v>189</v>
      </c>
      <c r="G152" s="13"/>
      <c r="H152" s="188">
        <v>1402.9</v>
      </c>
      <c r="I152" s="189"/>
      <c r="J152" s="13"/>
      <c r="K152" s="13"/>
      <c r="L152" s="184"/>
      <c r="M152" s="190"/>
      <c r="N152" s="191"/>
      <c r="O152" s="191"/>
      <c r="P152" s="191"/>
      <c r="Q152" s="191"/>
      <c r="R152" s="191"/>
      <c r="S152" s="191"/>
      <c r="T152" s="19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186" t="s">
        <v>140</v>
      </c>
      <c r="AU152" s="186" t="s">
        <v>86</v>
      </c>
      <c r="AV152" s="13" t="s">
        <v>86</v>
      </c>
      <c r="AW152" s="13" t="s">
        <v>33</v>
      </c>
      <c r="AX152" s="13" t="s">
        <v>77</v>
      </c>
      <c r="AY152" s="186" t="s">
        <v>131</v>
      </c>
    </row>
    <row r="153" spans="1:51" s="13" customFormat="1" ht="12">
      <c r="A153" s="13"/>
      <c r="B153" s="184"/>
      <c r="C153" s="13"/>
      <c r="D153" s="185" t="s">
        <v>140</v>
      </c>
      <c r="E153" s="186" t="s">
        <v>1</v>
      </c>
      <c r="F153" s="187" t="s">
        <v>190</v>
      </c>
      <c r="G153" s="13"/>
      <c r="H153" s="188">
        <v>297.3</v>
      </c>
      <c r="I153" s="189"/>
      <c r="J153" s="13"/>
      <c r="K153" s="13"/>
      <c r="L153" s="184"/>
      <c r="M153" s="190"/>
      <c r="N153" s="191"/>
      <c r="O153" s="191"/>
      <c r="P153" s="191"/>
      <c r="Q153" s="191"/>
      <c r="R153" s="191"/>
      <c r="S153" s="191"/>
      <c r="T153" s="19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186" t="s">
        <v>140</v>
      </c>
      <c r="AU153" s="186" t="s">
        <v>86</v>
      </c>
      <c r="AV153" s="13" t="s">
        <v>86</v>
      </c>
      <c r="AW153" s="13" t="s">
        <v>33</v>
      </c>
      <c r="AX153" s="13" t="s">
        <v>77</v>
      </c>
      <c r="AY153" s="186" t="s">
        <v>131</v>
      </c>
    </row>
    <row r="154" spans="1:51" s="14" customFormat="1" ht="12">
      <c r="A154" s="14"/>
      <c r="B154" s="193"/>
      <c r="C154" s="14"/>
      <c r="D154" s="185" t="s">
        <v>140</v>
      </c>
      <c r="E154" s="194" t="s">
        <v>1</v>
      </c>
      <c r="F154" s="195" t="s">
        <v>191</v>
      </c>
      <c r="G154" s="14"/>
      <c r="H154" s="196">
        <v>1700.2</v>
      </c>
      <c r="I154" s="197"/>
      <c r="J154" s="14"/>
      <c r="K154" s="14"/>
      <c r="L154" s="193"/>
      <c r="M154" s="198"/>
      <c r="N154" s="199"/>
      <c r="O154" s="199"/>
      <c r="P154" s="199"/>
      <c r="Q154" s="199"/>
      <c r="R154" s="199"/>
      <c r="S154" s="199"/>
      <c r="T154" s="200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194" t="s">
        <v>140</v>
      </c>
      <c r="AU154" s="194" t="s">
        <v>86</v>
      </c>
      <c r="AV154" s="14" t="s">
        <v>146</v>
      </c>
      <c r="AW154" s="14" t="s">
        <v>33</v>
      </c>
      <c r="AX154" s="14" t="s">
        <v>8</v>
      </c>
      <c r="AY154" s="194" t="s">
        <v>131</v>
      </c>
    </row>
    <row r="155" spans="1:65" s="2" customFormat="1" ht="33" customHeight="1">
      <c r="A155" s="37"/>
      <c r="B155" s="170"/>
      <c r="C155" s="171" t="s">
        <v>192</v>
      </c>
      <c r="D155" s="171" t="s">
        <v>133</v>
      </c>
      <c r="E155" s="172" t="s">
        <v>193</v>
      </c>
      <c r="F155" s="173" t="s">
        <v>194</v>
      </c>
      <c r="G155" s="174" t="s">
        <v>187</v>
      </c>
      <c r="H155" s="175">
        <v>130.2</v>
      </c>
      <c r="I155" s="176"/>
      <c r="J155" s="177">
        <f>ROUND(I155*H155,0)</f>
        <v>0</v>
      </c>
      <c r="K155" s="173" t="s">
        <v>137</v>
      </c>
      <c r="L155" s="38"/>
      <c r="M155" s="178" t="s">
        <v>1</v>
      </c>
      <c r="N155" s="179" t="s">
        <v>42</v>
      </c>
      <c r="O155" s="76"/>
      <c r="P155" s="180">
        <f>O155*H155</f>
        <v>0</v>
      </c>
      <c r="Q155" s="180">
        <v>0</v>
      </c>
      <c r="R155" s="180">
        <f>Q155*H155</f>
        <v>0</v>
      </c>
      <c r="S155" s="180">
        <v>0</v>
      </c>
      <c r="T155" s="181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182" t="s">
        <v>138</v>
      </c>
      <c r="AT155" s="182" t="s">
        <v>133</v>
      </c>
      <c r="AU155" s="182" t="s">
        <v>86</v>
      </c>
      <c r="AY155" s="18" t="s">
        <v>131</v>
      </c>
      <c r="BE155" s="183">
        <f>IF(N155="základní",J155,0)</f>
        <v>0</v>
      </c>
      <c r="BF155" s="183">
        <f>IF(N155="snížená",J155,0)</f>
        <v>0</v>
      </c>
      <c r="BG155" s="183">
        <f>IF(N155="zákl. přenesená",J155,0)</f>
        <v>0</v>
      </c>
      <c r="BH155" s="183">
        <f>IF(N155="sníž. přenesená",J155,0)</f>
        <v>0</v>
      </c>
      <c r="BI155" s="183">
        <f>IF(N155="nulová",J155,0)</f>
        <v>0</v>
      </c>
      <c r="BJ155" s="18" t="s">
        <v>8</v>
      </c>
      <c r="BK155" s="183">
        <f>ROUND(I155*H155,0)</f>
        <v>0</v>
      </c>
      <c r="BL155" s="18" t="s">
        <v>138</v>
      </c>
      <c r="BM155" s="182" t="s">
        <v>195</v>
      </c>
    </row>
    <row r="156" spans="1:51" s="13" customFormat="1" ht="12">
      <c r="A156" s="13"/>
      <c r="B156" s="184"/>
      <c r="C156" s="13"/>
      <c r="D156" s="185" t="s">
        <v>140</v>
      </c>
      <c r="E156" s="186" t="s">
        <v>1</v>
      </c>
      <c r="F156" s="187" t="s">
        <v>196</v>
      </c>
      <c r="G156" s="13"/>
      <c r="H156" s="188">
        <v>130.2</v>
      </c>
      <c r="I156" s="189"/>
      <c r="J156" s="13"/>
      <c r="K156" s="13"/>
      <c r="L156" s="184"/>
      <c r="M156" s="190"/>
      <c r="N156" s="191"/>
      <c r="O156" s="191"/>
      <c r="P156" s="191"/>
      <c r="Q156" s="191"/>
      <c r="R156" s="191"/>
      <c r="S156" s="191"/>
      <c r="T156" s="192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186" t="s">
        <v>140</v>
      </c>
      <c r="AU156" s="186" t="s">
        <v>86</v>
      </c>
      <c r="AV156" s="13" t="s">
        <v>86</v>
      </c>
      <c r="AW156" s="13" t="s">
        <v>33</v>
      </c>
      <c r="AX156" s="13" t="s">
        <v>8</v>
      </c>
      <c r="AY156" s="186" t="s">
        <v>131</v>
      </c>
    </row>
    <row r="157" spans="1:65" s="2" customFormat="1" ht="37.8" customHeight="1">
      <c r="A157" s="37"/>
      <c r="B157" s="170"/>
      <c r="C157" s="171" t="s">
        <v>197</v>
      </c>
      <c r="D157" s="171" t="s">
        <v>133</v>
      </c>
      <c r="E157" s="172" t="s">
        <v>198</v>
      </c>
      <c r="F157" s="173" t="s">
        <v>199</v>
      </c>
      <c r="G157" s="174" t="s">
        <v>187</v>
      </c>
      <c r="H157" s="175">
        <v>1830.4</v>
      </c>
      <c r="I157" s="176"/>
      <c r="J157" s="177">
        <f>ROUND(I157*H157,0)</f>
        <v>0</v>
      </c>
      <c r="K157" s="173" t="s">
        <v>137</v>
      </c>
      <c r="L157" s="38"/>
      <c r="M157" s="178" t="s">
        <v>1</v>
      </c>
      <c r="N157" s="179" t="s">
        <v>42</v>
      </c>
      <c r="O157" s="76"/>
      <c r="P157" s="180">
        <f>O157*H157</f>
        <v>0</v>
      </c>
      <c r="Q157" s="180">
        <v>0</v>
      </c>
      <c r="R157" s="180">
        <f>Q157*H157</f>
        <v>0</v>
      </c>
      <c r="S157" s="180">
        <v>0</v>
      </c>
      <c r="T157" s="181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182" t="s">
        <v>138</v>
      </c>
      <c r="AT157" s="182" t="s">
        <v>133</v>
      </c>
      <c r="AU157" s="182" t="s">
        <v>86</v>
      </c>
      <c r="AY157" s="18" t="s">
        <v>131</v>
      </c>
      <c r="BE157" s="183">
        <f>IF(N157="základní",J157,0)</f>
        <v>0</v>
      </c>
      <c r="BF157" s="183">
        <f>IF(N157="snížená",J157,0)</f>
        <v>0</v>
      </c>
      <c r="BG157" s="183">
        <f>IF(N157="zákl. přenesená",J157,0)</f>
        <v>0</v>
      </c>
      <c r="BH157" s="183">
        <f>IF(N157="sníž. přenesená",J157,0)</f>
        <v>0</v>
      </c>
      <c r="BI157" s="183">
        <f>IF(N157="nulová",J157,0)</f>
        <v>0</v>
      </c>
      <c r="BJ157" s="18" t="s">
        <v>8</v>
      </c>
      <c r="BK157" s="183">
        <f>ROUND(I157*H157,0)</f>
        <v>0</v>
      </c>
      <c r="BL157" s="18" t="s">
        <v>138</v>
      </c>
      <c r="BM157" s="182" t="s">
        <v>200</v>
      </c>
    </row>
    <row r="158" spans="1:51" s="13" customFormat="1" ht="12">
      <c r="A158" s="13"/>
      <c r="B158" s="184"/>
      <c r="C158" s="13"/>
      <c r="D158" s="185" t="s">
        <v>140</v>
      </c>
      <c r="E158" s="186" t="s">
        <v>1</v>
      </c>
      <c r="F158" s="187" t="s">
        <v>189</v>
      </c>
      <c r="G158" s="13"/>
      <c r="H158" s="188">
        <v>1402.9</v>
      </c>
      <c r="I158" s="189"/>
      <c r="J158" s="13"/>
      <c r="K158" s="13"/>
      <c r="L158" s="184"/>
      <c r="M158" s="190"/>
      <c r="N158" s="191"/>
      <c r="O158" s="191"/>
      <c r="P158" s="191"/>
      <c r="Q158" s="191"/>
      <c r="R158" s="191"/>
      <c r="S158" s="191"/>
      <c r="T158" s="19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186" t="s">
        <v>140</v>
      </c>
      <c r="AU158" s="186" t="s">
        <v>86</v>
      </c>
      <c r="AV158" s="13" t="s">
        <v>86</v>
      </c>
      <c r="AW158" s="13" t="s">
        <v>33</v>
      </c>
      <c r="AX158" s="13" t="s">
        <v>77</v>
      </c>
      <c r="AY158" s="186" t="s">
        <v>131</v>
      </c>
    </row>
    <row r="159" spans="1:51" s="13" customFormat="1" ht="12">
      <c r="A159" s="13"/>
      <c r="B159" s="184"/>
      <c r="C159" s="13"/>
      <c r="D159" s="185" t="s">
        <v>140</v>
      </c>
      <c r="E159" s="186" t="s">
        <v>1</v>
      </c>
      <c r="F159" s="187" t="s">
        <v>190</v>
      </c>
      <c r="G159" s="13"/>
      <c r="H159" s="188">
        <v>297.3</v>
      </c>
      <c r="I159" s="189"/>
      <c r="J159" s="13"/>
      <c r="K159" s="13"/>
      <c r="L159" s="184"/>
      <c r="M159" s="190"/>
      <c r="N159" s="191"/>
      <c r="O159" s="191"/>
      <c r="P159" s="191"/>
      <c r="Q159" s="191"/>
      <c r="R159" s="191"/>
      <c r="S159" s="191"/>
      <c r="T159" s="192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186" t="s">
        <v>140</v>
      </c>
      <c r="AU159" s="186" t="s">
        <v>86</v>
      </c>
      <c r="AV159" s="13" t="s">
        <v>86</v>
      </c>
      <c r="AW159" s="13" t="s">
        <v>33</v>
      </c>
      <c r="AX159" s="13" t="s">
        <v>77</v>
      </c>
      <c r="AY159" s="186" t="s">
        <v>131</v>
      </c>
    </row>
    <row r="160" spans="1:51" s="13" customFormat="1" ht="12">
      <c r="A160" s="13"/>
      <c r="B160" s="184"/>
      <c r="C160" s="13"/>
      <c r="D160" s="185" t="s">
        <v>140</v>
      </c>
      <c r="E160" s="186" t="s">
        <v>1</v>
      </c>
      <c r="F160" s="187" t="s">
        <v>196</v>
      </c>
      <c r="G160" s="13"/>
      <c r="H160" s="188">
        <v>130.2</v>
      </c>
      <c r="I160" s="189"/>
      <c r="J160" s="13"/>
      <c r="K160" s="13"/>
      <c r="L160" s="184"/>
      <c r="M160" s="190"/>
      <c r="N160" s="191"/>
      <c r="O160" s="191"/>
      <c r="P160" s="191"/>
      <c r="Q160" s="191"/>
      <c r="R160" s="191"/>
      <c r="S160" s="191"/>
      <c r="T160" s="192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186" t="s">
        <v>140</v>
      </c>
      <c r="AU160" s="186" t="s">
        <v>86</v>
      </c>
      <c r="AV160" s="13" t="s">
        <v>86</v>
      </c>
      <c r="AW160" s="13" t="s">
        <v>33</v>
      </c>
      <c r="AX160" s="13" t="s">
        <v>77</v>
      </c>
      <c r="AY160" s="186" t="s">
        <v>131</v>
      </c>
    </row>
    <row r="161" spans="1:51" s="14" customFormat="1" ht="12">
      <c r="A161" s="14"/>
      <c r="B161" s="193"/>
      <c r="C161" s="14"/>
      <c r="D161" s="185" t="s">
        <v>140</v>
      </c>
      <c r="E161" s="194" t="s">
        <v>1</v>
      </c>
      <c r="F161" s="195" t="s">
        <v>170</v>
      </c>
      <c r="G161" s="14"/>
      <c r="H161" s="196">
        <v>1830.4</v>
      </c>
      <c r="I161" s="197"/>
      <c r="J161" s="14"/>
      <c r="K161" s="14"/>
      <c r="L161" s="193"/>
      <c r="M161" s="198"/>
      <c r="N161" s="199"/>
      <c r="O161" s="199"/>
      <c r="P161" s="199"/>
      <c r="Q161" s="199"/>
      <c r="R161" s="199"/>
      <c r="S161" s="199"/>
      <c r="T161" s="200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194" t="s">
        <v>140</v>
      </c>
      <c r="AU161" s="194" t="s">
        <v>86</v>
      </c>
      <c r="AV161" s="14" t="s">
        <v>146</v>
      </c>
      <c r="AW161" s="14" t="s">
        <v>33</v>
      </c>
      <c r="AX161" s="14" t="s">
        <v>8</v>
      </c>
      <c r="AY161" s="194" t="s">
        <v>131</v>
      </c>
    </row>
    <row r="162" spans="1:65" s="2" customFormat="1" ht="37.8" customHeight="1">
      <c r="A162" s="37"/>
      <c r="B162" s="170"/>
      <c r="C162" s="171" t="s">
        <v>201</v>
      </c>
      <c r="D162" s="171" t="s">
        <v>133</v>
      </c>
      <c r="E162" s="172" t="s">
        <v>202</v>
      </c>
      <c r="F162" s="173" t="s">
        <v>203</v>
      </c>
      <c r="G162" s="174" t="s">
        <v>187</v>
      </c>
      <c r="H162" s="175">
        <v>31116.8</v>
      </c>
      <c r="I162" s="176"/>
      <c r="J162" s="177">
        <f>ROUND(I162*H162,0)</f>
        <v>0</v>
      </c>
      <c r="K162" s="173" t="s">
        <v>137</v>
      </c>
      <c r="L162" s="38"/>
      <c r="M162" s="178" t="s">
        <v>1</v>
      </c>
      <c r="N162" s="179" t="s">
        <v>42</v>
      </c>
      <c r="O162" s="76"/>
      <c r="P162" s="180">
        <f>O162*H162</f>
        <v>0</v>
      </c>
      <c r="Q162" s="180">
        <v>0</v>
      </c>
      <c r="R162" s="180">
        <f>Q162*H162</f>
        <v>0</v>
      </c>
      <c r="S162" s="180">
        <v>0</v>
      </c>
      <c r="T162" s="181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182" t="s">
        <v>138</v>
      </c>
      <c r="AT162" s="182" t="s">
        <v>133</v>
      </c>
      <c r="AU162" s="182" t="s">
        <v>86</v>
      </c>
      <c r="AY162" s="18" t="s">
        <v>131</v>
      </c>
      <c r="BE162" s="183">
        <f>IF(N162="základní",J162,0)</f>
        <v>0</v>
      </c>
      <c r="BF162" s="183">
        <f>IF(N162="snížená",J162,0)</f>
        <v>0</v>
      </c>
      <c r="BG162" s="183">
        <f>IF(N162="zákl. přenesená",J162,0)</f>
        <v>0</v>
      </c>
      <c r="BH162" s="183">
        <f>IF(N162="sníž. přenesená",J162,0)</f>
        <v>0</v>
      </c>
      <c r="BI162" s="183">
        <f>IF(N162="nulová",J162,0)</f>
        <v>0</v>
      </c>
      <c r="BJ162" s="18" t="s">
        <v>8</v>
      </c>
      <c r="BK162" s="183">
        <f>ROUND(I162*H162,0)</f>
        <v>0</v>
      </c>
      <c r="BL162" s="18" t="s">
        <v>138</v>
      </c>
      <c r="BM162" s="182" t="s">
        <v>204</v>
      </c>
    </row>
    <row r="163" spans="1:51" s="13" customFormat="1" ht="12">
      <c r="A163" s="13"/>
      <c r="B163" s="184"/>
      <c r="C163" s="13"/>
      <c r="D163" s="185" t="s">
        <v>140</v>
      </c>
      <c r="E163" s="186" t="s">
        <v>1</v>
      </c>
      <c r="F163" s="187" t="s">
        <v>189</v>
      </c>
      <c r="G163" s="13"/>
      <c r="H163" s="188">
        <v>1402.9</v>
      </c>
      <c r="I163" s="189"/>
      <c r="J163" s="13"/>
      <c r="K163" s="13"/>
      <c r="L163" s="184"/>
      <c r="M163" s="190"/>
      <c r="N163" s="191"/>
      <c r="O163" s="191"/>
      <c r="P163" s="191"/>
      <c r="Q163" s="191"/>
      <c r="R163" s="191"/>
      <c r="S163" s="191"/>
      <c r="T163" s="192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186" t="s">
        <v>140</v>
      </c>
      <c r="AU163" s="186" t="s">
        <v>86</v>
      </c>
      <c r="AV163" s="13" t="s">
        <v>86</v>
      </c>
      <c r="AW163" s="13" t="s">
        <v>33</v>
      </c>
      <c r="AX163" s="13" t="s">
        <v>77</v>
      </c>
      <c r="AY163" s="186" t="s">
        <v>131</v>
      </c>
    </row>
    <row r="164" spans="1:51" s="13" customFormat="1" ht="12">
      <c r="A164" s="13"/>
      <c r="B164" s="184"/>
      <c r="C164" s="13"/>
      <c r="D164" s="185" t="s">
        <v>140</v>
      </c>
      <c r="E164" s="186" t="s">
        <v>1</v>
      </c>
      <c r="F164" s="187" t="s">
        <v>190</v>
      </c>
      <c r="G164" s="13"/>
      <c r="H164" s="188">
        <v>297.3</v>
      </c>
      <c r="I164" s="189"/>
      <c r="J164" s="13"/>
      <c r="K164" s="13"/>
      <c r="L164" s="184"/>
      <c r="M164" s="190"/>
      <c r="N164" s="191"/>
      <c r="O164" s="191"/>
      <c r="P164" s="191"/>
      <c r="Q164" s="191"/>
      <c r="R164" s="191"/>
      <c r="S164" s="191"/>
      <c r="T164" s="19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186" t="s">
        <v>140</v>
      </c>
      <c r="AU164" s="186" t="s">
        <v>86</v>
      </c>
      <c r="AV164" s="13" t="s">
        <v>86</v>
      </c>
      <c r="AW164" s="13" t="s">
        <v>33</v>
      </c>
      <c r="AX164" s="13" t="s">
        <v>77</v>
      </c>
      <c r="AY164" s="186" t="s">
        <v>131</v>
      </c>
    </row>
    <row r="165" spans="1:51" s="13" customFormat="1" ht="12">
      <c r="A165" s="13"/>
      <c r="B165" s="184"/>
      <c r="C165" s="13"/>
      <c r="D165" s="185" t="s">
        <v>140</v>
      </c>
      <c r="E165" s="186" t="s">
        <v>1</v>
      </c>
      <c r="F165" s="187" t="s">
        <v>196</v>
      </c>
      <c r="G165" s="13"/>
      <c r="H165" s="188">
        <v>130.2</v>
      </c>
      <c r="I165" s="189"/>
      <c r="J165" s="13"/>
      <c r="K165" s="13"/>
      <c r="L165" s="184"/>
      <c r="M165" s="190"/>
      <c r="N165" s="191"/>
      <c r="O165" s="191"/>
      <c r="P165" s="191"/>
      <c r="Q165" s="191"/>
      <c r="R165" s="191"/>
      <c r="S165" s="191"/>
      <c r="T165" s="19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186" t="s">
        <v>140</v>
      </c>
      <c r="AU165" s="186" t="s">
        <v>86</v>
      </c>
      <c r="AV165" s="13" t="s">
        <v>86</v>
      </c>
      <c r="AW165" s="13" t="s">
        <v>33</v>
      </c>
      <c r="AX165" s="13" t="s">
        <v>77</v>
      </c>
      <c r="AY165" s="186" t="s">
        <v>131</v>
      </c>
    </row>
    <row r="166" spans="1:51" s="14" customFormat="1" ht="12">
      <c r="A166" s="14"/>
      <c r="B166" s="193"/>
      <c r="C166" s="14"/>
      <c r="D166" s="185" t="s">
        <v>140</v>
      </c>
      <c r="E166" s="194" t="s">
        <v>1</v>
      </c>
      <c r="F166" s="195" t="s">
        <v>170</v>
      </c>
      <c r="G166" s="14"/>
      <c r="H166" s="196">
        <v>1830.4</v>
      </c>
      <c r="I166" s="197"/>
      <c r="J166" s="14"/>
      <c r="K166" s="14"/>
      <c r="L166" s="193"/>
      <c r="M166" s="198"/>
      <c r="N166" s="199"/>
      <c r="O166" s="199"/>
      <c r="P166" s="199"/>
      <c r="Q166" s="199"/>
      <c r="R166" s="199"/>
      <c r="S166" s="199"/>
      <c r="T166" s="200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194" t="s">
        <v>140</v>
      </c>
      <c r="AU166" s="194" t="s">
        <v>86</v>
      </c>
      <c r="AV166" s="14" t="s">
        <v>146</v>
      </c>
      <c r="AW166" s="14" t="s">
        <v>33</v>
      </c>
      <c r="AX166" s="14" t="s">
        <v>8</v>
      </c>
      <c r="AY166" s="194" t="s">
        <v>131</v>
      </c>
    </row>
    <row r="167" spans="1:51" s="13" customFormat="1" ht="12">
      <c r="A167" s="13"/>
      <c r="B167" s="184"/>
      <c r="C167" s="13"/>
      <c r="D167" s="185" t="s">
        <v>140</v>
      </c>
      <c r="E167" s="13"/>
      <c r="F167" s="187" t="s">
        <v>205</v>
      </c>
      <c r="G167" s="13"/>
      <c r="H167" s="188">
        <v>31116.8</v>
      </c>
      <c r="I167" s="189"/>
      <c r="J167" s="13"/>
      <c r="K167" s="13"/>
      <c r="L167" s="184"/>
      <c r="M167" s="190"/>
      <c r="N167" s="191"/>
      <c r="O167" s="191"/>
      <c r="P167" s="191"/>
      <c r="Q167" s="191"/>
      <c r="R167" s="191"/>
      <c r="S167" s="191"/>
      <c r="T167" s="192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186" t="s">
        <v>140</v>
      </c>
      <c r="AU167" s="186" t="s">
        <v>86</v>
      </c>
      <c r="AV167" s="13" t="s">
        <v>86</v>
      </c>
      <c r="AW167" s="13" t="s">
        <v>3</v>
      </c>
      <c r="AX167" s="13" t="s">
        <v>8</v>
      </c>
      <c r="AY167" s="186" t="s">
        <v>131</v>
      </c>
    </row>
    <row r="168" spans="1:65" s="2" customFormat="1" ht="33" customHeight="1">
      <c r="A168" s="37"/>
      <c r="B168" s="170"/>
      <c r="C168" s="171" t="s">
        <v>9</v>
      </c>
      <c r="D168" s="171" t="s">
        <v>133</v>
      </c>
      <c r="E168" s="172" t="s">
        <v>206</v>
      </c>
      <c r="F168" s="173" t="s">
        <v>207</v>
      </c>
      <c r="G168" s="174" t="s">
        <v>208</v>
      </c>
      <c r="H168" s="175">
        <v>3294.72</v>
      </c>
      <c r="I168" s="176"/>
      <c r="J168" s="177">
        <f>ROUND(I168*H168,0)</f>
        <v>0</v>
      </c>
      <c r="K168" s="173" t="s">
        <v>137</v>
      </c>
      <c r="L168" s="38"/>
      <c r="M168" s="178" t="s">
        <v>1</v>
      </c>
      <c r="N168" s="179" t="s">
        <v>42</v>
      </c>
      <c r="O168" s="76"/>
      <c r="P168" s="180">
        <f>O168*H168</f>
        <v>0</v>
      </c>
      <c r="Q168" s="180">
        <v>0</v>
      </c>
      <c r="R168" s="180">
        <f>Q168*H168</f>
        <v>0</v>
      </c>
      <c r="S168" s="180">
        <v>0</v>
      </c>
      <c r="T168" s="181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182" t="s">
        <v>138</v>
      </c>
      <c r="AT168" s="182" t="s">
        <v>133</v>
      </c>
      <c r="AU168" s="182" t="s">
        <v>86</v>
      </c>
      <c r="AY168" s="18" t="s">
        <v>131</v>
      </c>
      <c r="BE168" s="183">
        <f>IF(N168="základní",J168,0)</f>
        <v>0</v>
      </c>
      <c r="BF168" s="183">
        <f>IF(N168="snížená",J168,0)</f>
        <v>0</v>
      </c>
      <c r="BG168" s="183">
        <f>IF(N168="zákl. přenesená",J168,0)</f>
        <v>0</v>
      </c>
      <c r="BH168" s="183">
        <f>IF(N168="sníž. přenesená",J168,0)</f>
        <v>0</v>
      </c>
      <c r="BI168" s="183">
        <f>IF(N168="nulová",J168,0)</f>
        <v>0</v>
      </c>
      <c r="BJ168" s="18" t="s">
        <v>8</v>
      </c>
      <c r="BK168" s="183">
        <f>ROUND(I168*H168,0)</f>
        <v>0</v>
      </c>
      <c r="BL168" s="18" t="s">
        <v>138</v>
      </c>
      <c r="BM168" s="182" t="s">
        <v>209</v>
      </c>
    </row>
    <row r="169" spans="1:51" s="13" customFormat="1" ht="12">
      <c r="A169" s="13"/>
      <c r="B169" s="184"/>
      <c r="C169" s="13"/>
      <c r="D169" s="185" t="s">
        <v>140</v>
      </c>
      <c r="E169" s="186" t="s">
        <v>1</v>
      </c>
      <c r="F169" s="187" t="s">
        <v>210</v>
      </c>
      <c r="G169" s="13"/>
      <c r="H169" s="188">
        <v>2525.22</v>
      </c>
      <c r="I169" s="189"/>
      <c r="J169" s="13"/>
      <c r="K169" s="13"/>
      <c r="L169" s="184"/>
      <c r="M169" s="190"/>
      <c r="N169" s="191"/>
      <c r="O169" s="191"/>
      <c r="P169" s="191"/>
      <c r="Q169" s="191"/>
      <c r="R169" s="191"/>
      <c r="S169" s="191"/>
      <c r="T169" s="192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186" t="s">
        <v>140</v>
      </c>
      <c r="AU169" s="186" t="s">
        <v>86</v>
      </c>
      <c r="AV169" s="13" t="s">
        <v>86</v>
      </c>
      <c r="AW169" s="13" t="s">
        <v>33</v>
      </c>
      <c r="AX169" s="13" t="s">
        <v>77</v>
      </c>
      <c r="AY169" s="186" t="s">
        <v>131</v>
      </c>
    </row>
    <row r="170" spans="1:51" s="13" customFormat="1" ht="12">
      <c r="A170" s="13"/>
      <c r="B170" s="184"/>
      <c r="C170" s="13"/>
      <c r="D170" s="185" t="s">
        <v>140</v>
      </c>
      <c r="E170" s="186" t="s">
        <v>1</v>
      </c>
      <c r="F170" s="187" t="s">
        <v>211</v>
      </c>
      <c r="G170" s="13"/>
      <c r="H170" s="188">
        <v>535.14</v>
      </c>
      <c r="I170" s="189"/>
      <c r="J170" s="13"/>
      <c r="K170" s="13"/>
      <c r="L170" s="184"/>
      <c r="M170" s="190"/>
      <c r="N170" s="191"/>
      <c r="O170" s="191"/>
      <c r="P170" s="191"/>
      <c r="Q170" s="191"/>
      <c r="R170" s="191"/>
      <c r="S170" s="191"/>
      <c r="T170" s="192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186" t="s">
        <v>140</v>
      </c>
      <c r="AU170" s="186" t="s">
        <v>86</v>
      </c>
      <c r="AV170" s="13" t="s">
        <v>86</v>
      </c>
      <c r="AW170" s="13" t="s">
        <v>33</v>
      </c>
      <c r="AX170" s="13" t="s">
        <v>77</v>
      </c>
      <c r="AY170" s="186" t="s">
        <v>131</v>
      </c>
    </row>
    <row r="171" spans="1:51" s="13" customFormat="1" ht="12">
      <c r="A171" s="13"/>
      <c r="B171" s="184"/>
      <c r="C171" s="13"/>
      <c r="D171" s="185" t="s">
        <v>140</v>
      </c>
      <c r="E171" s="186" t="s">
        <v>1</v>
      </c>
      <c r="F171" s="187" t="s">
        <v>212</v>
      </c>
      <c r="G171" s="13"/>
      <c r="H171" s="188">
        <v>234.36</v>
      </c>
      <c r="I171" s="189"/>
      <c r="J171" s="13"/>
      <c r="K171" s="13"/>
      <c r="L171" s="184"/>
      <c r="M171" s="190"/>
      <c r="N171" s="191"/>
      <c r="O171" s="191"/>
      <c r="P171" s="191"/>
      <c r="Q171" s="191"/>
      <c r="R171" s="191"/>
      <c r="S171" s="191"/>
      <c r="T171" s="192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186" t="s">
        <v>140</v>
      </c>
      <c r="AU171" s="186" t="s">
        <v>86</v>
      </c>
      <c r="AV171" s="13" t="s">
        <v>86</v>
      </c>
      <c r="AW171" s="13" t="s">
        <v>33</v>
      </c>
      <c r="AX171" s="13" t="s">
        <v>77</v>
      </c>
      <c r="AY171" s="186" t="s">
        <v>131</v>
      </c>
    </row>
    <row r="172" spans="1:51" s="14" customFormat="1" ht="12">
      <c r="A172" s="14"/>
      <c r="B172" s="193"/>
      <c r="C172" s="14"/>
      <c r="D172" s="185" t="s">
        <v>140</v>
      </c>
      <c r="E172" s="194" t="s">
        <v>1</v>
      </c>
      <c r="F172" s="195" t="s">
        <v>170</v>
      </c>
      <c r="G172" s="14"/>
      <c r="H172" s="196">
        <v>3294.72</v>
      </c>
      <c r="I172" s="197"/>
      <c r="J172" s="14"/>
      <c r="K172" s="14"/>
      <c r="L172" s="193"/>
      <c r="M172" s="198"/>
      <c r="N172" s="199"/>
      <c r="O172" s="199"/>
      <c r="P172" s="199"/>
      <c r="Q172" s="199"/>
      <c r="R172" s="199"/>
      <c r="S172" s="199"/>
      <c r="T172" s="200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194" t="s">
        <v>140</v>
      </c>
      <c r="AU172" s="194" t="s">
        <v>86</v>
      </c>
      <c r="AV172" s="14" t="s">
        <v>146</v>
      </c>
      <c r="AW172" s="14" t="s">
        <v>33</v>
      </c>
      <c r="AX172" s="14" t="s">
        <v>8</v>
      </c>
      <c r="AY172" s="194" t="s">
        <v>131</v>
      </c>
    </row>
    <row r="173" spans="1:65" s="2" customFormat="1" ht="24.15" customHeight="1">
      <c r="A173" s="37"/>
      <c r="B173" s="170"/>
      <c r="C173" s="171" t="s">
        <v>213</v>
      </c>
      <c r="D173" s="171" t="s">
        <v>133</v>
      </c>
      <c r="E173" s="172" t="s">
        <v>214</v>
      </c>
      <c r="F173" s="173" t="s">
        <v>215</v>
      </c>
      <c r="G173" s="174" t="s">
        <v>136</v>
      </c>
      <c r="H173" s="175">
        <v>3400.298</v>
      </c>
      <c r="I173" s="176"/>
      <c r="J173" s="177">
        <f>ROUND(I173*H173,0)</f>
        <v>0</v>
      </c>
      <c r="K173" s="173" t="s">
        <v>137</v>
      </c>
      <c r="L173" s="38"/>
      <c r="M173" s="178" t="s">
        <v>1</v>
      </c>
      <c r="N173" s="179" t="s">
        <v>42</v>
      </c>
      <c r="O173" s="76"/>
      <c r="P173" s="180">
        <f>O173*H173</f>
        <v>0</v>
      </c>
      <c r="Q173" s="180">
        <v>0</v>
      </c>
      <c r="R173" s="180">
        <f>Q173*H173</f>
        <v>0</v>
      </c>
      <c r="S173" s="180">
        <v>0</v>
      </c>
      <c r="T173" s="181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182" t="s">
        <v>138</v>
      </c>
      <c r="AT173" s="182" t="s">
        <v>133</v>
      </c>
      <c r="AU173" s="182" t="s">
        <v>86</v>
      </c>
      <c r="AY173" s="18" t="s">
        <v>131</v>
      </c>
      <c r="BE173" s="183">
        <f>IF(N173="základní",J173,0)</f>
        <v>0</v>
      </c>
      <c r="BF173" s="183">
        <f>IF(N173="snížená",J173,0)</f>
        <v>0</v>
      </c>
      <c r="BG173" s="183">
        <f>IF(N173="zákl. přenesená",J173,0)</f>
        <v>0</v>
      </c>
      <c r="BH173" s="183">
        <f>IF(N173="sníž. přenesená",J173,0)</f>
        <v>0</v>
      </c>
      <c r="BI173" s="183">
        <f>IF(N173="nulová",J173,0)</f>
        <v>0</v>
      </c>
      <c r="BJ173" s="18" t="s">
        <v>8</v>
      </c>
      <c r="BK173" s="183">
        <f>ROUND(I173*H173,0)</f>
        <v>0</v>
      </c>
      <c r="BL173" s="18" t="s">
        <v>138</v>
      </c>
      <c r="BM173" s="182" t="s">
        <v>216</v>
      </c>
    </row>
    <row r="174" spans="1:51" s="13" customFormat="1" ht="12">
      <c r="A174" s="13"/>
      <c r="B174" s="184"/>
      <c r="C174" s="13"/>
      <c r="D174" s="185" t="s">
        <v>140</v>
      </c>
      <c r="E174" s="186" t="s">
        <v>1</v>
      </c>
      <c r="F174" s="187" t="s">
        <v>217</v>
      </c>
      <c r="G174" s="13"/>
      <c r="H174" s="188">
        <v>2747.91</v>
      </c>
      <c r="I174" s="189"/>
      <c r="J174" s="13"/>
      <c r="K174" s="13"/>
      <c r="L174" s="184"/>
      <c r="M174" s="190"/>
      <c r="N174" s="191"/>
      <c r="O174" s="191"/>
      <c r="P174" s="191"/>
      <c r="Q174" s="191"/>
      <c r="R174" s="191"/>
      <c r="S174" s="191"/>
      <c r="T174" s="192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186" t="s">
        <v>140</v>
      </c>
      <c r="AU174" s="186" t="s">
        <v>86</v>
      </c>
      <c r="AV174" s="13" t="s">
        <v>86</v>
      </c>
      <c r="AW174" s="13" t="s">
        <v>33</v>
      </c>
      <c r="AX174" s="13" t="s">
        <v>77</v>
      </c>
      <c r="AY174" s="186" t="s">
        <v>131</v>
      </c>
    </row>
    <row r="175" spans="1:51" s="13" customFormat="1" ht="12">
      <c r="A175" s="13"/>
      <c r="B175" s="184"/>
      <c r="C175" s="13"/>
      <c r="D175" s="185" t="s">
        <v>140</v>
      </c>
      <c r="E175" s="186" t="s">
        <v>1</v>
      </c>
      <c r="F175" s="187" t="s">
        <v>218</v>
      </c>
      <c r="G175" s="13"/>
      <c r="H175" s="188">
        <v>247.5</v>
      </c>
      <c r="I175" s="189"/>
      <c r="J175" s="13"/>
      <c r="K175" s="13"/>
      <c r="L175" s="184"/>
      <c r="M175" s="190"/>
      <c r="N175" s="191"/>
      <c r="O175" s="191"/>
      <c r="P175" s="191"/>
      <c r="Q175" s="191"/>
      <c r="R175" s="191"/>
      <c r="S175" s="191"/>
      <c r="T175" s="19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186" t="s">
        <v>140</v>
      </c>
      <c r="AU175" s="186" t="s">
        <v>86</v>
      </c>
      <c r="AV175" s="13" t="s">
        <v>86</v>
      </c>
      <c r="AW175" s="13" t="s">
        <v>33</v>
      </c>
      <c r="AX175" s="13" t="s">
        <v>77</v>
      </c>
      <c r="AY175" s="186" t="s">
        <v>131</v>
      </c>
    </row>
    <row r="176" spans="1:51" s="14" customFormat="1" ht="12">
      <c r="A176" s="14"/>
      <c r="B176" s="193"/>
      <c r="C176" s="14"/>
      <c r="D176" s="185" t="s">
        <v>140</v>
      </c>
      <c r="E176" s="194" t="s">
        <v>1</v>
      </c>
      <c r="F176" s="195" t="s">
        <v>170</v>
      </c>
      <c r="G176" s="14"/>
      <c r="H176" s="196">
        <v>2995.41</v>
      </c>
      <c r="I176" s="197"/>
      <c r="J176" s="14"/>
      <c r="K176" s="14"/>
      <c r="L176" s="193"/>
      <c r="M176" s="198"/>
      <c r="N176" s="199"/>
      <c r="O176" s="199"/>
      <c r="P176" s="199"/>
      <c r="Q176" s="199"/>
      <c r="R176" s="199"/>
      <c r="S176" s="199"/>
      <c r="T176" s="200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194" t="s">
        <v>140</v>
      </c>
      <c r="AU176" s="194" t="s">
        <v>86</v>
      </c>
      <c r="AV176" s="14" t="s">
        <v>146</v>
      </c>
      <c r="AW176" s="14" t="s">
        <v>33</v>
      </c>
      <c r="AX176" s="14" t="s">
        <v>77</v>
      </c>
      <c r="AY176" s="194" t="s">
        <v>131</v>
      </c>
    </row>
    <row r="177" spans="1:51" s="13" customFormat="1" ht="12">
      <c r="A177" s="13"/>
      <c r="B177" s="184"/>
      <c r="C177" s="13"/>
      <c r="D177" s="185" t="s">
        <v>140</v>
      </c>
      <c r="E177" s="186" t="s">
        <v>1</v>
      </c>
      <c r="F177" s="187" t="s">
        <v>219</v>
      </c>
      <c r="G177" s="13"/>
      <c r="H177" s="188">
        <v>404.888</v>
      </c>
      <c r="I177" s="189"/>
      <c r="J177" s="13"/>
      <c r="K177" s="13"/>
      <c r="L177" s="184"/>
      <c r="M177" s="190"/>
      <c r="N177" s="191"/>
      <c r="O177" s="191"/>
      <c r="P177" s="191"/>
      <c r="Q177" s="191"/>
      <c r="R177" s="191"/>
      <c r="S177" s="191"/>
      <c r="T177" s="192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186" t="s">
        <v>140</v>
      </c>
      <c r="AU177" s="186" t="s">
        <v>86</v>
      </c>
      <c r="AV177" s="13" t="s">
        <v>86</v>
      </c>
      <c r="AW177" s="13" t="s">
        <v>33</v>
      </c>
      <c r="AX177" s="13" t="s">
        <v>77</v>
      </c>
      <c r="AY177" s="186" t="s">
        <v>131</v>
      </c>
    </row>
    <row r="178" spans="1:51" s="14" customFormat="1" ht="12">
      <c r="A178" s="14"/>
      <c r="B178" s="193"/>
      <c r="C178" s="14"/>
      <c r="D178" s="185" t="s">
        <v>140</v>
      </c>
      <c r="E178" s="194" t="s">
        <v>1</v>
      </c>
      <c r="F178" s="195" t="s">
        <v>170</v>
      </c>
      <c r="G178" s="14"/>
      <c r="H178" s="196">
        <v>404.888</v>
      </c>
      <c r="I178" s="197"/>
      <c r="J178" s="14"/>
      <c r="K178" s="14"/>
      <c r="L178" s="193"/>
      <c r="M178" s="198"/>
      <c r="N178" s="199"/>
      <c r="O178" s="199"/>
      <c r="P178" s="199"/>
      <c r="Q178" s="199"/>
      <c r="R178" s="199"/>
      <c r="S178" s="199"/>
      <c r="T178" s="200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194" t="s">
        <v>140</v>
      </c>
      <c r="AU178" s="194" t="s">
        <v>86</v>
      </c>
      <c r="AV178" s="14" t="s">
        <v>146</v>
      </c>
      <c r="AW178" s="14" t="s">
        <v>33</v>
      </c>
      <c r="AX178" s="14" t="s">
        <v>77</v>
      </c>
      <c r="AY178" s="194" t="s">
        <v>131</v>
      </c>
    </row>
    <row r="179" spans="1:51" s="15" customFormat="1" ht="12">
      <c r="A179" s="15"/>
      <c r="B179" s="201"/>
      <c r="C179" s="15"/>
      <c r="D179" s="185" t="s">
        <v>140</v>
      </c>
      <c r="E179" s="202" t="s">
        <v>1</v>
      </c>
      <c r="F179" s="203" t="s">
        <v>220</v>
      </c>
      <c r="G179" s="15"/>
      <c r="H179" s="204">
        <v>3400.298</v>
      </c>
      <c r="I179" s="205"/>
      <c r="J179" s="15"/>
      <c r="K179" s="15"/>
      <c r="L179" s="201"/>
      <c r="M179" s="206"/>
      <c r="N179" s="207"/>
      <c r="O179" s="207"/>
      <c r="P179" s="207"/>
      <c r="Q179" s="207"/>
      <c r="R179" s="207"/>
      <c r="S179" s="207"/>
      <c r="T179" s="208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02" t="s">
        <v>140</v>
      </c>
      <c r="AU179" s="202" t="s">
        <v>86</v>
      </c>
      <c r="AV179" s="15" t="s">
        <v>138</v>
      </c>
      <c r="AW179" s="15" t="s">
        <v>33</v>
      </c>
      <c r="AX179" s="15" t="s">
        <v>8</v>
      </c>
      <c r="AY179" s="202" t="s">
        <v>131</v>
      </c>
    </row>
    <row r="180" spans="1:63" s="12" customFormat="1" ht="22.8" customHeight="1">
      <c r="A180" s="12"/>
      <c r="B180" s="157"/>
      <c r="C180" s="12"/>
      <c r="D180" s="158" t="s">
        <v>76</v>
      </c>
      <c r="E180" s="168" t="s">
        <v>86</v>
      </c>
      <c r="F180" s="168" t="s">
        <v>221</v>
      </c>
      <c r="G180" s="12"/>
      <c r="H180" s="12"/>
      <c r="I180" s="160"/>
      <c r="J180" s="169">
        <f>BK180</f>
        <v>0</v>
      </c>
      <c r="K180" s="12"/>
      <c r="L180" s="157"/>
      <c r="M180" s="162"/>
      <c r="N180" s="163"/>
      <c r="O180" s="163"/>
      <c r="P180" s="164">
        <f>SUM(P181:P182)</f>
        <v>0</v>
      </c>
      <c r="Q180" s="163"/>
      <c r="R180" s="164">
        <f>SUM(R181:R182)</f>
        <v>203.68269064</v>
      </c>
      <c r="S180" s="163"/>
      <c r="T180" s="165">
        <f>SUM(T181:T182)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158" t="s">
        <v>8</v>
      </c>
      <c r="AT180" s="166" t="s">
        <v>76</v>
      </c>
      <c r="AU180" s="166" t="s">
        <v>8</v>
      </c>
      <c r="AY180" s="158" t="s">
        <v>131</v>
      </c>
      <c r="BK180" s="167">
        <f>SUM(BK181:BK182)</f>
        <v>0</v>
      </c>
    </row>
    <row r="181" spans="1:65" s="2" customFormat="1" ht="37.8" customHeight="1">
      <c r="A181" s="37"/>
      <c r="B181" s="170"/>
      <c r="C181" s="171" t="s">
        <v>222</v>
      </c>
      <c r="D181" s="171" t="s">
        <v>133</v>
      </c>
      <c r="E181" s="172" t="s">
        <v>223</v>
      </c>
      <c r="F181" s="173" t="s">
        <v>224</v>
      </c>
      <c r="G181" s="174" t="s">
        <v>161</v>
      </c>
      <c r="H181" s="175">
        <v>856.6</v>
      </c>
      <c r="I181" s="176"/>
      <c r="J181" s="177">
        <f>ROUND(I181*H181,0)</f>
        <v>0</v>
      </c>
      <c r="K181" s="173" t="s">
        <v>137</v>
      </c>
      <c r="L181" s="38"/>
      <c r="M181" s="178" t="s">
        <v>1</v>
      </c>
      <c r="N181" s="179" t="s">
        <v>42</v>
      </c>
      <c r="O181" s="76"/>
      <c r="P181" s="180">
        <f>O181*H181</f>
        <v>0</v>
      </c>
      <c r="Q181" s="180">
        <v>0.2377804</v>
      </c>
      <c r="R181" s="180">
        <f>Q181*H181</f>
        <v>203.68269064</v>
      </c>
      <c r="S181" s="180">
        <v>0</v>
      </c>
      <c r="T181" s="181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182" t="s">
        <v>138</v>
      </c>
      <c r="AT181" s="182" t="s">
        <v>133</v>
      </c>
      <c r="AU181" s="182" t="s">
        <v>86</v>
      </c>
      <c r="AY181" s="18" t="s">
        <v>131</v>
      </c>
      <c r="BE181" s="183">
        <f>IF(N181="základní",J181,0)</f>
        <v>0</v>
      </c>
      <c r="BF181" s="183">
        <f>IF(N181="snížená",J181,0)</f>
        <v>0</v>
      </c>
      <c r="BG181" s="183">
        <f>IF(N181="zákl. přenesená",J181,0)</f>
        <v>0</v>
      </c>
      <c r="BH181" s="183">
        <f>IF(N181="sníž. přenesená",J181,0)</f>
        <v>0</v>
      </c>
      <c r="BI181" s="183">
        <f>IF(N181="nulová",J181,0)</f>
        <v>0</v>
      </c>
      <c r="BJ181" s="18" t="s">
        <v>8</v>
      </c>
      <c r="BK181" s="183">
        <f>ROUND(I181*H181,0)</f>
        <v>0</v>
      </c>
      <c r="BL181" s="18" t="s">
        <v>138</v>
      </c>
      <c r="BM181" s="182" t="s">
        <v>225</v>
      </c>
    </row>
    <row r="182" spans="1:51" s="13" customFormat="1" ht="12">
      <c r="A182" s="13"/>
      <c r="B182" s="184"/>
      <c r="C182" s="13"/>
      <c r="D182" s="185" t="s">
        <v>140</v>
      </c>
      <c r="E182" s="186" t="s">
        <v>1</v>
      </c>
      <c r="F182" s="187" t="s">
        <v>226</v>
      </c>
      <c r="G182" s="13"/>
      <c r="H182" s="188">
        <v>856.6</v>
      </c>
      <c r="I182" s="189"/>
      <c r="J182" s="13"/>
      <c r="K182" s="13"/>
      <c r="L182" s="184"/>
      <c r="M182" s="190"/>
      <c r="N182" s="191"/>
      <c r="O182" s="191"/>
      <c r="P182" s="191"/>
      <c r="Q182" s="191"/>
      <c r="R182" s="191"/>
      <c r="S182" s="191"/>
      <c r="T182" s="192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186" t="s">
        <v>140</v>
      </c>
      <c r="AU182" s="186" t="s">
        <v>86</v>
      </c>
      <c r="AV182" s="13" t="s">
        <v>86</v>
      </c>
      <c r="AW182" s="13" t="s">
        <v>33</v>
      </c>
      <c r="AX182" s="13" t="s">
        <v>8</v>
      </c>
      <c r="AY182" s="186" t="s">
        <v>131</v>
      </c>
    </row>
    <row r="183" spans="1:63" s="12" customFormat="1" ht="22.8" customHeight="1">
      <c r="A183" s="12"/>
      <c r="B183" s="157"/>
      <c r="C183" s="12"/>
      <c r="D183" s="158" t="s">
        <v>76</v>
      </c>
      <c r="E183" s="168" t="s">
        <v>146</v>
      </c>
      <c r="F183" s="168" t="s">
        <v>227</v>
      </c>
      <c r="G183" s="12"/>
      <c r="H183" s="12"/>
      <c r="I183" s="160"/>
      <c r="J183" s="169">
        <f>BK183</f>
        <v>0</v>
      </c>
      <c r="K183" s="12"/>
      <c r="L183" s="157"/>
      <c r="M183" s="162"/>
      <c r="N183" s="163"/>
      <c r="O183" s="163"/>
      <c r="P183" s="164">
        <f>SUM(P184:P187)</f>
        <v>0</v>
      </c>
      <c r="Q183" s="163"/>
      <c r="R183" s="164">
        <f>SUM(R184:R187)</f>
        <v>0.0992342</v>
      </c>
      <c r="S183" s="163"/>
      <c r="T183" s="165">
        <f>SUM(T184:T187)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158" t="s">
        <v>8</v>
      </c>
      <c r="AT183" s="166" t="s">
        <v>76</v>
      </c>
      <c r="AU183" s="166" t="s">
        <v>8</v>
      </c>
      <c r="AY183" s="158" t="s">
        <v>131</v>
      </c>
      <c r="BK183" s="167">
        <f>SUM(BK184:BK187)</f>
        <v>0</v>
      </c>
    </row>
    <row r="184" spans="1:65" s="2" customFormat="1" ht="16.5" customHeight="1">
      <c r="A184" s="37"/>
      <c r="B184" s="170"/>
      <c r="C184" s="171" t="s">
        <v>228</v>
      </c>
      <c r="D184" s="171" t="s">
        <v>133</v>
      </c>
      <c r="E184" s="172" t="s">
        <v>229</v>
      </c>
      <c r="F184" s="173" t="s">
        <v>230</v>
      </c>
      <c r="G184" s="174" t="s">
        <v>161</v>
      </c>
      <c r="H184" s="175">
        <v>107.8</v>
      </c>
      <c r="I184" s="176"/>
      <c r="J184" s="177">
        <f>ROUND(I184*H184,0)</f>
        <v>0</v>
      </c>
      <c r="K184" s="173" t="s">
        <v>137</v>
      </c>
      <c r="L184" s="38"/>
      <c r="M184" s="178" t="s">
        <v>1</v>
      </c>
      <c r="N184" s="179" t="s">
        <v>42</v>
      </c>
      <c r="O184" s="76"/>
      <c r="P184" s="180">
        <f>O184*H184</f>
        <v>0</v>
      </c>
      <c r="Q184" s="180">
        <v>0.0004515</v>
      </c>
      <c r="R184" s="180">
        <f>Q184*H184</f>
        <v>0.0486717</v>
      </c>
      <c r="S184" s="180">
        <v>0</v>
      </c>
      <c r="T184" s="181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182" t="s">
        <v>138</v>
      </c>
      <c r="AT184" s="182" t="s">
        <v>133</v>
      </c>
      <c r="AU184" s="182" t="s">
        <v>86</v>
      </c>
      <c r="AY184" s="18" t="s">
        <v>131</v>
      </c>
      <c r="BE184" s="183">
        <f>IF(N184="základní",J184,0)</f>
        <v>0</v>
      </c>
      <c r="BF184" s="183">
        <f>IF(N184="snížená",J184,0)</f>
        <v>0</v>
      </c>
      <c r="BG184" s="183">
        <f>IF(N184="zákl. přenesená",J184,0)</f>
        <v>0</v>
      </c>
      <c r="BH184" s="183">
        <f>IF(N184="sníž. přenesená",J184,0)</f>
        <v>0</v>
      </c>
      <c r="BI184" s="183">
        <f>IF(N184="nulová",J184,0)</f>
        <v>0</v>
      </c>
      <c r="BJ184" s="18" t="s">
        <v>8</v>
      </c>
      <c r="BK184" s="183">
        <f>ROUND(I184*H184,0)</f>
        <v>0</v>
      </c>
      <c r="BL184" s="18" t="s">
        <v>138</v>
      </c>
      <c r="BM184" s="182" t="s">
        <v>231</v>
      </c>
    </row>
    <row r="185" spans="1:51" s="13" customFormat="1" ht="12">
      <c r="A185" s="13"/>
      <c r="B185" s="184"/>
      <c r="C185" s="13"/>
      <c r="D185" s="185" t="s">
        <v>140</v>
      </c>
      <c r="E185" s="186" t="s">
        <v>1</v>
      </c>
      <c r="F185" s="187" t="s">
        <v>232</v>
      </c>
      <c r="G185" s="13"/>
      <c r="H185" s="188">
        <v>107.8</v>
      </c>
      <c r="I185" s="189"/>
      <c r="J185" s="13"/>
      <c r="K185" s="13"/>
      <c r="L185" s="184"/>
      <c r="M185" s="190"/>
      <c r="N185" s="191"/>
      <c r="O185" s="191"/>
      <c r="P185" s="191"/>
      <c r="Q185" s="191"/>
      <c r="R185" s="191"/>
      <c r="S185" s="191"/>
      <c r="T185" s="192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186" t="s">
        <v>140</v>
      </c>
      <c r="AU185" s="186" t="s">
        <v>86</v>
      </c>
      <c r="AV185" s="13" t="s">
        <v>86</v>
      </c>
      <c r="AW185" s="13" t="s">
        <v>33</v>
      </c>
      <c r="AX185" s="13" t="s">
        <v>8</v>
      </c>
      <c r="AY185" s="186" t="s">
        <v>131</v>
      </c>
    </row>
    <row r="186" spans="1:65" s="2" customFormat="1" ht="21.75" customHeight="1">
      <c r="A186" s="37"/>
      <c r="B186" s="170"/>
      <c r="C186" s="171" t="s">
        <v>233</v>
      </c>
      <c r="D186" s="171" t="s">
        <v>133</v>
      </c>
      <c r="E186" s="172" t="s">
        <v>234</v>
      </c>
      <c r="F186" s="173" t="s">
        <v>235</v>
      </c>
      <c r="G186" s="174" t="s">
        <v>161</v>
      </c>
      <c r="H186" s="175">
        <v>62.5</v>
      </c>
      <c r="I186" s="176"/>
      <c r="J186" s="177">
        <f>ROUND(I186*H186,0)</f>
        <v>0</v>
      </c>
      <c r="K186" s="173" t="s">
        <v>137</v>
      </c>
      <c r="L186" s="38"/>
      <c r="M186" s="178" t="s">
        <v>1</v>
      </c>
      <c r="N186" s="179" t="s">
        <v>42</v>
      </c>
      <c r="O186" s="76"/>
      <c r="P186" s="180">
        <f>O186*H186</f>
        <v>0</v>
      </c>
      <c r="Q186" s="180">
        <v>0.000809</v>
      </c>
      <c r="R186" s="180">
        <f>Q186*H186</f>
        <v>0.0505625</v>
      </c>
      <c r="S186" s="180">
        <v>0</v>
      </c>
      <c r="T186" s="181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182" t="s">
        <v>138</v>
      </c>
      <c r="AT186" s="182" t="s">
        <v>133</v>
      </c>
      <c r="AU186" s="182" t="s">
        <v>86</v>
      </c>
      <c r="AY186" s="18" t="s">
        <v>131</v>
      </c>
      <c r="BE186" s="183">
        <f>IF(N186="základní",J186,0)</f>
        <v>0</v>
      </c>
      <c r="BF186" s="183">
        <f>IF(N186="snížená",J186,0)</f>
        <v>0</v>
      </c>
      <c r="BG186" s="183">
        <f>IF(N186="zákl. přenesená",J186,0)</f>
        <v>0</v>
      </c>
      <c r="BH186" s="183">
        <f>IF(N186="sníž. přenesená",J186,0)</f>
        <v>0</v>
      </c>
      <c r="BI186" s="183">
        <f>IF(N186="nulová",J186,0)</f>
        <v>0</v>
      </c>
      <c r="BJ186" s="18" t="s">
        <v>8</v>
      </c>
      <c r="BK186" s="183">
        <f>ROUND(I186*H186,0)</f>
        <v>0</v>
      </c>
      <c r="BL186" s="18" t="s">
        <v>138</v>
      </c>
      <c r="BM186" s="182" t="s">
        <v>236</v>
      </c>
    </row>
    <row r="187" spans="1:51" s="13" customFormat="1" ht="12">
      <c r="A187" s="13"/>
      <c r="B187" s="184"/>
      <c r="C187" s="13"/>
      <c r="D187" s="185" t="s">
        <v>140</v>
      </c>
      <c r="E187" s="186" t="s">
        <v>1</v>
      </c>
      <c r="F187" s="187" t="s">
        <v>237</v>
      </c>
      <c r="G187" s="13"/>
      <c r="H187" s="188">
        <v>62.5</v>
      </c>
      <c r="I187" s="189"/>
      <c r="J187" s="13"/>
      <c r="K187" s="13"/>
      <c r="L187" s="184"/>
      <c r="M187" s="190"/>
      <c r="N187" s="191"/>
      <c r="O187" s="191"/>
      <c r="P187" s="191"/>
      <c r="Q187" s="191"/>
      <c r="R187" s="191"/>
      <c r="S187" s="191"/>
      <c r="T187" s="192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186" t="s">
        <v>140</v>
      </c>
      <c r="AU187" s="186" t="s">
        <v>86</v>
      </c>
      <c r="AV187" s="13" t="s">
        <v>86</v>
      </c>
      <c r="AW187" s="13" t="s">
        <v>33</v>
      </c>
      <c r="AX187" s="13" t="s">
        <v>8</v>
      </c>
      <c r="AY187" s="186" t="s">
        <v>131</v>
      </c>
    </row>
    <row r="188" spans="1:63" s="12" customFormat="1" ht="22.8" customHeight="1">
      <c r="A188" s="12"/>
      <c r="B188" s="157"/>
      <c r="C188" s="12"/>
      <c r="D188" s="158" t="s">
        <v>76</v>
      </c>
      <c r="E188" s="168" t="s">
        <v>138</v>
      </c>
      <c r="F188" s="168" t="s">
        <v>238</v>
      </c>
      <c r="G188" s="12"/>
      <c r="H188" s="12"/>
      <c r="I188" s="160"/>
      <c r="J188" s="169">
        <f>BK188</f>
        <v>0</v>
      </c>
      <c r="K188" s="12"/>
      <c r="L188" s="157"/>
      <c r="M188" s="162"/>
      <c r="N188" s="163"/>
      <c r="O188" s="163"/>
      <c r="P188" s="164">
        <f>SUM(P189:P190)</f>
        <v>0</v>
      </c>
      <c r="Q188" s="163"/>
      <c r="R188" s="164">
        <f>SUM(R189:R190)</f>
        <v>2.50938</v>
      </c>
      <c r="S188" s="163"/>
      <c r="T188" s="165">
        <f>SUM(T189:T190)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158" t="s">
        <v>8</v>
      </c>
      <c r="AT188" s="166" t="s">
        <v>76</v>
      </c>
      <c r="AU188" s="166" t="s">
        <v>8</v>
      </c>
      <c r="AY188" s="158" t="s">
        <v>131</v>
      </c>
      <c r="BK188" s="167">
        <f>SUM(BK189:BK190)</f>
        <v>0</v>
      </c>
    </row>
    <row r="189" spans="1:65" s="2" customFormat="1" ht="21.75" customHeight="1">
      <c r="A189" s="37"/>
      <c r="B189" s="170"/>
      <c r="C189" s="171" t="s">
        <v>239</v>
      </c>
      <c r="D189" s="171" t="s">
        <v>133</v>
      </c>
      <c r="E189" s="172" t="s">
        <v>240</v>
      </c>
      <c r="F189" s="173" t="s">
        <v>241</v>
      </c>
      <c r="G189" s="174" t="s">
        <v>242</v>
      </c>
      <c r="H189" s="175">
        <v>10</v>
      </c>
      <c r="I189" s="176"/>
      <c r="J189" s="177">
        <f>ROUND(I189*H189,0)</f>
        <v>0</v>
      </c>
      <c r="K189" s="173" t="s">
        <v>137</v>
      </c>
      <c r="L189" s="38"/>
      <c r="M189" s="178" t="s">
        <v>1</v>
      </c>
      <c r="N189" s="179" t="s">
        <v>42</v>
      </c>
      <c r="O189" s="76"/>
      <c r="P189" s="180">
        <f>O189*H189</f>
        <v>0</v>
      </c>
      <c r="Q189" s="180">
        <v>0.223938</v>
      </c>
      <c r="R189" s="180">
        <f>Q189*H189</f>
        <v>2.23938</v>
      </c>
      <c r="S189" s="180">
        <v>0</v>
      </c>
      <c r="T189" s="181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182" t="s">
        <v>138</v>
      </c>
      <c r="AT189" s="182" t="s">
        <v>133</v>
      </c>
      <c r="AU189" s="182" t="s">
        <v>86</v>
      </c>
      <c r="AY189" s="18" t="s">
        <v>131</v>
      </c>
      <c r="BE189" s="183">
        <f>IF(N189="základní",J189,0)</f>
        <v>0</v>
      </c>
      <c r="BF189" s="183">
        <f>IF(N189="snížená",J189,0)</f>
        <v>0</v>
      </c>
      <c r="BG189" s="183">
        <f>IF(N189="zákl. přenesená",J189,0)</f>
        <v>0</v>
      </c>
      <c r="BH189" s="183">
        <f>IF(N189="sníž. přenesená",J189,0)</f>
        <v>0</v>
      </c>
      <c r="BI189" s="183">
        <f>IF(N189="nulová",J189,0)</f>
        <v>0</v>
      </c>
      <c r="BJ189" s="18" t="s">
        <v>8</v>
      </c>
      <c r="BK189" s="183">
        <f>ROUND(I189*H189,0)</f>
        <v>0</v>
      </c>
      <c r="BL189" s="18" t="s">
        <v>138</v>
      </c>
      <c r="BM189" s="182" t="s">
        <v>243</v>
      </c>
    </row>
    <row r="190" spans="1:65" s="2" customFormat="1" ht="24.15" customHeight="1">
      <c r="A190" s="37"/>
      <c r="B190" s="170"/>
      <c r="C190" s="209" t="s">
        <v>7</v>
      </c>
      <c r="D190" s="209" t="s">
        <v>244</v>
      </c>
      <c r="E190" s="210" t="s">
        <v>245</v>
      </c>
      <c r="F190" s="211" t="s">
        <v>246</v>
      </c>
      <c r="G190" s="212" t="s">
        <v>242</v>
      </c>
      <c r="H190" s="213">
        <v>10</v>
      </c>
      <c r="I190" s="214"/>
      <c r="J190" s="215">
        <f>ROUND(I190*H190,0)</f>
        <v>0</v>
      </c>
      <c r="K190" s="211" t="s">
        <v>137</v>
      </c>
      <c r="L190" s="216"/>
      <c r="M190" s="217" t="s">
        <v>1</v>
      </c>
      <c r="N190" s="218" t="s">
        <v>42</v>
      </c>
      <c r="O190" s="76"/>
      <c r="P190" s="180">
        <f>O190*H190</f>
        <v>0</v>
      </c>
      <c r="Q190" s="180">
        <v>0.027</v>
      </c>
      <c r="R190" s="180">
        <f>Q190*H190</f>
        <v>0.27</v>
      </c>
      <c r="S190" s="180">
        <v>0</v>
      </c>
      <c r="T190" s="181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182" t="s">
        <v>171</v>
      </c>
      <c r="AT190" s="182" t="s">
        <v>244</v>
      </c>
      <c r="AU190" s="182" t="s">
        <v>86</v>
      </c>
      <c r="AY190" s="18" t="s">
        <v>131</v>
      </c>
      <c r="BE190" s="183">
        <f>IF(N190="základní",J190,0)</f>
        <v>0</v>
      </c>
      <c r="BF190" s="183">
        <f>IF(N190="snížená",J190,0)</f>
        <v>0</v>
      </c>
      <c r="BG190" s="183">
        <f>IF(N190="zákl. přenesená",J190,0)</f>
        <v>0</v>
      </c>
      <c r="BH190" s="183">
        <f>IF(N190="sníž. přenesená",J190,0)</f>
        <v>0</v>
      </c>
      <c r="BI190" s="183">
        <f>IF(N190="nulová",J190,0)</f>
        <v>0</v>
      </c>
      <c r="BJ190" s="18" t="s">
        <v>8</v>
      </c>
      <c r="BK190" s="183">
        <f>ROUND(I190*H190,0)</f>
        <v>0</v>
      </c>
      <c r="BL190" s="18" t="s">
        <v>138</v>
      </c>
      <c r="BM190" s="182" t="s">
        <v>247</v>
      </c>
    </row>
    <row r="191" spans="1:63" s="12" customFormat="1" ht="22.8" customHeight="1">
      <c r="A191" s="12"/>
      <c r="B191" s="157"/>
      <c r="C191" s="12"/>
      <c r="D191" s="158" t="s">
        <v>76</v>
      </c>
      <c r="E191" s="168" t="s">
        <v>153</v>
      </c>
      <c r="F191" s="168" t="s">
        <v>248</v>
      </c>
      <c r="G191" s="12"/>
      <c r="H191" s="12"/>
      <c r="I191" s="160"/>
      <c r="J191" s="169">
        <f>BK191</f>
        <v>0</v>
      </c>
      <c r="K191" s="12"/>
      <c r="L191" s="157"/>
      <c r="M191" s="162"/>
      <c r="N191" s="163"/>
      <c r="O191" s="163"/>
      <c r="P191" s="164">
        <f>SUM(P192:P248)</f>
        <v>0</v>
      </c>
      <c r="Q191" s="163"/>
      <c r="R191" s="164">
        <f>SUM(R192:R248)</f>
        <v>166.290098</v>
      </c>
      <c r="S191" s="163"/>
      <c r="T191" s="165">
        <f>SUM(T192:T248)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158" t="s">
        <v>8</v>
      </c>
      <c r="AT191" s="166" t="s">
        <v>76</v>
      </c>
      <c r="AU191" s="166" t="s">
        <v>8</v>
      </c>
      <c r="AY191" s="158" t="s">
        <v>131</v>
      </c>
      <c r="BK191" s="167">
        <f>SUM(BK192:BK248)</f>
        <v>0</v>
      </c>
    </row>
    <row r="192" spans="1:65" s="2" customFormat="1" ht="24.15" customHeight="1">
      <c r="A192" s="37"/>
      <c r="B192" s="170"/>
      <c r="C192" s="171" t="s">
        <v>249</v>
      </c>
      <c r="D192" s="171" t="s">
        <v>133</v>
      </c>
      <c r="E192" s="172" t="s">
        <v>250</v>
      </c>
      <c r="F192" s="173" t="s">
        <v>251</v>
      </c>
      <c r="G192" s="174" t="s">
        <v>136</v>
      </c>
      <c r="H192" s="175">
        <v>404.888</v>
      </c>
      <c r="I192" s="176"/>
      <c r="J192" s="177">
        <f>ROUND(I192*H192,0)</f>
        <v>0</v>
      </c>
      <c r="K192" s="173" t="s">
        <v>1</v>
      </c>
      <c r="L192" s="38"/>
      <c r="M192" s="178" t="s">
        <v>1</v>
      </c>
      <c r="N192" s="179" t="s">
        <v>42</v>
      </c>
      <c r="O192" s="76"/>
      <c r="P192" s="180">
        <f>O192*H192</f>
        <v>0</v>
      </c>
      <c r="Q192" s="180">
        <v>0</v>
      </c>
      <c r="R192" s="180">
        <f>Q192*H192</f>
        <v>0</v>
      </c>
      <c r="S192" s="180">
        <v>0</v>
      </c>
      <c r="T192" s="181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182" t="s">
        <v>138</v>
      </c>
      <c r="AT192" s="182" t="s">
        <v>133</v>
      </c>
      <c r="AU192" s="182" t="s">
        <v>86</v>
      </c>
      <c r="AY192" s="18" t="s">
        <v>131</v>
      </c>
      <c r="BE192" s="183">
        <f>IF(N192="základní",J192,0)</f>
        <v>0</v>
      </c>
      <c r="BF192" s="183">
        <f>IF(N192="snížená",J192,0)</f>
        <v>0</v>
      </c>
      <c r="BG192" s="183">
        <f>IF(N192="zákl. přenesená",J192,0)</f>
        <v>0</v>
      </c>
      <c r="BH192" s="183">
        <f>IF(N192="sníž. přenesená",J192,0)</f>
        <v>0</v>
      </c>
      <c r="BI192" s="183">
        <f>IF(N192="nulová",J192,0)</f>
        <v>0</v>
      </c>
      <c r="BJ192" s="18" t="s">
        <v>8</v>
      </c>
      <c r="BK192" s="183">
        <f>ROUND(I192*H192,0)</f>
        <v>0</v>
      </c>
      <c r="BL192" s="18" t="s">
        <v>138</v>
      </c>
      <c r="BM192" s="182" t="s">
        <v>252</v>
      </c>
    </row>
    <row r="193" spans="1:51" s="13" customFormat="1" ht="12">
      <c r="A193" s="13"/>
      <c r="B193" s="184"/>
      <c r="C193" s="13"/>
      <c r="D193" s="185" t="s">
        <v>140</v>
      </c>
      <c r="E193" s="186" t="s">
        <v>1</v>
      </c>
      <c r="F193" s="187" t="s">
        <v>219</v>
      </c>
      <c r="G193" s="13"/>
      <c r="H193" s="188">
        <v>404.888</v>
      </c>
      <c r="I193" s="189"/>
      <c r="J193" s="13"/>
      <c r="K193" s="13"/>
      <c r="L193" s="184"/>
      <c r="M193" s="190"/>
      <c r="N193" s="191"/>
      <c r="O193" s="191"/>
      <c r="P193" s="191"/>
      <c r="Q193" s="191"/>
      <c r="R193" s="191"/>
      <c r="S193" s="191"/>
      <c r="T193" s="192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186" t="s">
        <v>140</v>
      </c>
      <c r="AU193" s="186" t="s">
        <v>86</v>
      </c>
      <c r="AV193" s="13" t="s">
        <v>86</v>
      </c>
      <c r="AW193" s="13" t="s">
        <v>33</v>
      </c>
      <c r="AX193" s="13" t="s">
        <v>77</v>
      </c>
      <c r="AY193" s="186" t="s">
        <v>131</v>
      </c>
    </row>
    <row r="194" spans="1:51" s="14" customFormat="1" ht="12">
      <c r="A194" s="14"/>
      <c r="B194" s="193"/>
      <c r="C194" s="14"/>
      <c r="D194" s="185" t="s">
        <v>140</v>
      </c>
      <c r="E194" s="194" t="s">
        <v>1</v>
      </c>
      <c r="F194" s="195" t="s">
        <v>253</v>
      </c>
      <c r="G194" s="14"/>
      <c r="H194" s="196">
        <v>404.888</v>
      </c>
      <c r="I194" s="197"/>
      <c r="J194" s="14"/>
      <c r="K194" s="14"/>
      <c r="L194" s="193"/>
      <c r="M194" s="198"/>
      <c r="N194" s="199"/>
      <c r="O194" s="199"/>
      <c r="P194" s="199"/>
      <c r="Q194" s="199"/>
      <c r="R194" s="199"/>
      <c r="S194" s="199"/>
      <c r="T194" s="200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194" t="s">
        <v>140</v>
      </c>
      <c r="AU194" s="194" t="s">
        <v>86</v>
      </c>
      <c r="AV194" s="14" t="s">
        <v>146</v>
      </c>
      <c r="AW194" s="14" t="s">
        <v>33</v>
      </c>
      <c r="AX194" s="14" t="s">
        <v>8</v>
      </c>
      <c r="AY194" s="194" t="s">
        <v>131</v>
      </c>
    </row>
    <row r="195" spans="1:65" s="2" customFormat="1" ht="24.15" customHeight="1">
      <c r="A195" s="37"/>
      <c r="B195" s="170"/>
      <c r="C195" s="171" t="s">
        <v>254</v>
      </c>
      <c r="D195" s="171" t="s">
        <v>133</v>
      </c>
      <c r="E195" s="172" t="s">
        <v>255</v>
      </c>
      <c r="F195" s="173" t="s">
        <v>256</v>
      </c>
      <c r="G195" s="174" t="s">
        <v>136</v>
      </c>
      <c r="H195" s="175">
        <v>3481.991</v>
      </c>
      <c r="I195" s="176"/>
      <c r="J195" s="177">
        <f>ROUND(I195*H195,0)</f>
        <v>0</v>
      </c>
      <c r="K195" s="173" t="s">
        <v>137</v>
      </c>
      <c r="L195" s="38"/>
      <c r="M195" s="178" t="s">
        <v>1</v>
      </c>
      <c r="N195" s="179" t="s">
        <v>42</v>
      </c>
      <c r="O195" s="76"/>
      <c r="P195" s="180">
        <f>O195*H195</f>
        <v>0</v>
      </c>
      <c r="Q195" s="180">
        <v>0</v>
      </c>
      <c r="R195" s="180">
        <f>Q195*H195</f>
        <v>0</v>
      </c>
      <c r="S195" s="180">
        <v>0</v>
      </c>
      <c r="T195" s="181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182" t="s">
        <v>138</v>
      </c>
      <c r="AT195" s="182" t="s">
        <v>133</v>
      </c>
      <c r="AU195" s="182" t="s">
        <v>86</v>
      </c>
      <c r="AY195" s="18" t="s">
        <v>131</v>
      </c>
      <c r="BE195" s="183">
        <f>IF(N195="základní",J195,0)</f>
        <v>0</v>
      </c>
      <c r="BF195" s="183">
        <f>IF(N195="snížená",J195,0)</f>
        <v>0</v>
      </c>
      <c r="BG195" s="183">
        <f>IF(N195="zákl. přenesená",J195,0)</f>
        <v>0</v>
      </c>
      <c r="BH195" s="183">
        <f>IF(N195="sníž. přenesená",J195,0)</f>
        <v>0</v>
      </c>
      <c r="BI195" s="183">
        <f>IF(N195="nulová",J195,0)</f>
        <v>0</v>
      </c>
      <c r="BJ195" s="18" t="s">
        <v>8</v>
      </c>
      <c r="BK195" s="183">
        <f>ROUND(I195*H195,0)</f>
        <v>0</v>
      </c>
      <c r="BL195" s="18" t="s">
        <v>138</v>
      </c>
      <c r="BM195" s="182" t="s">
        <v>257</v>
      </c>
    </row>
    <row r="196" spans="1:51" s="13" customFormat="1" ht="12">
      <c r="A196" s="13"/>
      <c r="B196" s="184"/>
      <c r="C196" s="13"/>
      <c r="D196" s="185" t="s">
        <v>140</v>
      </c>
      <c r="E196" s="186" t="s">
        <v>1</v>
      </c>
      <c r="F196" s="187" t="s">
        <v>258</v>
      </c>
      <c r="G196" s="13"/>
      <c r="H196" s="188">
        <v>2822.853</v>
      </c>
      <c r="I196" s="189"/>
      <c r="J196" s="13"/>
      <c r="K196" s="13"/>
      <c r="L196" s="184"/>
      <c r="M196" s="190"/>
      <c r="N196" s="191"/>
      <c r="O196" s="191"/>
      <c r="P196" s="191"/>
      <c r="Q196" s="191"/>
      <c r="R196" s="191"/>
      <c r="S196" s="191"/>
      <c r="T196" s="192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186" t="s">
        <v>140</v>
      </c>
      <c r="AU196" s="186" t="s">
        <v>86</v>
      </c>
      <c r="AV196" s="13" t="s">
        <v>86</v>
      </c>
      <c r="AW196" s="13" t="s">
        <v>33</v>
      </c>
      <c r="AX196" s="13" t="s">
        <v>77</v>
      </c>
      <c r="AY196" s="186" t="s">
        <v>131</v>
      </c>
    </row>
    <row r="197" spans="1:51" s="13" customFormat="1" ht="12">
      <c r="A197" s="13"/>
      <c r="B197" s="184"/>
      <c r="C197" s="13"/>
      <c r="D197" s="185" t="s">
        <v>140</v>
      </c>
      <c r="E197" s="186" t="s">
        <v>1</v>
      </c>
      <c r="F197" s="187" t="s">
        <v>259</v>
      </c>
      <c r="G197" s="13"/>
      <c r="H197" s="188">
        <v>254.25</v>
      </c>
      <c r="I197" s="189"/>
      <c r="J197" s="13"/>
      <c r="K197" s="13"/>
      <c r="L197" s="184"/>
      <c r="M197" s="190"/>
      <c r="N197" s="191"/>
      <c r="O197" s="191"/>
      <c r="P197" s="191"/>
      <c r="Q197" s="191"/>
      <c r="R197" s="191"/>
      <c r="S197" s="191"/>
      <c r="T197" s="192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186" t="s">
        <v>140</v>
      </c>
      <c r="AU197" s="186" t="s">
        <v>86</v>
      </c>
      <c r="AV197" s="13" t="s">
        <v>86</v>
      </c>
      <c r="AW197" s="13" t="s">
        <v>33</v>
      </c>
      <c r="AX197" s="13" t="s">
        <v>77</v>
      </c>
      <c r="AY197" s="186" t="s">
        <v>131</v>
      </c>
    </row>
    <row r="198" spans="1:51" s="14" customFormat="1" ht="12">
      <c r="A198" s="14"/>
      <c r="B198" s="193"/>
      <c r="C198" s="14"/>
      <c r="D198" s="185" t="s">
        <v>140</v>
      </c>
      <c r="E198" s="194" t="s">
        <v>1</v>
      </c>
      <c r="F198" s="195" t="s">
        <v>260</v>
      </c>
      <c r="G198" s="14"/>
      <c r="H198" s="196">
        <v>3077.103</v>
      </c>
      <c r="I198" s="197"/>
      <c r="J198" s="14"/>
      <c r="K198" s="14"/>
      <c r="L198" s="193"/>
      <c r="M198" s="198"/>
      <c r="N198" s="199"/>
      <c r="O198" s="199"/>
      <c r="P198" s="199"/>
      <c r="Q198" s="199"/>
      <c r="R198" s="199"/>
      <c r="S198" s="199"/>
      <c r="T198" s="200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194" t="s">
        <v>140</v>
      </c>
      <c r="AU198" s="194" t="s">
        <v>86</v>
      </c>
      <c r="AV198" s="14" t="s">
        <v>146</v>
      </c>
      <c r="AW198" s="14" t="s">
        <v>33</v>
      </c>
      <c r="AX198" s="14" t="s">
        <v>77</v>
      </c>
      <c r="AY198" s="194" t="s">
        <v>131</v>
      </c>
    </row>
    <row r="199" spans="1:51" s="13" customFormat="1" ht="12">
      <c r="A199" s="13"/>
      <c r="B199" s="184"/>
      <c r="C199" s="13"/>
      <c r="D199" s="185" t="s">
        <v>140</v>
      </c>
      <c r="E199" s="186" t="s">
        <v>1</v>
      </c>
      <c r="F199" s="187" t="s">
        <v>219</v>
      </c>
      <c r="G199" s="13"/>
      <c r="H199" s="188">
        <v>404.888</v>
      </c>
      <c r="I199" s="189"/>
      <c r="J199" s="13"/>
      <c r="K199" s="13"/>
      <c r="L199" s="184"/>
      <c r="M199" s="190"/>
      <c r="N199" s="191"/>
      <c r="O199" s="191"/>
      <c r="P199" s="191"/>
      <c r="Q199" s="191"/>
      <c r="R199" s="191"/>
      <c r="S199" s="191"/>
      <c r="T199" s="192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186" t="s">
        <v>140</v>
      </c>
      <c r="AU199" s="186" t="s">
        <v>86</v>
      </c>
      <c r="AV199" s="13" t="s">
        <v>86</v>
      </c>
      <c r="AW199" s="13" t="s">
        <v>33</v>
      </c>
      <c r="AX199" s="13" t="s">
        <v>77</v>
      </c>
      <c r="AY199" s="186" t="s">
        <v>131</v>
      </c>
    </row>
    <row r="200" spans="1:51" s="14" customFormat="1" ht="12">
      <c r="A200" s="14"/>
      <c r="B200" s="193"/>
      <c r="C200" s="14"/>
      <c r="D200" s="185" t="s">
        <v>140</v>
      </c>
      <c r="E200" s="194" t="s">
        <v>1</v>
      </c>
      <c r="F200" s="195" t="s">
        <v>261</v>
      </c>
      <c r="G200" s="14"/>
      <c r="H200" s="196">
        <v>404.888</v>
      </c>
      <c r="I200" s="197"/>
      <c r="J200" s="14"/>
      <c r="K200" s="14"/>
      <c r="L200" s="193"/>
      <c r="M200" s="198"/>
      <c r="N200" s="199"/>
      <c r="O200" s="199"/>
      <c r="P200" s="199"/>
      <c r="Q200" s="199"/>
      <c r="R200" s="199"/>
      <c r="S200" s="199"/>
      <c r="T200" s="200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194" t="s">
        <v>140</v>
      </c>
      <c r="AU200" s="194" t="s">
        <v>86</v>
      </c>
      <c r="AV200" s="14" t="s">
        <v>146</v>
      </c>
      <c r="AW200" s="14" t="s">
        <v>33</v>
      </c>
      <c r="AX200" s="14" t="s">
        <v>77</v>
      </c>
      <c r="AY200" s="194" t="s">
        <v>131</v>
      </c>
    </row>
    <row r="201" spans="1:51" s="15" customFormat="1" ht="12">
      <c r="A201" s="15"/>
      <c r="B201" s="201"/>
      <c r="C201" s="15"/>
      <c r="D201" s="185" t="s">
        <v>140</v>
      </c>
      <c r="E201" s="202" t="s">
        <v>1</v>
      </c>
      <c r="F201" s="203" t="s">
        <v>220</v>
      </c>
      <c r="G201" s="15"/>
      <c r="H201" s="204">
        <v>3481.991</v>
      </c>
      <c r="I201" s="205"/>
      <c r="J201" s="15"/>
      <c r="K201" s="15"/>
      <c r="L201" s="201"/>
      <c r="M201" s="206"/>
      <c r="N201" s="207"/>
      <c r="O201" s="207"/>
      <c r="P201" s="207"/>
      <c r="Q201" s="207"/>
      <c r="R201" s="207"/>
      <c r="S201" s="207"/>
      <c r="T201" s="208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02" t="s">
        <v>140</v>
      </c>
      <c r="AU201" s="202" t="s">
        <v>86</v>
      </c>
      <c r="AV201" s="15" t="s">
        <v>138</v>
      </c>
      <c r="AW201" s="15" t="s">
        <v>33</v>
      </c>
      <c r="AX201" s="15" t="s">
        <v>8</v>
      </c>
      <c r="AY201" s="202" t="s">
        <v>131</v>
      </c>
    </row>
    <row r="202" spans="1:65" s="2" customFormat="1" ht="24.15" customHeight="1">
      <c r="A202" s="37"/>
      <c r="B202" s="170"/>
      <c r="C202" s="171" t="s">
        <v>262</v>
      </c>
      <c r="D202" s="171" t="s">
        <v>133</v>
      </c>
      <c r="E202" s="172" t="s">
        <v>263</v>
      </c>
      <c r="F202" s="173" t="s">
        <v>264</v>
      </c>
      <c r="G202" s="174" t="s">
        <v>136</v>
      </c>
      <c r="H202" s="175">
        <v>3481.991</v>
      </c>
      <c r="I202" s="176"/>
      <c r="J202" s="177">
        <f>ROUND(I202*H202,0)</f>
        <v>0</v>
      </c>
      <c r="K202" s="173" t="s">
        <v>137</v>
      </c>
      <c r="L202" s="38"/>
      <c r="M202" s="178" t="s">
        <v>1</v>
      </c>
      <c r="N202" s="179" t="s">
        <v>42</v>
      </c>
      <c r="O202" s="76"/>
      <c r="P202" s="180">
        <f>O202*H202</f>
        <v>0</v>
      </c>
      <c r="Q202" s="180">
        <v>0</v>
      </c>
      <c r="R202" s="180">
        <f>Q202*H202</f>
        <v>0</v>
      </c>
      <c r="S202" s="180">
        <v>0</v>
      </c>
      <c r="T202" s="181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182" t="s">
        <v>138</v>
      </c>
      <c r="AT202" s="182" t="s">
        <v>133</v>
      </c>
      <c r="AU202" s="182" t="s">
        <v>86</v>
      </c>
      <c r="AY202" s="18" t="s">
        <v>131</v>
      </c>
      <c r="BE202" s="183">
        <f>IF(N202="základní",J202,0)</f>
        <v>0</v>
      </c>
      <c r="BF202" s="183">
        <f>IF(N202="snížená",J202,0)</f>
        <v>0</v>
      </c>
      <c r="BG202" s="183">
        <f>IF(N202="zákl. přenesená",J202,0)</f>
        <v>0</v>
      </c>
      <c r="BH202" s="183">
        <f>IF(N202="sníž. přenesená",J202,0)</f>
        <v>0</v>
      </c>
      <c r="BI202" s="183">
        <f>IF(N202="nulová",J202,0)</f>
        <v>0</v>
      </c>
      <c r="BJ202" s="18" t="s">
        <v>8</v>
      </c>
      <c r="BK202" s="183">
        <f>ROUND(I202*H202,0)</f>
        <v>0</v>
      </c>
      <c r="BL202" s="18" t="s">
        <v>138</v>
      </c>
      <c r="BM202" s="182" t="s">
        <v>265</v>
      </c>
    </row>
    <row r="203" spans="1:51" s="13" customFormat="1" ht="12">
      <c r="A203" s="13"/>
      <c r="B203" s="184"/>
      <c r="C203" s="13"/>
      <c r="D203" s="185" t="s">
        <v>140</v>
      </c>
      <c r="E203" s="186" t="s">
        <v>1</v>
      </c>
      <c r="F203" s="187" t="s">
        <v>258</v>
      </c>
      <c r="G203" s="13"/>
      <c r="H203" s="188">
        <v>2822.853</v>
      </c>
      <c r="I203" s="189"/>
      <c r="J203" s="13"/>
      <c r="K203" s="13"/>
      <c r="L203" s="184"/>
      <c r="M203" s="190"/>
      <c r="N203" s="191"/>
      <c r="O203" s="191"/>
      <c r="P203" s="191"/>
      <c r="Q203" s="191"/>
      <c r="R203" s="191"/>
      <c r="S203" s="191"/>
      <c r="T203" s="192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186" t="s">
        <v>140</v>
      </c>
      <c r="AU203" s="186" t="s">
        <v>86</v>
      </c>
      <c r="AV203" s="13" t="s">
        <v>86</v>
      </c>
      <c r="AW203" s="13" t="s">
        <v>33</v>
      </c>
      <c r="AX203" s="13" t="s">
        <v>77</v>
      </c>
      <c r="AY203" s="186" t="s">
        <v>131</v>
      </c>
    </row>
    <row r="204" spans="1:51" s="13" customFormat="1" ht="12">
      <c r="A204" s="13"/>
      <c r="B204" s="184"/>
      <c r="C204" s="13"/>
      <c r="D204" s="185" t="s">
        <v>140</v>
      </c>
      <c r="E204" s="186" t="s">
        <v>1</v>
      </c>
      <c r="F204" s="187" t="s">
        <v>259</v>
      </c>
      <c r="G204" s="13"/>
      <c r="H204" s="188">
        <v>254.25</v>
      </c>
      <c r="I204" s="189"/>
      <c r="J204" s="13"/>
      <c r="K204" s="13"/>
      <c r="L204" s="184"/>
      <c r="M204" s="190"/>
      <c r="N204" s="191"/>
      <c r="O204" s="191"/>
      <c r="P204" s="191"/>
      <c r="Q204" s="191"/>
      <c r="R204" s="191"/>
      <c r="S204" s="191"/>
      <c r="T204" s="192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186" t="s">
        <v>140</v>
      </c>
      <c r="AU204" s="186" t="s">
        <v>86</v>
      </c>
      <c r="AV204" s="13" t="s">
        <v>86</v>
      </c>
      <c r="AW204" s="13" t="s">
        <v>33</v>
      </c>
      <c r="AX204" s="13" t="s">
        <v>77</v>
      </c>
      <c r="AY204" s="186" t="s">
        <v>131</v>
      </c>
    </row>
    <row r="205" spans="1:51" s="14" customFormat="1" ht="12">
      <c r="A205" s="14"/>
      <c r="B205" s="193"/>
      <c r="C205" s="14"/>
      <c r="D205" s="185" t="s">
        <v>140</v>
      </c>
      <c r="E205" s="194" t="s">
        <v>1</v>
      </c>
      <c r="F205" s="195" t="s">
        <v>260</v>
      </c>
      <c r="G205" s="14"/>
      <c r="H205" s="196">
        <v>3077.103</v>
      </c>
      <c r="I205" s="197"/>
      <c r="J205" s="14"/>
      <c r="K205" s="14"/>
      <c r="L205" s="193"/>
      <c r="M205" s="198"/>
      <c r="N205" s="199"/>
      <c r="O205" s="199"/>
      <c r="P205" s="199"/>
      <c r="Q205" s="199"/>
      <c r="R205" s="199"/>
      <c r="S205" s="199"/>
      <c r="T205" s="200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194" t="s">
        <v>140</v>
      </c>
      <c r="AU205" s="194" t="s">
        <v>86</v>
      </c>
      <c r="AV205" s="14" t="s">
        <v>146</v>
      </c>
      <c r="AW205" s="14" t="s">
        <v>33</v>
      </c>
      <c r="AX205" s="14" t="s">
        <v>77</v>
      </c>
      <c r="AY205" s="194" t="s">
        <v>131</v>
      </c>
    </row>
    <row r="206" spans="1:51" s="13" customFormat="1" ht="12">
      <c r="A206" s="13"/>
      <c r="B206" s="184"/>
      <c r="C206" s="13"/>
      <c r="D206" s="185" t="s">
        <v>140</v>
      </c>
      <c r="E206" s="186" t="s">
        <v>1</v>
      </c>
      <c r="F206" s="187" t="s">
        <v>219</v>
      </c>
      <c r="G206" s="13"/>
      <c r="H206" s="188">
        <v>404.888</v>
      </c>
      <c r="I206" s="189"/>
      <c r="J206" s="13"/>
      <c r="K206" s="13"/>
      <c r="L206" s="184"/>
      <c r="M206" s="190"/>
      <c r="N206" s="191"/>
      <c r="O206" s="191"/>
      <c r="P206" s="191"/>
      <c r="Q206" s="191"/>
      <c r="R206" s="191"/>
      <c r="S206" s="191"/>
      <c r="T206" s="192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186" t="s">
        <v>140</v>
      </c>
      <c r="AU206" s="186" t="s">
        <v>86</v>
      </c>
      <c r="AV206" s="13" t="s">
        <v>86</v>
      </c>
      <c r="AW206" s="13" t="s">
        <v>33</v>
      </c>
      <c r="AX206" s="13" t="s">
        <v>77</v>
      </c>
      <c r="AY206" s="186" t="s">
        <v>131</v>
      </c>
    </row>
    <row r="207" spans="1:51" s="14" customFormat="1" ht="12">
      <c r="A207" s="14"/>
      <c r="B207" s="193"/>
      <c r="C207" s="14"/>
      <c r="D207" s="185" t="s">
        <v>140</v>
      </c>
      <c r="E207" s="194" t="s">
        <v>1</v>
      </c>
      <c r="F207" s="195" t="s">
        <v>261</v>
      </c>
      <c r="G207" s="14"/>
      <c r="H207" s="196">
        <v>404.888</v>
      </c>
      <c r="I207" s="197"/>
      <c r="J207" s="14"/>
      <c r="K207" s="14"/>
      <c r="L207" s="193"/>
      <c r="M207" s="198"/>
      <c r="N207" s="199"/>
      <c r="O207" s="199"/>
      <c r="P207" s="199"/>
      <c r="Q207" s="199"/>
      <c r="R207" s="199"/>
      <c r="S207" s="199"/>
      <c r="T207" s="200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194" t="s">
        <v>140</v>
      </c>
      <c r="AU207" s="194" t="s">
        <v>86</v>
      </c>
      <c r="AV207" s="14" t="s">
        <v>146</v>
      </c>
      <c r="AW207" s="14" t="s">
        <v>33</v>
      </c>
      <c r="AX207" s="14" t="s">
        <v>77</v>
      </c>
      <c r="AY207" s="194" t="s">
        <v>131</v>
      </c>
    </row>
    <row r="208" spans="1:51" s="15" customFormat="1" ht="12">
      <c r="A208" s="15"/>
      <c r="B208" s="201"/>
      <c r="C208" s="15"/>
      <c r="D208" s="185" t="s">
        <v>140</v>
      </c>
      <c r="E208" s="202" t="s">
        <v>1</v>
      </c>
      <c r="F208" s="203" t="s">
        <v>220</v>
      </c>
      <c r="G208" s="15"/>
      <c r="H208" s="204">
        <v>3481.991</v>
      </c>
      <c r="I208" s="205"/>
      <c r="J208" s="15"/>
      <c r="K208" s="15"/>
      <c r="L208" s="201"/>
      <c r="M208" s="206"/>
      <c r="N208" s="207"/>
      <c r="O208" s="207"/>
      <c r="P208" s="207"/>
      <c r="Q208" s="207"/>
      <c r="R208" s="207"/>
      <c r="S208" s="207"/>
      <c r="T208" s="208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02" t="s">
        <v>140</v>
      </c>
      <c r="AU208" s="202" t="s">
        <v>86</v>
      </c>
      <c r="AV208" s="15" t="s">
        <v>138</v>
      </c>
      <c r="AW208" s="15" t="s">
        <v>33</v>
      </c>
      <c r="AX208" s="15" t="s">
        <v>8</v>
      </c>
      <c r="AY208" s="202" t="s">
        <v>131</v>
      </c>
    </row>
    <row r="209" spans="1:65" s="2" customFormat="1" ht="16.5" customHeight="1">
      <c r="A209" s="37"/>
      <c r="B209" s="170"/>
      <c r="C209" s="171" t="s">
        <v>266</v>
      </c>
      <c r="D209" s="171" t="s">
        <v>133</v>
      </c>
      <c r="E209" s="172" t="s">
        <v>267</v>
      </c>
      <c r="F209" s="173" t="s">
        <v>268</v>
      </c>
      <c r="G209" s="174" t="s">
        <v>136</v>
      </c>
      <c r="H209" s="175">
        <v>404.888</v>
      </c>
      <c r="I209" s="176"/>
      <c r="J209" s="177">
        <f>ROUND(I209*H209,0)</f>
        <v>0</v>
      </c>
      <c r="K209" s="173" t="s">
        <v>137</v>
      </c>
      <c r="L209" s="38"/>
      <c r="M209" s="178" t="s">
        <v>1</v>
      </c>
      <c r="N209" s="179" t="s">
        <v>42</v>
      </c>
      <c r="O209" s="76"/>
      <c r="P209" s="180">
        <f>O209*H209</f>
        <v>0</v>
      </c>
      <c r="Q209" s="180">
        <v>0</v>
      </c>
      <c r="R209" s="180">
        <f>Q209*H209</f>
        <v>0</v>
      </c>
      <c r="S209" s="180">
        <v>0</v>
      </c>
      <c r="T209" s="181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182" t="s">
        <v>138</v>
      </c>
      <c r="AT209" s="182" t="s">
        <v>133</v>
      </c>
      <c r="AU209" s="182" t="s">
        <v>86</v>
      </c>
      <c r="AY209" s="18" t="s">
        <v>131</v>
      </c>
      <c r="BE209" s="183">
        <f>IF(N209="základní",J209,0)</f>
        <v>0</v>
      </c>
      <c r="BF209" s="183">
        <f>IF(N209="snížená",J209,0)</f>
        <v>0</v>
      </c>
      <c r="BG209" s="183">
        <f>IF(N209="zákl. přenesená",J209,0)</f>
        <v>0</v>
      </c>
      <c r="BH209" s="183">
        <f>IF(N209="sníž. přenesená",J209,0)</f>
        <v>0</v>
      </c>
      <c r="BI209" s="183">
        <f>IF(N209="nulová",J209,0)</f>
        <v>0</v>
      </c>
      <c r="BJ209" s="18" t="s">
        <v>8</v>
      </c>
      <c r="BK209" s="183">
        <f>ROUND(I209*H209,0)</f>
        <v>0</v>
      </c>
      <c r="BL209" s="18" t="s">
        <v>138</v>
      </c>
      <c r="BM209" s="182" t="s">
        <v>269</v>
      </c>
    </row>
    <row r="210" spans="1:51" s="13" customFormat="1" ht="12">
      <c r="A210" s="13"/>
      <c r="B210" s="184"/>
      <c r="C210" s="13"/>
      <c r="D210" s="185" t="s">
        <v>140</v>
      </c>
      <c r="E210" s="186" t="s">
        <v>1</v>
      </c>
      <c r="F210" s="187" t="s">
        <v>219</v>
      </c>
      <c r="G210" s="13"/>
      <c r="H210" s="188">
        <v>404.888</v>
      </c>
      <c r="I210" s="189"/>
      <c r="J210" s="13"/>
      <c r="K210" s="13"/>
      <c r="L210" s="184"/>
      <c r="M210" s="190"/>
      <c r="N210" s="191"/>
      <c r="O210" s="191"/>
      <c r="P210" s="191"/>
      <c r="Q210" s="191"/>
      <c r="R210" s="191"/>
      <c r="S210" s="191"/>
      <c r="T210" s="192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186" t="s">
        <v>140</v>
      </c>
      <c r="AU210" s="186" t="s">
        <v>86</v>
      </c>
      <c r="AV210" s="13" t="s">
        <v>86</v>
      </c>
      <c r="AW210" s="13" t="s">
        <v>33</v>
      </c>
      <c r="AX210" s="13" t="s">
        <v>77</v>
      </c>
      <c r="AY210" s="186" t="s">
        <v>131</v>
      </c>
    </row>
    <row r="211" spans="1:51" s="14" customFormat="1" ht="12">
      <c r="A211" s="14"/>
      <c r="B211" s="193"/>
      <c r="C211" s="14"/>
      <c r="D211" s="185" t="s">
        <v>140</v>
      </c>
      <c r="E211" s="194" t="s">
        <v>1</v>
      </c>
      <c r="F211" s="195" t="s">
        <v>170</v>
      </c>
      <c r="G211" s="14"/>
      <c r="H211" s="196">
        <v>404.888</v>
      </c>
      <c r="I211" s="197"/>
      <c r="J211" s="14"/>
      <c r="K211" s="14"/>
      <c r="L211" s="193"/>
      <c r="M211" s="198"/>
      <c r="N211" s="199"/>
      <c r="O211" s="199"/>
      <c r="P211" s="199"/>
      <c r="Q211" s="199"/>
      <c r="R211" s="199"/>
      <c r="S211" s="199"/>
      <c r="T211" s="200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194" t="s">
        <v>140</v>
      </c>
      <c r="AU211" s="194" t="s">
        <v>86</v>
      </c>
      <c r="AV211" s="14" t="s">
        <v>146</v>
      </c>
      <c r="AW211" s="14" t="s">
        <v>33</v>
      </c>
      <c r="AX211" s="14" t="s">
        <v>8</v>
      </c>
      <c r="AY211" s="194" t="s">
        <v>131</v>
      </c>
    </row>
    <row r="212" spans="1:65" s="2" customFormat="1" ht="16.5" customHeight="1">
      <c r="A212" s="37"/>
      <c r="B212" s="170"/>
      <c r="C212" s="171" t="s">
        <v>270</v>
      </c>
      <c r="D212" s="171" t="s">
        <v>133</v>
      </c>
      <c r="E212" s="172" t="s">
        <v>271</v>
      </c>
      <c r="F212" s="173" t="s">
        <v>272</v>
      </c>
      <c r="G212" s="174" t="s">
        <v>136</v>
      </c>
      <c r="H212" s="175">
        <v>3213.258</v>
      </c>
      <c r="I212" s="176"/>
      <c r="J212" s="177">
        <f>ROUND(I212*H212,0)</f>
        <v>0</v>
      </c>
      <c r="K212" s="173" t="s">
        <v>137</v>
      </c>
      <c r="L212" s="38"/>
      <c r="M212" s="178" t="s">
        <v>1</v>
      </c>
      <c r="N212" s="179" t="s">
        <v>42</v>
      </c>
      <c r="O212" s="76"/>
      <c r="P212" s="180">
        <f>O212*H212</f>
        <v>0</v>
      </c>
      <c r="Q212" s="180">
        <v>0</v>
      </c>
      <c r="R212" s="180">
        <f>Q212*H212</f>
        <v>0</v>
      </c>
      <c r="S212" s="180">
        <v>0</v>
      </c>
      <c r="T212" s="181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182" t="s">
        <v>138</v>
      </c>
      <c r="AT212" s="182" t="s">
        <v>133</v>
      </c>
      <c r="AU212" s="182" t="s">
        <v>86</v>
      </c>
      <c r="AY212" s="18" t="s">
        <v>131</v>
      </c>
      <c r="BE212" s="183">
        <f>IF(N212="základní",J212,0)</f>
        <v>0</v>
      </c>
      <c r="BF212" s="183">
        <f>IF(N212="snížená",J212,0)</f>
        <v>0</v>
      </c>
      <c r="BG212" s="183">
        <f>IF(N212="zákl. přenesená",J212,0)</f>
        <v>0</v>
      </c>
      <c r="BH212" s="183">
        <f>IF(N212="sníž. přenesená",J212,0)</f>
        <v>0</v>
      </c>
      <c r="BI212" s="183">
        <f>IF(N212="nulová",J212,0)</f>
        <v>0</v>
      </c>
      <c r="BJ212" s="18" t="s">
        <v>8</v>
      </c>
      <c r="BK212" s="183">
        <f>ROUND(I212*H212,0)</f>
        <v>0</v>
      </c>
      <c r="BL212" s="18" t="s">
        <v>138</v>
      </c>
      <c r="BM212" s="182" t="s">
        <v>273</v>
      </c>
    </row>
    <row r="213" spans="1:51" s="13" customFormat="1" ht="12">
      <c r="A213" s="13"/>
      <c r="B213" s="184"/>
      <c r="C213" s="13"/>
      <c r="D213" s="185" t="s">
        <v>140</v>
      </c>
      <c r="E213" s="186" t="s">
        <v>1</v>
      </c>
      <c r="F213" s="187" t="s">
        <v>274</v>
      </c>
      <c r="G213" s="13"/>
      <c r="H213" s="188">
        <v>2947.758</v>
      </c>
      <c r="I213" s="189"/>
      <c r="J213" s="13"/>
      <c r="K213" s="13"/>
      <c r="L213" s="184"/>
      <c r="M213" s="190"/>
      <c r="N213" s="191"/>
      <c r="O213" s="191"/>
      <c r="P213" s="191"/>
      <c r="Q213" s="191"/>
      <c r="R213" s="191"/>
      <c r="S213" s="191"/>
      <c r="T213" s="192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186" t="s">
        <v>140</v>
      </c>
      <c r="AU213" s="186" t="s">
        <v>86</v>
      </c>
      <c r="AV213" s="13" t="s">
        <v>86</v>
      </c>
      <c r="AW213" s="13" t="s">
        <v>33</v>
      </c>
      <c r="AX213" s="13" t="s">
        <v>77</v>
      </c>
      <c r="AY213" s="186" t="s">
        <v>131</v>
      </c>
    </row>
    <row r="214" spans="1:51" s="13" customFormat="1" ht="12">
      <c r="A214" s="13"/>
      <c r="B214" s="184"/>
      <c r="C214" s="13"/>
      <c r="D214" s="185" t="s">
        <v>140</v>
      </c>
      <c r="E214" s="186" t="s">
        <v>1</v>
      </c>
      <c r="F214" s="187" t="s">
        <v>275</v>
      </c>
      <c r="G214" s="13"/>
      <c r="H214" s="188">
        <v>265.5</v>
      </c>
      <c r="I214" s="189"/>
      <c r="J214" s="13"/>
      <c r="K214" s="13"/>
      <c r="L214" s="184"/>
      <c r="M214" s="190"/>
      <c r="N214" s="191"/>
      <c r="O214" s="191"/>
      <c r="P214" s="191"/>
      <c r="Q214" s="191"/>
      <c r="R214" s="191"/>
      <c r="S214" s="191"/>
      <c r="T214" s="192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186" t="s">
        <v>140</v>
      </c>
      <c r="AU214" s="186" t="s">
        <v>86</v>
      </c>
      <c r="AV214" s="13" t="s">
        <v>86</v>
      </c>
      <c r="AW214" s="13" t="s">
        <v>33</v>
      </c>
      <c r="AX214" s="13" t="s">
        <v>77</v>
      </c>
      <c r="AY214" s="186" t="s">
        <v>131</v>
      </c>
    </row>
    <row r="215" spans="1:51" s="14" customFormat="1" ht="12">
      <c r="A215" s="14"/>
      <c r="B215" s="193"/>
      <c r="C215" s="14"/>
      <c r="D215" s="185" t="s">
        <v>140</v>
      </c>
      <c r="E215" s="194" t="s">
        <v>1</v>
      </c>
      <c r="F215" s="195" t="s">
        <v>170</v>
      </c>
      <c r="G215" s="14"/>
      <c r="H215" s="196">
        <v>3213.258</v>
      </c>
      <c r="I215" s="197"/>
      <c r="J215" s="14"/>
      <c r="K215" s="14"/>
      <c r="L215" s="193"/>
      <c r="M215" s="198"/>
      <c r="N215" s="199"/>
      <c r="O215" s="199"/>
      <c r="P215" s="199"/>
      <c r="Q215" s="199"/>
      <c r="R215" s="199"/>
      <c r="S215" s="199"/>
      <c r="T215" s="200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194" t="s">
        <v>140</v>
      </c>
      <c r="AU215" s="194" t="s">
        <v>86</v>
      </c>
      <c r="AV215" s="14" t="s">
        <v>146</v>
      </c>
      <c r="AW215" s="14" t="s">
        <v>33</v>
      </c>
      <c r="AX215" s="14" t="s">
        <v>8</v>
      </c>
      <c r="AY215" s="194" t="s">
        <v>131</v>
      </c>
    </row>
    <row r="216" spans="1:65" s="2" customFormat="1" ht="24.15" customHeight="1">
      <c r="A216" s="37"/>
      <c r="B216" s="170"/>
      <c r="C216" s="171" t="s">
        <v>276</v>
      </c>
      <c r="D216" s="171" t="s">
        <v>133</v>
      </c>
      <c r="E216" s="172" t="s">
        <v>277</v>
      </c>
      <c r="F216" s="173" t="s">
        <v>278</v>
      </c>
      <c r="G216" s="174" t="s">
        <v>136</v>
      </c>
      <c r="H216" s="175">
        <v>2498.1</v>
      </c>
      <c r="I216" s="176"/>
      <c r="J216" s="177">
        <f>ROUND(I216*H216,0)</f>
        <v>0</v>
      </c>
      <c r="K216" s="173" t="s">
        <v>137</v>
      </c>
      <c r="L216" s="38"/>
      <c r="M216" s="178" t="s">
        <v>1</v>
      </c>
      <c r="N216" s="179" t="s">
        <v>42</v>
      </c>
      <c r="O216" s="76"/>
      <c r="P216" s="180">
        <f>O216*H216</f>
        <v>0</v>
      </c>
      <c r="Q216" s="180">
        <v>0</v>
      </c>
      <c r="R216" s="180">
        <f>Q216*H216</f>
        <v>0</v>
      </c>
      <c r="S216" s="180">
        <v>0</v>
      </c>
      <c r="T216" s="181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182" t="s">
        <v>138</v>
      </c>
      <c r="AT216" s="182" t="s">
        <v>133</v>
      </c>
      <c r="AU216" s="182" t="s">
        <v>86</v>
      </c>
      <c r="AY216" s="18" t="s">
        <v>131</v>
      </c>
      <c r="BE216" s="183">
        <f>IF(N216="základní",J216,0)</f>
        <v>0</v>
      </c>
      <c r="BF216" s="183">
        <f>IF(N216="snížená",J216,0)</f>
        <v>0</v>
      </c>
      <c r="BG216" s="183">
        <f>IF(N216="zákl. přenesená",J216,0)</f>
        <v>0</v>
      </c>
      <c r="BH216" s="183">
        <f>IF(N216="sníž. přenesená",J216,0)</f>
        <v>0</v>
      </c>
      <c r="BI216" s="183">
        <f>IF(N216="nulová",J216,0)</f>
        <v>0</v>
      </c>
      <c r="BJ216" s="18" t="s">
        <v>8</v>
      </c>
      <c r="BK216" s="183">
        <f>ROUND(I216*H216,0)</f>
        <v>0</v>
      </c>
      <c r="BL216" s="18" t="s">
        <v>138</v>
      </c>
      <c r="BM216" s="182" t="s">
        <v>279</v>
      </c>
    </row>
    <row r="217" spans="1:51" s="13" customFormat="1" ht="12">
      <c r="A217" s="13"/>
      <c r="B217" s="184"/>
      <c r="C217" s="13"/>
      <c r="D217" s="185" t="s">
        <v>140</v>
      </c>
      <c r="E217" s="186" t="s">
        <v>1</v>
      </c>
      <c r="F217" s="187" t="s">
        <v>280</v>
      </c>
      <c r="G217" s="13"/>
      <c r="H217" s="188">
        <v>2498.1</v>
      </c>
      <c r="I217" s="189"/>
      <c r="J217" s="13"/>
      <c r="K217" s="13"/>
      <c r="L217" s="184"/>
      <c r="M217" s="190"/>
      <c r="N217" s="191"/>
      <c r="O217" s="191"/>
      <c r="P217" s="191"/>
      <c r="Q217" s="191"/>
      <c r="R217" s="191"/>
      <c r="S217" s="191"/>
      <c r="T217" s="192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186" t="s">
        <v>140</v>
      </c>
      <c r="AU217" s="186" t="s">
        <v>86</v>
      </c>
      <c r="AV217" s="13" t="s">
        <v>86</v>
      </c>
      <c r="AW217" s="13" t="s">
        <v>33</v>
      </c>
      <c r="AX217" s="13" t="s">
        <v>8</v>
      </c>
      <c r="AY217" s="186" t="s">
        <v>131</v>
      </c>
    </row>
    <row r="218" spans="1:65" s="2" customFormat="1" ht="24.15" customHeight="1">
      <c r="A218" s="37"/>
      <c r="B218" s="170"/>
      <c r="C218" s="171" t="s">
        <v>281</v>
      </c>
      <c r="D218" s="171" t="s">
        <v>133</v>
      </c>
      <c r="E218" s="172" t="s">
        <v>282</v>
      </c>
      <c r="F218" s="173" t="s">
        <v>283</v>
      </c>
      <c r="G218" s="174" t="s">
        <v>136</v>
      </c>
      <c r="H218" s="175">
        <v>378.4</v>
      </c>
      <c r="I218" s="176"/>
      <c r="J218" s="177">
        <f>ROUND(I218*H218,0)</f>
        <v>0</v>
      </c>
      <c r="K218" s="173" t="s">
        <v>137</v>
      </c>
      <c r="L218" s="38"/>
      <c r="M218" s="178" t="s">
        <v>1</v>
      </c>
      <c r="N218" s="179" t="s">
        <v>42</v>
      </c>
      <c r="O218" s="76"/>
      <c r="P218" s="180">
        <f>O218*H218</f>
        <v>0</v>
      </c>
      <c r="Q218" s="180">
        <v>0</v>
      </c>
      <c r="R218" s="180">
        <f>Q218*H218</f>
        <v>0</v>
      </c>
      <c r="S218" s="180">
        <v>0</v>
      </c>
      <c r="T218" s="181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182" t="s">
        <v>138</v>
      </c>
      <c r="AT218" s="182" t="s">
        <v>133</v>
      </c>
      <c r="AU218" s="182" t="s">
        <v>86</v>
      </c>
      <c r="AY218" s="18" t="s">
        <v>131</v>
      </c>
      <c r="BE218" s="183">
        <f>IF(N218="základní",J218,0)</f>
        <v>0</v>
      </c>
      <c r="BF218" s="183">
        <f>IF(N218="snížená",J218,0)</f>
        <v>0</v>
      </c>
      <c r="BG218" s="183">
        <f>IF(N218="zákl. přenesená",J218,0)</f>
        <v>0</v>
      </c>
      <c r="BH218" s="183">
        <f>IF(N218="sníž. přenesená",J218,0)</f>
        <v>0</v>
      </c>
      <c r="BI218" s="183">
        <f>IF(N218="nulová",J218,0)</f>
        <v>0</v>
      </c>
      <c r="BJ218" s="18" t="s">
        <v>8</v>
      </c>
      <c r="BK218" s="183">
        <f>ROUND(I218*H218,0)</f>
        <v>0</v>
      </c>
      <c r="BL218" s="18" t="s">
        <v>138</v>
      </c>
      <c r="BM218" s="182" t="s">
        <v>284</v>
      </c>
    </row>
    <row r="219" spans="1:51" s="13" customFormat="1" ht="12">
      <c r="A219" s="13"/>
      <c r="B219" s="184"/>
      <c r="C219" s="13"/>
      <c r="D219" s="185" t="s">
        <v>140</v>
      </c>
      <c r="E219" s="186" t="s">
        <v>1</v>
      </c>
      <c r="F219" s="187" t="s">
        <v>285</v>
      </c>
      <c r="G219" s="13"/>
      <c r="H219" s="188">
        <v>316.9</v>
      </c>
      <c r="I219" s="189"/>
      <c r="J219" s="13"/>
      <c r="K219" s="13"/>
      <c r="L219" s="184"/>
      <c r="M219" s="190"/>
      <c r="N219" s="191"/>
      <c r="O219" s="191"/>
      <c r="P219" s="191"/>
      <c r="Q219" s="191"/>
      <c r="R219" s="191"/>
      <c r="S219" s="191"/>
      <c r="T219" s="192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186" t="s">
        <v>140</v>
      </c>
      <c r="AU219" s="186" t="s">
        <v>86</v>
      </c>
      <c r="AV219" s="13" t="s">
        <v>86</v>
      </c>
      <c r="AW219" s="13" t="s">
        <v>33</v>
      </c>
      <c r="AX219" s="13" t="s">
        <v>77</v>
      </c>
      <c r="AY219" s="186" t="s">
        <v>131</v>
      </c>
    </row>
    <row r="220" spans="1:51" s="13" customFormat="1" ht="12">
      <c r="A220" s="13"/>
      <c r="B220" s="184"/>
      <c r="C220" s="13"/>
      <c r="D220" s="185" t="s">
        <v>140</v>
      </c>
      <c r="E220" s="186" t="s">
        <v>1</v>
      </c>
      <c r="F220" s="187" t="s">
        <v>286</v>
      </c>
      <c r="G220" s="13"/>
      <c r="H220" s="188">
        <v>61.5</v>
      </c>
      <c r="I220" s="189"/>
      <c r="J220" s="13"/>
      <c r="K220" s="13"/>
      <c r="L220" s="184"/>
      <c r="M220" s="190"/>
      <c r="N220" s="191"/>
      <c r="O220" s="191"/>
      <c r="P220" s="191"/>
      <c r="Q220" s="191"/>
      <c r="R220" s="191"/>
      <c r="S220" s="191"/>
      <c r="T220" s="192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186" t="s">
        <v>140</v>
      </c>
      <c r="AU220" s="186" t="s">
        <v>86</v>
      </c>
      <c r="AV220" s="13" t="s">
        <v>86</v>
      </c>
      <c r="AW220" s="13" t="s">
        <v>33</v>
      </c>
      <c r="AX220" s="13" t="s">
        <v>77</v>
      </c>
      <c r="AY220" s="186" t="s">
        <v>131</v>
      </c>
    </row>
    <row r="221" spans="1:51" s="14" customFormat="1" ht="12">
      <c r="A221" s="14"/>
      <c r="B221" s="193"/>
      <c r="C221" s="14"/>
      <c r="D221" s="185" t="s">
        <v>140</v>
      </c>
      <c r="E221" s="194" t="s">
        <v>1</v>
      </c>
      <c r="F221" s="195" t="s">
        <v>170</v>
      </c>
      <c r="G221" s="14"/>
      <c r="H221" s="196">
        <v>378.4</v>
      </c>
      <c r="I221" s="197"/>
      <c r="J221" s="14"/>
      <c r="K221" s="14"/>
      <c r="L221" s="193"/>
      <c r="M221" s="198"/>
      <c r="N221" s="199"/>
      <c r="O221" s="199"/>
      <c r="P221" s="199"/>
      <c r="Q221" s="199"/>
      <c r="R221" s="199"/>
      <c r="S221" s="199"/>
      <c r="T221" s="200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194" t="s">
        <v>140</v>
      </c>
      <c r="AU221" s="194" t="s">
        <v>86</v>
      </c>
      <c r="AV221" s="14" t="s">
        <v>146</v>
      </c>
      <c r="AW221" s="14" t="s">
        <v>33</v>
      </c>
      <c r="AX221" s="14" t="s">
        <v>8</v>
      </c>
      <c r="AY221" s="194" t="s">
        <v>131</v>
      </c>
    </row>
    <row r="222" spans="1:65" s="2" customFormat="1" ht="33" customHeight="1">
      <c r="A222" s="37"/>
      <c r="B222" s="170"/>
      <c r="C222" s="171" t="s">
        <v>287</v>
      </c>
      <c r="D222" s="171" t="s">
        <v>133</v>
      </c>
      <c r="E222" s="172" t="s">
        <v>288</v>
      </c>
      <c r="F222" s="173" t="s">
        <v>289</v>
      </c>
      <c r="G222" s="174" t="s">
        <v>136</v>
      </c>
      <c r="H222" s="175">
        <v>2498.1</v>
      </c>
      <c r="I222" s="176"/>
      <c r="J222" s="177">
        <f>ROUND(I222*H222,0)</f>
        <v>0</v>
      </c>
      <c r="K222" s="173" t="s">
        <v>137</v>
      </c>
      <c r="L222" s="38"/>
      <c r="M222" s="178" t="s">
        <v>1</v>
      </c>
      <c r="N222" s="179" t="s">
        <v>42</v>
      </c>
      <c r="O222" s="76"/>
      <c r="P222" s="180">
        <f>O222*H222</f>
        <v>0</v>
      </c>
      <c r="Q222" s="180">
        <v>0</v>
      </c>
      <c r="R222" s="180">
        <f>Q222*H222</f>
        <v>0</v>
      </c>
      <c r="S222" s="180">
        <v>0</v>
      </c>
      <c r="T222" s="181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182" t="s">
        <v>138</v>
      </c>
      <c r="AT222" s="182" t="s">
        <v>133</v>
      </c>
      <c r="AU222" s="182" t="s">
        <v>86</v>
      </c>
      <c r="AY222" s="18" t="s">
        <v>131</v>
      </c>
      <c r="BE222" s="183">
        <f>IF(N222="základní",J222,0)</f>
        <v>0</v>
      </c>
      <c r="BF222" s="183">
        <f>IF(N222="snížená",J222,0)</f>
        <v>0</v>
      </c>
      <c r="BG222" s="183">
        <f>IF(N222="zákl. přenesená",J222,0)</f>
        <v>0</v>
      </c>
      <c r="BH222" s="183">
        <f>IF(N222="sníž. přenesená",J222,0)</f>
        <v>0</v>
      </c>
      <c r="BI222" s="183">
        <f>IF(N222="nulová",J222,0)</f>
        <v>0</v>
      </c>
      <c r="BJ222" s="18" t="s">
        <v>8</v>
      </c>
      <c r="BK222" s="183">
        <f>ROUND(I222*H222,0)</f>
        <v>0</v>
      </c>
      <c r="BL222" s="18" t="s">
        <v>138</v>
      </c>
      <c r="BM222" s="182" t="s">
        <v>290</v>
      </c>
    </row>
    <row r="223" spans="1:51" s="13" customFormat="1" ht="12">
      <c r="A223" s="13"/>
      <c r="B223" s="184"/>
      <c r="C223" s="13"/>
      <c r="D223" s="185" t="s">
        <v>140</v>
      </c>
      <c r="E223" s="186" t="s">
        <v>1</v>
      </c>
      <c r="F223" s="187" t="s">
        <v>280</v>
      </c>
      <c r="G223" s="13"/>
      <c r="H223" s="188">
        <v>2498.1</v>
      </c>
      <c r="I223" s="189"/>
      <c r="J223" s="13"/>
      <c r="K223" s="13"/>
      <c r="L223" s="184"/>
      <c r="M223" s="190"/>
      <c r="N223" s="191"/>
      <c r="O223" s="191"/>
      <c r="P223" s="191"/>
      <c r="Q223" s="191"/>
      <c r="R223" s="191"/>
      <c r="S223" s="191"/>
      <c r="T223" s="192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186" t="s">
        <v>140</v>
      </c>
      <c r="AU223" s="186" t="s">
        <v>86</v>
      </c>
      <c r="AV223" s="13" t="s">
        <v>86</v>
      </c>
      <c r="AW223" s="13" t="s">
        <v>33</v>
      </c>
      <c r="AX223" s="13" t="s">
        <v>8</v>
      </c>
      <c r="AY223" s="186" t="s">
        <v>131</v>
      </c>
    </row>
    <row r="224" spans="1:65" s="2" customFormat="1" ht="24.15" customHeight="1">
      <c r="A224" s="37"/>
      <c r="B224" s="170"/>
      <c r="C224" s="171" t="s">
        <v>291</v>
      </c>
      <c r="D224" s="171" t="s">
        <v>133</v>
      </c>
      <c r="E224" s="172" t="s">
        <v>292</v>
      </c>
      <c r="F224" s="173" t="s">
        <v>293</v>
      </c>
      <c r="G224" s="174" t="s">
        <v>136</v>
      </c>
      <c r="H224" s="175">
        <v>225</v>
      </c>
      <c r="I224" s="176"/>
      <c r="J224" s="177">
        <f>ROUND(I224*H224,0)</f>
        <v>0</v>
      </c>
      <c r="K224" s="173" t="s">
        <v>137</v>
      </c>
      <c r="L224" s="38"/>
      <c r="M224" s="178" t="s">
        <v>1</v>
      </c>
      <c r="N224" s="179" t="s">
        <v>42</v>
      </c>
      <c r="O224" s="76"/>
      <c r="P224" s="180">
        <f>O224*H224</f>
        <v>0</v>
      </c>
      <c r="Q224" s="180">
        <v>0</v>
      </c>
      <c r="R224" s="180">
        <f>Q224*H224</f>
        <v>0</v>
      </c>
      <c r="S224" s="180">
        <v>0</v>
      </c>
      <c r="T224" s="181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182" t="s">
        <v>138</v>
      </c>
      <c r="AT224" s="182" t="s">
        <v>133</v>
      </c>
      <c r="AU224" s="182" t="s">
        <v>86</v>
      </c>
      <c r="AY224" s="18" t="s">
        <v>131</v>
      </c>
      <c r="BE224" s="183">
        <f>IF(N224="základní",J224,0)</f>
        <v>0</v>
      </c>
      <c r="BF224" s="183">
        <f>IF(N224="snížená",J224,0)</f>
        <v>0</v>
      </c>
      <c r="BG224" s="183">
        <f>IF(N224="zákl. přenesená",J224,0)</f>
        <v>0</v>
      </c>
      <c r="BH224" s="183">
        <f>IF(N224="sníž. přenesená",J224,0)</f>
        <v>0</v>
      </c>
      <c r="BI224" s="183">
        <f>IF(N224="nulová",J224,0)</f>
        <v>0</v>
      </c>
      <c r="BJ224" s="18" t="s">
        <v>8</v>
      </c>
      <c r="BK224" s="183">
        <f>ROUND(I224*H224,0)</f>
        <v>0</v>
      </c>
      <c r="BL224" s="18" t="s">
        <v>138</v>
      </c>
      <c r="BM224" s="182" t="s">
        <v>294</v>
      </c>
    </row>
    <row r="225" spans="1:51" s="13" customFormat="1" ht="12">
      <c r="A225" s="13"/>
      <c r="B225" s="184"/>
      <c r="C225" s="13"/>
      <c r="D225" s="185" t="s">
        <v>140</v>
      </c>
      <c r="E225" s="186" t="s">
        <v>1</v>
      </c>
      <c r="F225" s="187" t="s">
        <v>295</v>
      </c>
      <c r="G225" s="13"/>
      <c r="H225" s="188">
        <v>225</v>
      </c>
      <c r="I225" s="189"/>
      <c r="J225" s="13"/>
      <c r="K225" s="13"/>
      <c r="L225" s="184"/>
      <c r="M225" s="190"/>
      <c r="N225" s="191"/>
      <c r="O225" s="191"/>
      <c r="P225" s="191"/>
      <c r="Q225" s="191"/>
      <c r="R225" s="191"/>
      <c r="S225" s="191"/>
      <c r="T225" s="192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186" t="s">
        <v>140</v>
      </c>
      <c r="AU225" s="186" t="s">
        <v>86</v>
      </c>
      <c r="AV225" s="13" t="s">
        <v>86</v>
      </c>
      <c r="AW225" s="13" t="s">
        <v>33</v>
      </c>
      <c r="AX225" s="13" t="s">
        <v>8</v>
      </c>
      <c r="AY225" s="186" t="s">
        <v>131</v>
      </c>
    </row>
    <row r="226" spans="1:65" s="2" customFormat="1" ht="24.15" customHeight="1">
      <c r="A226" s="37"/>
      <c r="B226" s="170"/>
      <c r="C226" s="171" t="s">
        <v>89</v>
      </c>
      <c r="D226" s="171" t="s">
        <v>133</v>
      </c>
      <c r="E226" s="172" t="s">
        <v>296</v>
      </c>
      <c r="F226" s="173" t="s">
        <v>297</v>
      </c>
      <c r="G226" s="174" t="s">
        <v>136</v>
      </c>
      <c r="H226" s="175">
        <v>5008.6</v>
      </c>
      <c r="I226" s="176"/>
      <c r="J226" s="177">
        <f>ROUND(I226*H226,0)</f>
        <v>0</v>
      </c>
      <c r="K226" s="173" t="s">
        <v>137</v>
      </c>
      <c r="L226" s="38"/>
      <c r="M226" s="178" t="s">
        <v>1</v>
      </c>
      <c r="N226" s="179" t="s">
        <v>42</v>
      </c>
      <c r="O226" s="76"/>
      <c r="P226" s="180">
        <f>O226*H226</f>
        <v>0</v>
      </c>
      <c r="Q226" s="180">
        <v>0</v>
      </c>
      <c r="R226" s="180">
        <f>Q226*H226</f>
        <v>0</v>
      </c>
      <c r="S226" s="180">
        <v>0</v>
      </c>
      <c r="T226" s="181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182" t="s">
        <v>138</v>
      </c>
      <c r="AT226" s="182" t="s">
        <v>133</v>
      </c>
      <c r="AU226" s="182" t="s">
        <v>86</v>
      </c>
      <c r="AY226" s="18" t="s">
        <v>131</v>
      </c>
      <c r="BE226" s="183">
        <f>IF(N226="základní",J226,0)</f>
        <v>0</v>
      </c>
      <c r="BF226" s="183">
        <f>IF(N226="snížená",J226,0)</f>
        <v>0</v>
      </c>
      <c r="BG226" s="183">
        <f>IF(N226="zákl. přenesená",J226,0)</f>
        <v>0</v>
      </c>
      <c r="BH226" s="183">
        <f>IF(N226="sníž. přenesená",J226,0)</f>
        <v>0</v>
      </c>
      <c r="BI226" s="183">
        <f>IF(N226="nulová",J226,0)</f>
        <v>0</v>
      </c>
      <c r="BJ226" s="18" t="s">
        <v>8</v>
      </c>
      <c r="BK226" s="183">
        <f>ROUND(I226*H226,0)</f>
        <v>0</v>
      </c>
      <c r="BL226" s="18" t="s">
        <v>138</v>
      </c>
      <c r="BM226" s="182" t="s">
        <v>298</v>
      </c>
    </row>
    <row r="227" spans="1:51" s="13" customFormat="1" ht="12">
      <c r="A227" s="13"/>
      <c r="B227" s="184"/>
      <c r="C227" s="13"/>
      <c r="D227" s="185" t="s">
        <v>140</v>
      </c>
      <c r="E227" s="186" t="s">
        <v>1</v>
      </c>
      <c r="F227" s="187" t="s">
        <v>299</v>
      </c>
      <c r="G227" s="13"/>
      <c r="H227" s="188">
        <v>4996.2</v>
      </c>
      <c r="I227" s="189"/>
      <c r="J227" s="13"/>
      <c r="K227" s="13"/>
      <c r="L227" s="184"/>
      <c r="M227" s="190"/>
      <c r="N227" s="191"/>
      <c r="O227" s="191"/>
      <c r="P227" s="191"/>
      <c r="Q227" s="191"/>
      <c r="R227" s="191"/>
      <c r="S227" s="191"/>
      <c r="T227" s="192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186" t="s">
        <v>140</v>
      </c>
      <c r="AU227" s="186" t="s">
        <v>86</v>
      </c>
      <c r="AV227" s="13" t="s">
        <v>86</v>
      </c>
      <c r="AW227" s="13" t="s">
        <v>33</v>
      </c>
      <c r="AX227" s="13" t="s">
        <v>77</v>
      </c>
      <c r="AY227" s="186" t="s">
        <v>131</v>
      </c>
    </row>
    <row r="228" spans="1:51" s="13" customFormat="1" ht="12">
      <c r="A228" s="13"/>
      <c r="B228" s="184"/>
      <c r="C228" s="13"/>
      <c r="D228" s="185" t="s">
        <v>140</v>
      </c>
      <c r="E228" s="186" t="s">
        <v>1</v>
      </c>
      <c r="F228" s="187" t="s">
        <v>300</v>
      </c>
      <c r="G228" s="13"/>
      <c r="H228" s="188">
        <v>12.4</v>
      </c>
      <c r="I228" s="189"/>
      <c r="J228" s="13"/>
      <c r="K228" s="13"/>
      <c r="L228" s="184"/>
      <c r="M228" s="190"/>
      <c r="N228" s="191"/>
      <c r="O228" s="191"/>
      <c r="P228" s="191"/>
      <c r="Q228" s="191"/>
      <c r="R228" s="191"/>
      <c r="S228" s="191"/>
      <c r="T228" s="192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186" t="s">
        <v>140</v>
      </c>
      <c r="AU228" s="186" t="s">
        <v>86</v>
      </c>
      <c r="AV228" s="13" t="s">
        <v>86</v>
      </c>
      <c r="AW228" s="13" t="s">
        <v>33</v>
      </c>
      <c r="AX228" s="13" t="s">
        <v>77</v>
      </c>
      <c r="AY228" s="186" t="s">
        <v>131</v>
      </c>
    </row>
    <row r="229" spans="1:51" s="14" customFormat="1" ht="12">
      <c r="A229" s="14"/>
      <c r="B229" s="193"/>
      <c r="C229" s="14"/>
      <c r="D229" s="185" t="s">
        <v>140</v>
      </c>
      <c r="E229" s="194" t="s">
        <v>1</v>
      </c>
      <c r="F229" s="195" t="s">
        <v>170</v>
      </c>
      <c r="G229" s="14"/>
      <c r="H229" s="196">
        <v>5008.599999999999</v>
      </c>
      <c r="I229" s="197"/>
      <c r="J229" s="14"/>
      <c r="K229" s="14"/>
      <c r="L229" s="193"/>
      <c r="M229" s="198"/>
      <c r="N229" s="199"/>
      <c r="O229" s="199"/>
      <c r="P229" s="199"/>
      <c r="Q229" s="199"/>
      <c r="R229" s="199"/>
      <c r="S229" s="199"/>
      <c r="T229" s="200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194" t="s">
        <v>140</v>
      </c>
      <c r="AU229" s="194" t="s">
        <v>86</v>
      </c>
      <c r="AV229" s="14" t="s">
        <v>146</v>
      </c>
      <c r="AW229" s="14" t="s">
        <v>33</v>
      </c>
      <c r="AX229" s="14" t="s">
        <v>8</v>
      </c>
      <c r="AY229" s="194" t="s">
        <v>131</v>
      </c>
    </row>
    <row r="230" spans="1:65" s="2" customFormat="1" ht="33" customHeight="1">
      <c r="A230" s="37"/>
      <c r="B230" s="170"/>
      <c r="C230" s="171" t="s">
        <v>301</v>
      </c>
      <c r="D230" s="171" t="s">
        <v>133</v>
      </c>
      <c r="E230" s="172" t="s">
        <v>302</v>
      </c>
      <c r="F230" s="173" t="s">
        <v>303</v>
      </c>
      <c r="G230" s="174" t="s">
        <v>136</v>
      </c>
      <c r="H230" s="175">
        <v>2510.5</v>
      </c>
      <c r="I230" s="176"/>
      <c r="J230" s="177">
        <f>ROUND(I230*H230,0)</f>
        <v>0</v>
      </c>
      <c r="K230" s="173" t="s">
        <v>137</v>
      </c>
      <c r="L230" s="38"/>
      <c r="M230" s="178" t="s">
        <v>1</v>
      </c>
      <c r="N230" s="179" t="s">
        <v>42</v>
      </c>
      <c r="O230" s="76"/>
      <c r="P230" s="180">
        <f>O230*H230</f>
        <v>0</v>
      </c>
      <c r="Q230" s="180">
        <v>0</v>
      </c>
      <c r="R230" s="180">
        <f>Q230*H230</f>
        <v>0</v>
      </c>
      <c r="S230" s="180">
        <v>0</v>
      </c>
      <c r="T230" s="181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182" t="s">
        <v>138</v>
      </c>
      <c r="AT230" s="182" t="s">
        <v>133</v>
      </c>
      <c r="AU230" s="182" t="s">
        <v>86</v>
      </c>
      <c r="AY230" s="18" t="s">
        <v>131</v>
      </c>
      <c r="BE230" s="183">
        <f>IF(N230="základní",J230,0)</f>
        <v>0</v>
      </c>
      <c r="BF230" s="183">
        <f>IF(N230="snížená",J230,0)</f>
        <v>0</v>
      </c>
      <c r="BG230" s="183">
        <f>IF(N230="zákl. přenesená",J230,0)</f>
        <v>0</v>
      </c>
      <c r="BH230" s="183">
        <f>IF(N230="sníž. přenesená",J230,0)</f>
        <v>0</v>
      </c>
      <c r="BI230" s="183">
        <f>IF(N230="nulová",J230,0)</f>
        <v>0</v>
      </c>
      <c r="BJ230" s="18" t="s">
        <v>8</v>
      </c>
      <c r="BK230" s="183">
        <f>ROUND(I230*H230,0)</f>
        <v>0</v>
      </c>
      <c r="BL230" s="18" t="s">
        <v>138</v>
      </c>
      <c r="BM230" s="182" t="s">
        <v>304</v>
      </c>
    </row>
    <row r="231" spans="1:51" s="13" customFormat="1" ht="12">
      <c r="A231" s="13"/>
      <c r="B231" s="184"/>
      <c r="C231" s="13"/>
      <c r="D231" s="185" t="s">
        <v>140</v>
      </c>
      <c r="E231" s="186" t="s">
        <v>1</v>
      </c>
      <c r="F231" s="187" t="s">
        <v>280</v>
      </c>
      <c r="G231" s="13"/>
      <c r="H231" s="188">
        <v>2498.1</v>
      </c>
      <c r="I231" s="189"/>
      <c r="J231" s="13"/>
      <c r="K231" s="13"/>
      <c r="L231" s="184"/>
      <c r="M231" s="190"/>
      <c r="N231" s="191"/>
      <c r="O231" s="191"/>
      <c r="P231" s="191"/>
      <c r="Q231" s="191"/>
      <c r="R231" s="191"/>
      <c r="S231" s="191"/>
      <c r="T231" s="192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186" t="s">
        <v>140</v>
      </c>
      <c r="AU231" s="186" t="s">
        <v>86</v>
      </c>
      <c r="AV231" s="13" t="s">
        <v>86</v>
      </c>
      <c r="AW231" s="13" t="s">
        <v>33</v>
      </c>
      <c r="AX231" s="13" t="s">
        <v>77</v>
      </c>
      <c r="AY231" s="186" t="s">
        <v>131</v>
      </c>
    </row>
    <row r="232" spans="1:51" s="13" customFormat="1" ht="12">
      <c r="A232" s="13"/>
      <c r="B232" s="184"/>
      <c r="C232" s="13"/>
      <c r="D232" s="185" t="s">
        <v>140</v>
      </c>
      <c r="E232" s="186" t="s">
        <v>1</v>
      </c>
      <c r="F232" s="187" t="s">
        <v>300</v>
      </c>
      <c r="G232" s="13"/>
      <c r="H232" s="188">
        <v>12.4</v>
      </c>
      <c r="I232" s="189"/>
      <c r="J232" s="13"/>
      <c r="K232" s="13"/>
      <c r="L232" s="184"/>
      <c r="M232" s="190"/>
      <c r="N232" s="191"/>
      <c r="O232" s="191"/>
      <c r="P232" s="191"/>
      <c r="Q232" s="191"/>
      <c r="R232" s="191"/>
      <c r="S232" s="191"/>
      <c r="T232" s="192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186" t="s">
        <v>140</v>
      </c>
      <c r="AU232" s="186" t="s">
        <v>86</v>
      </c>
      <c r="AV232" s="13" t="s">
        <v>86</v>
      </c>
      <c r="AW232" s="13" t="s">
        <v>33</v>
      </c>
      <c r="AX232" s="13" t="s">
        <v>77</v>
      </c>
      <c r="AY232" s="186" t="s">
        <v>131</v>
      </c>
    </row>
    <row r="233" spans="1:51" s="14" customFormat="1" ht="12">
      <c r="A233" s="14"/>
      <c r="B233" s="193"/>
      <c r="C233" s="14"/>
      <c r="D233" s="185" t="s">
        <v>140</v>
      </c>
      <c r="E233" s="194" t="s">
        <v>1</v>
      </c>
      <c r="F233" s="195" t="s">
        <v>170</v>
      </c>
      <c r="G233" s="14"/>
      <c r="H233" s="196">
        <v>2510.5</v>
      </c>
      <c r="I233" s="197"/>
      <c r="J233" s="14"/>
      <c r="K233" s="14"/>
      <c r="L233" s="193"/>
      <c r="M233" s="198"/>
      <c r="N233" s="199"/>
      <c r="O233" s="199"/>
      <c r="P233" s="199"/>
      <c r="Q233" s="199"/>
      <c r="R233" s="199"/>
      <c r="S233" s="199"/>
      <c r="T233" s="200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194" t="s">
        <v>140</v>
      </c>
      <c r="AU233" s="194" t="s">
        <v>86</v>
      </c>
      <c r="AV233" s="14" t="s">
        <v>146</v>
      </c>
      <c r="AW233" s="14" t="s">
        <v>33</v>
      </c>
      <c r="AX233" s="14" t="s">
        <v>8</v>
      </c>
      <c r="AY233" s="194" t="s">
        <v>131</v>
      </c>
    </row>
    <row r="234" spans="1:65" s="2" customFormat="1" ht="24.15" customHeight="1">
      <c r="A234" s="37"/>
      <c r="B234" s="170"/>
      <c r="C234" s="171" t="s">
        <v>305</v>
      </c>
      <c r="D234" s="171" t="s">
        <v>133</v>
      </c>
      <c r="E234" s="172" t="s">
        <v>306</v>
      </c>
      <c r="F234" s="173" t="s">
        <v>307</v>
      </c>
      <c r="G234" s="174" t="s">
        <v>136</v>
      </c>
      <c r="H234" s="175">
        <v>2498.1</v>
      </c>
      <c r="I234" s="176"/>
      <c r="J234" s="177">
        <f>ROUND(I234*H234,0)</f>
        <v>0</v>
      </c>
      <c r="K234" s="173" t="s">
        <v>137</v>
      </c>
      <c r="L234" s="38"/>
      <c r="M234" s="178" t="s">
        <v>1</v>
      </c>
      <c r="N234" s="179" t="s">
        <v>42</v>
      </c>
      <c r="O234" s="76"/>
      <c r="P234" s="180">
        <f>O234*H234</f>
        <v>0</v>
      </c>
      <c r="Q234" s="180">
        <v>0</v>
      </c>
      <c r="R234" s="180">
        <f>Q234*H234</f>
        <v>0</v>
      </c>
      <c r="S234" s="180">
        <v>0</v>
      </c>
      <c r="T234" s="181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182" t="s">
        <v>138</v>
      </c>
      <c r="AT234" s="182" t="s">
        <v>133</v>
      </c>
      <c r="AU234" s="182" t="s">
        <v>86</v>
      </c>
      <c r="AY234" s="18" t="s">
        <v>131</v>
      </c>
      <c r="BE234" s="183">
        <f>IF(N234="základní",J234,0)</f>
        <v>0</v>
      </c>
      <c r="BF234" s="183">
        <f>IF(N234="snížená",J234,0)</f>
        <v>0</v>
      </c>
      <c r="BG234" s="183">
        <f>IF(N234="zákl. přenesená",J234,0)</f>
        <v>0</v>
      </c>
      <c r="BH234" s="183">
        <f>IF(N234="sníž. přenesená",J234,0)</f>
        <v>0</v>
      </c>
      <c r="BI234" s="183">
        <f>IF(N234="nulová",J234,0)</f>
        <v>0</v>
      </c>
      <c r="BJ234" s="18" t="s">
        <v>8</v>
      </c>
      <c r="BK234" s="183">
        <f>ROUND(I234*H234,0)</f>
        <v>0</v>
      </c>
      <c r="BL234" s="18" t="s">
        <v>138</v>
      </c>
      <c r="BM234" s="182" t="s">
        <v>308</v>
      </c>
    </row>
    <row r="235" spans="1:51" s="13" customFormat="1" ht="12">
      <c r="A235" s="13"/>
      <c r="B235" s="184"/>
      <c r="C235" s="13"/>
      <c r="D235" s="185" t="s">
        <v>140</v>
      </c>
      <c r="E235" s="186" t="s">
        <v>1</v>
      </c>
      <c r="F235" s="187" t="s">
        <v>280</v>
      </c>
      <c r="G235" s="13"/>
      <c r="H235" s="188">
        <v>2498.1</v>
      </c>
      <c r="I235" s="189"/>
      <c r="J235" s="13"/>
      <c r="K235" s="13"/>
      <c r="L235" s="184"/>
      <c r="M235" s="190"/>
      <c r="N235" s="191"/>
      <c r="O235" s="191"/>
      <c r="P235" s="191"/>
      <c r="Q235" s="191"/>
      <c r="R235" s="191"/>
      <c r="S235" s="191"/>
      <c r="T235" s="192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186" t="s">
        <v>140</v>
      </c>
      <c r="AU235" s="186" t="s">
        <v>86</v>
      </c>
      <c r="AV235" s="13" t="s">
        <v>86</v>
      </c>
      <c r="AW235" s="13" t="s">
        <v>33</v>
      </c>
      <c r="AX235" s="13" t="s">
        <v>8</v>
      </c>
      <c r="AY235" s="186" t="s">
        <v>131</v>
      </c>
    </row>
    <row r="236" spans="1:65" s="2" customFormat="1" ht="24.15" customHeight="1">
      <c r="A236" s="37"/>
      <c r="B236" s="170"/>
      <c r="C236" s="171" t="s">
        <v>309</v>
      </c>
      <c r="D236" s="171" t="s">
        <v>133</v>
      </c>
      <c r="E236" s="172" t="s">
        <v>310</v>
      </c>
      <c r="F236" s="173" t="s">
        <v>311</v>
      </c>
      <c r="G236" s="174" t="s">
        <v>136</v>
      </c>
      <c r="H236" s="175">
        <v>603.4</v>
      </c>
      <c r="I236" s="176"/>
      <c r="J236" s="177">
        <f>ROUND(I236*H236,0)</f>
        <v>0</v>
      </c>
      <c r="K236" s="173" t="s">
        <v>137</v>
      </c>
      <c r="L236" s="38"/>
      <c r="M236" s="178" t="s">
        <v>1</v>
      </c>
      <c r="N236" s="179" t="s">
        <v>42</v>
      </c>
      <c r="O236" s="76"/>
      <c r="P236" s="180">
        <f>O236*H236</f>
        <v>0</v>
      </c>
      <c r="Q236" s="180">
        <v>0.11162</v>
      </c>
      <c r="R236" s="180">
        <f>Q236*H236</f>
        <v>67.351508</v>
      </c>
      <c r="S236" s="180">
        <v>0</v>
      </c>
      <c r="T236" s="181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182" t="s">
        <v>138</v>
      </c>
      <c r="AT236" s="182" t="s">
        <v>133</v>
      </c>
      <c r="AU236" s="182" t="s">
        <v>86</v>
      </c>
      <c r="AY236" s="18" t="s">
        <v>131</v>
      </c>
      <c r="BE236" s="183">
        <f>IF(N236="základní",J236,0)</f>
        <v>0</v>
      </c>
      <c r="BF236" s="183">
        <f>IF(N236="snížená",J236,0)</f>
        <v>0</v>
      </c>
      <c r="BG236" s="183">
        <f>IF(N236="zákl. přenesená",J236,0)</f>
        <v>0</v>
      </c>
      <c r="BH236" s="183">
        <f>IF(N236="sníž. přenesená",J236,0)</f>
        <v>0</v>
      </c>
      <c r="BI236" s="183">
        <f>IF(N236="nulová",J236,0)</f>
        <v>0</v>
      </c>
      <c r="BJ236" s="18" t="s">
        <v>8</v>
      </c>
      <c r="BK236" s="183">
        <f>ROUND(I236*H236,0)</f>
        <v>0</v>
      </c>
      <c r="BL236" s="18" t="s">
        <v>138</v>
      </c>
      <c r="BM236" s="182" t="s">
        <v>312</v>
      </c>
    </row>
    <row r="237" spans="1:51" s="13" customFormat="1" ht="12">
      <c r="A237" s="13"/>
      <c r="B237" s="184"/>
      <c r="C237" s="13"/>
      <c r="D237" s="185" t="s">
        <v>140</v>
      </c>
      <c r="E237" s="186" t="s">
        <v>1</v>
      </c>
      <c r="F237" s="187" t="s">
        <v>295</v>
      </c>
      <c r="G237" s="13"/>
      <c r="H237" s="188">
        <v>225</v>
      </c>
      <c r="I237" s="189"/>
      <c r="J237" s="13"/>
      <c r="K237" s="13"/>
      <c r="L237" s="184"/>
      <c r="M237" s="190"/>
      <c r="N237" s="191"/>
      <c r="O237" s="191"/>
      <c r="P237" s="191"/>
      <c r="Q237" s="191"/>
      <c r="R237" s="191"/>
      <c r="S237" s="191"/>
      <c r="T237" s="192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186" t="s">
        <v>140</v>
      </c>
      <c r="AU237" s="186" t="s">
        <v>86</v>
      </c>
      <c r="AV237" s="13" t="s">
        <v>86</v>
      </c>
      <c r="AW237" s="13" t="s">
        <v>33</v>
      </c>
      <c r="AX237" s="13" t="s">
        <v>77</v>
      </c>
      <c r="AY237" s="186" t="s">
        <v>131</v>
      </c>
    </row>
    <row r="238" spans="1:51" s="14" customFormat="1" ht="12">
      <c r="A238" s="14"/>
      <c r="B238" s="193"/>
      <c r="C238" s="14"/>
      <c r="D238" s="185" t="s">
        <v>140</v>
      </c>
      <c r="E238" s="194" t="s">
        <v>1</v>
      </c>
      <c r="F238" s="195" t="s">
        <v>170</v>
      </c>
      <c r="G238" s="14"/>
      <c r="H238" s="196">
        <v>225</v>
      </c>
      <c r="I238" s="197"/>
      <c r="J238" s="14"/>
      <c r="K238" s="14"/>
      <c r="L238" s="193"/>
      <c r="M238" s="198"/>
      <c r="N238" s="199"/>
      <c r="O238" s="199"/>
      <c r="P238" s="199"/>
      <c r="Q238" s="199"/>
      <c r="R238" s="199"/>
      <c r="S238" s="199"/>
      <c r="T238" s="200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194" t="s">
        <v>140</v>
      </c>
      <c r="AU238" s="194" t="s">
        <v>86</v>
      </c>
      <c r="AV238" s="14" t="s">
        <v>146</v>
      </c>
      <c r="AW238" s="14" t="s">
        <v>33</v>
      </c>
      <c r="AX238" s="14" t="s">
        <v>77</v>
      </c>
      <c r="AY238" s="194" t="s">
        <v>131</v>
      </c>
    </row>
    <row r="239" spans="1:51" s="13" customFormat="1" ht="12">
      <c r="A239" s="13"/>
      <c r="B239" s="184"/>
      <c r="C239" s="13"/>
      <c r="D239" s="185" t="s">
        <v>140</v>
      </c>
      <c r="E239" s="186" t="s">
        <v>1</v>
      </c>
      <c r="F239" s="187" t="s">
        <v>285</v>
      </c>
      <c r="G239" s="13"/>
      <c r="H239" s="188">
        <v>316.9</v>
      </c>
      <c r="I239" s="189"/>
      <c r="J239" s="13"/>
      <c r="K239" s="13"/>
      <c r="L239" s="184"/>
      <c r="M239" s="190"/>
      <c r="N239" s="191"/>
      <c r="O239" s="191"/>
      <c r="P239" s="191"/>
      <c r="Q239" s="191"/>
      <c r="R239" s="191"/>
      <c r="S239" s="191"/>
      <c r="T239" s="192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186" t="s">
        <v>140</v>
      </c>
      <c r="AU239" s="186" t="s">
        <v>86</v>
      </c>
      <c r="AV239" s="13" t="s">
        <v>86</v>
      </c>
      <c r="AW239" s="13" t="s">
        <v>33</v>
      </c>
      <c r="AX239" s="13" t="s">
        <v>77</v>
      </c>
      <c r="AY239" s="186" t="s">
        <v>131</v>
      </c>
    </row>
    <row r="240" spans="1:51" s="13" customFormat="1" ht="12">
      <c r="A240" s="13"/>
      <c r="B240" s="184"/>
      <c r="C240" s="13"/>
      <c r="D240" s="185" t="s">
        <v>140</v>
      </c>
      <c r="E240" s="186" t="s">
        <v>1</v>
      </c>
      <c r="F240" s="187" t="s">
        <v>286</v>
      </c>
      <c r="G240" s="13"/>
      <c r="H240" s="188">
        <v>61.5</v>
      </c>
      <c r="I240" s="189"/>
      <c r="J240" s="13"/>
      <c r="K240" s="13"/>
      <c r="L240" s="184"/>
      <c r="M240" s="190"/>
      <c r="N240" s="191"/>
      <c r="O240" s="191"/>
      <c r="P240" s="191"/>
      <c r="Q240" s="191"/>
      <c r="R240" s="191"/>
      <c r="S240" s="191"/>
      <c r="T240" s="192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186" t="s">
        <v>140</v>
      </c>
      <c r="AU240" s="186" t="s">
        <v>86</v>
      </c>
      <c r="AV240" s="13" t="s">
        <v>86</v>
      </c>
      <c r="AW240" s="13" t="s">
        <v>33</v>
      </c>
      <c r="AX240" s="13" t="s">
        <v>77</v>
      </c>
      <c r="AY240" s="186" t="s">
        <v>131</v>
      </c>
    </row>
    <row r="241" spans="1:51" s="14" customFormat="1" ht="12">
      <c r="A241" s="14"/>
      <c r="B241" s="193"/>
      <c r="C241" s="14"/>
      <c r="D241" s="185" t="s">
        <v>140</v>
      </c>
      <c r="E241" s="194" t="s">
        <v>1</v>
      </c>
      <c r="F241" s="195" t="s">
        <v>170</v>
      </c>
      <c r="G241" s="14"/>
      <c r="H241" s="196">
        <v>378.4</v>
      </c>
      <c r="I241" s="197"/>
      <c r="J241" s="14"/>
      <c r="K241" s="14"/>
      <c r="L241" s="193"/>
      <c r="M241" s="198"/>
      <c r="N241" s="199"/>
      <c r="O241" s="199"/>
      <c r="P241" s="199"/>
      <c r="Q241" s="199"/>
      <c r="R241" s="199"/>
      <c r="S241" s="199"/>
      <c r="T241" s="200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194" t="s">
        <v>140</v>
      </c>
      <c r="AU241" s="194" t="s">
        <v>86</v>
      </c>
      <c r="AV241" s="14" t="s">
        <v>146</v>
      </c>
      <c r="AW241" s="14" t="s">
        <v>33</v>
      </c>
      <c r="AX241" s="14" t="s">
        <v>77</v>
      </c>
      <c r="AY241" s="194" t="s">
        <v>131</v>
      </c>
    </row>
    <row r="242" spans="1:51" s="15" customFormat="1" ht="12">
      <c r="A242" s="15"/>
      <c r="B242" s="201"/>
      <c r="C242" s="15"/>
      <c r="D242" s="185" t="s">
        <v>140</v>
      </c>
      <c r="E242" s="202" t="s">
        <v>1</v>
      </c>
      <c r="F242" s="203" t="s">
        <v>220</v>
      </c>
      <c r="G242" s="15"/>
      <c r="H242" s="204">
        <v>603.4</v>
      </c>
      <c r="I242" s="205"/>
      <c r="J242" s="15"/>
      <c r="K242" s="15"/>
      <c r="L242" s="201"/>
      <c r="M242" s="206"/>
      <c r="N242" s="207"/>
      <c r="O242" s="207"/>
      <c r="P242" s="207"/>
      <c r="Q242" s="207"/>
      <c r="R242" s="207"/>
      <c r="S242" s="207"/>
      <c r="T242" s="208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T242" s="202" t="s">
        <v>140</v>
      </c>
      <c r="AU242" s="202" t="s">
        <v>86</v>
      </c>
      <c r="AV242" s="15" t="s">
        <v>138</v>
      </c>
      <c r="AW242" s="15" t="s">
        <v>33</v>
      </c>
      <c r="AX242" s="15" t="s">
        <v>8</v>
      </c>
      <c r="AY242" s="202" t="s">
        <v>131</v>
      </c>
    </row>
    <row r="243" spans="1:65" s="2" customFormat="1" ht="21.75" customHeight="1">
      <c r="A243" s="37"/>
      <c r="B243" s="170"/>
      <c r="C243" s="209" t="s">
        <v>313</v>
      </c>
      <c r="D243" s="209" t="s">
        <v>244</v>
      </c>
      <c r="E243" s="210" t="s">
        <v>314</v>
      </c>
      <c r="F243" s="211" t="s">
        <v>315</v>
      </c>
      <c r="G243" s="212" t="s">
        <v>136</v>
      </c>
      <c r="H243" s="213">
        <v>227.25</v>
      </c>
      <c r="I243" s="214"/>
      <c r="J243" s="215">
        <f>ROUND(I243*H243,0)</f>
        <v>0</v>
      </c>
      <c r="K243" s="211" t="s">
        <v>137</v>
      </c>
      <c r="L243" s="216"/>
      <c r="M243" s="217" t="s">
        <v>1</v>
      </c>
      <c r="N243" s="218" t="s">
        <v>42</v>
      </c>
      <c r="O243" s="76"/>
      <c r="P243" s="180">
        <f>O243*H243</f>
        <v>0</v>
      </c>
      <c r="Q243" s="180">
        <v>0.176</v>
      </c>
      <c r="R243" s="180">
        <f>Q243*H243</f>
        <v>39.995999999999995</v>
      </c>
      <c r="S243" s="180">
        <v>0</v>
      </c>
      <c r="T243" s="181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182" t="s">
        <v>171</v>
      </c>
      <c r="AT243" s="182" t="s">
        <v>244</v>
      </c>
      <c r="AU243" s="182" t="s">
        <v>86</v>
      </c>
      <c r="AY243" s="18" t="s">
        <v>131</v>
      </c>
      <c r="BE243" s="183">
        <f>IF(N243="základní",J243,0)</f>
        <v>0</v>
      </c>
      <c r="BF243" s="183">
        <f>IF(N243="snížená",J243,0)</f>
        <v>0</v>
      </c>
      <c r="BG243" s="183">
        <f>IF(N243="zákl. přenesená",J243,0)</f>
        <v>0</v>
      </c>
      <c r="BH243" s="183">
        <f>IF(N243="sníž. přenesená",J243,0)</f>
        <v>0</v>
      </c>
      <c r="BI243" s="183">
        <f>IF(N243="nulová",J243,0)</f>
        <v>0</v>
      </c>
      <c r="BJ243" s="18" t="s">
        <v>8</v>
      </c>
      <c r="BK243" s="183">
        <f>ROUND(I243*H243,0)</f>
        <v>0</v>
      </c>
      <c r="BL243" s="18" t="s">
        <v>138</v>
      </c>
      <c r="BM243" s="182" t="s">
        <v>316</v>
      </c>
    </row>
    <row r="244" spans="1:51" s="13" customFormat="1" ht="12">
      <c r="A244" s="13"/>
      <c r="B244" s="184"/>
      <c r="C244" s="13"/>
      <c r="D244" s="185" t="s">
        <v>140</v>
      </c>
      <c r="E244" s="186" t="s">
        <v>1</v>
      </c>
      <c r="F244" s="187" t="s">
        <v>317</v>
      </c>
      <c r="G244" s="13"/>
      <c r="H244" s="188">
        <v>227.25</v>
      </c>
      <c r="I244" s="189"/>
      <c r="J244" s="13"/>
      <c r="K244" s="13"/>
      <c r="L244" s="184"/>
      <c r="M244" s="190"/>
      <c r="N244" s="191"/>
      <c r="O244" s="191"/>
      <c r="P244" s="191"/>
      <c r="Q244" s="191"/>
      <c r="R244" s="191"/>
      <c r="S244" s="191"/>
      <c r="T244" s="192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186" t="s">
        <v>140</v>
      </c>
      <c r="AU244" s="186" t="s">
        <v>86</v>
      </c>
      <c r="AV244" s="13" t="s">
        <v>86</v>
      </c>
      <c r="AW244" s="13" t="s">
        <v>33</v>
      </c>
      <c r="AX244" s="13" t="s">
        <v>8</v>
      </c>
      <c r="AY244" s="186" t="s">
        <v>131</v>
      </c>
    </row>
    <row r="245" spans="1:65" s="2" customFormat="1" ht="24.15" customHeight="1">
      <c r="A245" s="37"/>
      <c r="B245" s="170"/>
      <c r="C245" s="209" t="s">
        <v>318</v>
      </c>
      <c r="D245" s="209" t="s">
        <v>244</v>
      </c>
      <c r="E245" s="210" t="s">
        <v>319</v>
      </c>
      <c r="F245" s="211" t="s">
        <v>320</v>
      </c>
      <c r="G245" s="212" t="s">
        <v>136</v>
      </c>
      <c r="H245" s="213">
        <v>320.069</v>
      </c>
      <c r="I245" s="214"/>
      <c r="J245" s="215">
        <f>ROUND(I245*H245,0)</f>
        <v>0</v>
      </c>
      <c r="K245" s="211" t="s">
        <v>1</v>
      </c>
      <c r="L245" s="216"/>
      <c r="M245" s="217" t="s">
        <v>1</v>
      </c>
      <c r="N245" s="218" t="s">
        <v>42</v>
      </c>
      <c r="O245" s="76"/>
      <c r="P245" s="180">
        <f>O245*H245</f>
        <v>0</v>
      </c>
      <c r="Q245" s="180">
        <v>0.15</v>
      </c>
      <c r="R245" s="180">
        <f>Q245*H245</f>
        <v>48.01035</v>
      </c>
      <c r="S245" s="180">
        <v>0</v>
      </c>
      <c r="T245" s="181">
        <f>S245*H245</f>
        <v>0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182" t="s">
        <v>171</v>
      </c>
      <c r="AT245" s="182" t="s">
        <v>244</v>
      </c>
      <c r="AU245" s="182" t="s">
        <v>86</v>
      </c>
      <c r="AY245" s="18" t="s">
        <v>131</v>
      </c>
      <c r="BE245" s="183">
        <f>IF(N245="základní",J245,0)</f>
        <v>0</v>
      </c>
      <c r="BF245" s="183">
        <f>IF(N245="snížená",J245,0)</f>
        <v>0</v>
      </c>
      <c r="BG245" s="183">
        <f>IF(N245="zákl. přenesená",J245,0)</f>
        <v>0</v>
      </c>
      <c r="BH245" s="183">
        <f>IF(N245="sníž. přenesená",J245,0)</f>
        <v>0</v>
      </c>
      <c r="BI245" s="183">
        <f>IF(N245="nulová",J245,0)</f>
        <v>0</v>
      </c>
      <c r="BJ245" s="18" t="s">
        <v>8</v>
      </c>
      <c r="BK245" s="183">
        <f>ROUND(I245*H245,0)</f>
        <v>0</v>
      </c>
      <c r="BL245" s="18" t="s">
        <v>138</v>
      </c>
      <c r="BM245" s="182" t="s">
        <v>321</v>
      </c>
    </row>
    <row r="246" spans="1:51" s="13" customFormat="1" ht="12">
      <c r="A246" s="13"/>
      <c r="B246" s="184"/>
      <c r="C246" s="13"/>
      <c r="D246" s="185" t="s">
        <v>140</v>
      </c>
      <c r="E246" s="186" t="s">
        <v>1</v>
      </c>
      <c r="F246" s="187" t="s">
        <v>322</v>
      </c>
      <c r="G246" s="13"/>
      <c r="H246" s="188">
        <v>320.069</v>
      </c>
      <c r="I246" s="189"/>
      <c r="J246" s="13"/>
      <c r="K246" s="13"/>
      <c r="L246" s="184"/>
      <c r="M246" s="190"/>
      <c r="N246" s="191"/>
      <c r="O246" s="191"/>
      <c r="P246" s="191"/>
      <c r="Q246" s="191"/>
      <c r="R246" s="191"/>
      <c r="S246" s="191"/>
      <c r="T246" s="192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186" t="s">
        <v>140</v>
      </c>
      <c r="AU246" s="186" t="s">
        <v>86</v>
      </c>
      <c r="AV246" s="13" t="s">
        <v>86</v>
      </c>
      <c r="AW246" s="13" t="s">
        <v>33</v>
      </c>
      <c r="AX246" s="13" t="s">
        <v>8</v>
      </c>
      <c r="AY246" s="186" t="s">
        <v>131</v>
      </c>
    </row>
    <row r="247" spans="1:65" s="2" customFormat="1" ht="24.15" customHeight="1">
      <c r="A247" s="37"/>
      <c r="B247" s="170"/>
      <c r="C247" s="209" t="s">
        <v>323</v>
      </c>
      <c r="D247" s="209" t="s">
        <v>244</v>
      </c>
      <c r="E247" s="210" t="s">
        <v>324</v>
      </c>
      <c r="F247" s="211" t="s">
        <v>325</v>
      </c>
      <c r="G247" s="212" t="s">
        <v>136</v>
      </c>
      <c r="H247" s="213">
        <v>62.115</v>
      </c>
      <c r="I247" s="214"/>
      <c r="J247" s="215">
        <f>ROUND(I247*H247,0)</f>
        <v>0</v>
      </c>
      <c r="K247" s="211" t="s">
        <v>1</v>
      </c>
      <c r="L247" s="216"/>
      <c r="M247" s="217" t="s">
        <v>1</v>
      </c>
      <c r="N247" s="218" t="s">
        <v>42</v>
      </c>
      <c r="O247" s="76"/>
      <c r="P247" s="180">
        <f>O247*H247</f>
        <v>0</v>
      </c>
      <c r="Q247" s="180">
        <v>0.176</v>
      </c>
      <c r="R247" s="180">
        <f>Q247*H247</f>
        <v>10.93224</v>
      </c>
      <c r="S247" s="180">
        <v>0</v>
      </c>
      <c r="T247" s="181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182" t="s">
        <v>171</v>
      </c>
      <c r="AT247" s="182" t="s">
        <v>244</v>
      </c>
      <c r="AU247" s="182" t="s">
        <v>86</v>
      </c>
      <c r="AY247" s="18" t="s">
        <v>131</v>
      </c>
      <c r="BE247" s="183">
        <f>IF(N247="základní",J247,0)</f>
        <v>0</v>
      </c>
      <c r="BF247" s="183">
        <f>IF(N247="snížená",J247,0)</f>
        <v>0</v>
      </c>
      <c r="BG247" s="183">
        <f>IF(N247="zákl. přenesená",J247,0)</f>
        <v>0</v>
      </c>
      <c r="BH247" s="183">
        <f>IF(N247="sníž. přenesená",J247,0)</f>
        <v>0</v>
      </c>
      <c r="BI247" s="183">
        <f>IF(N247="nulová",J247,0)</f>
        <v>0</v>
      </c>
      <c r="BJ247" s="18" t="s">
        <v>8</v>
      </c>
      <c r="BK247" s="183">
        <f>ROUND(I247*H247,0)</f>
        <v>0</v>
      </c>
      <c r="BL247" s="18" t="s">
        <v>138</v>
      </c>
      <c r="BM247" s="182" t="s">
        <v>326</v>
      </c>
    </row>
    <row r="248" spans="1:51" s="13" customFormat="1" ht="12">
      <c r="A248" s="13"/>
      <c r="B248" s="184"/>
      <c r="C248" s="13"/>
      <c r="D248" s="185" t="s">
        <v>140</v>
      </c>
      <c r="E248" s="186" t="s">
        <v>1</v>
      </c>
      <c r="F248" s="187" t="s">
        <v>327</v>
      </c>
      <c r="G248" s="13"/>
      <c r="H248" s="188">
        <v>62.115</v>
      </c>
      <c r="I248" s="189"/>
      <c r="J248" s="13"/>
      <c r="K248" s="13"/>
      <c r="L248" s="184"/>
      <c r="M248" s="190"/>
      <c r="N248" s="191"/>
      <c r="O248" s="191"/>
      <c r="P248" s="191"/>
      <c r="Q248" s="191"/>
      <c r="R248" s="191"/>
      <c r="S248" s="191"/>
      <c r="T248" s="192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186" t="s">
        <v>140</v>
      </c>
      <c r="AU248" s="186" t="s">
        <v>86</v>
      </c>
      <c r="AV248" s="13" t="s">
        <v>86</v>
      </c>
      <c r="AW248" s="13" t="s">
        <v>33</v>
      </c>
      <c r="AX248" s="13" t="s">
        <v>8</v>
      </c>
      <c r="AY248" s="186" t="s">
        <v>131</v>
      </c>
    </row>
    <row r="249" spans="1:63" s="12" customFormat="1" ht="22.8" customHeight="1">
      <c r="A249" s="12"/>
      <c r="B249" s="157"/>
      <c r="C249" s="12"/>
      <c r="D249" s="158" t="s">
        <v>76</v>
      </c>
      <c r="E249" s="168" t="s">
        <v>171</v>
      </c>
      <c r="F249" s="168" t="s">
        <v>328</v>
      </c>
      <c r="G249" s="12"/>
      <c r="H249" s="12"/>
      <c r="I249" s="160"/>
      <c r="J249" s="169">
        <f>BK249</f>
        <v>0</v>
      </c>
      <c r="K249" s="12"/>
      <c r="L249" s="157"/>
      <c r="M249" s="162"/>
      <c r="N249" s="163"/>
      <c r="O249" s="163"/>
      <c r="P249" s="164">
        <f>SUM(P250:P268)</f>
        <v>0</v>
      </c>
      <c r="Q249" s="163"/>
      <c r="R249" s="164">
        <f>SUM(R250:R268)</f>
        <v>7.66430068</v>
      </c>
      <c r="S249" s="163"/>
      <c r="T249" s="165">
        <f>SUM(T250:T268)</f>
        <v>0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R249" s="158" t="s">
        <v>8</v>
      </c>
      <c r="AT249" s="166" t="s">
        <v>76</v>
      </c>
      <c r="AU249" s="166" t="s">
        <v>8</v>
      </c>
      <c r="AY249" s="158" t="s">
        <v>131</v>
      </c>
      <c r="BK249" s="167">
        <f>SUM(BK250:BK268)</f>
        <v>0</v>
      </c>
    </row>
    <row r="250" spans="1:65" s="2" customFormat="1" ht="24.15" customHeight="1">
      <c r="A250" s="37"/>
      <c r="B250" s="170"/>
      <c r="C250" s="171" t="s">
        <v>329</v>
      </c>
      <c r="D250" s="171" t="s">
        <v>133</v>
      </c>
      <c r="E250" s="172" t="s">
        <v>330</v>
      </c>
      <c r="F250" s="173" t="s">
        <v>331</v>
      </c>
      <c r="G250" s="174" t="s">
        <v>161</v>
      </c>
      <c r="H250" s="175">
        <v>26.7</v>
      </c>
      <c r="I250" s="176"/>
      <c r="J250" s="177">
        <f>ROUND(I250*H250,0)</f>
        <v>0</v>
      </c>
      <c r="K250" s="173" t="s">
        <v>137</v>
      </c>
      <c r="L250" s="38"/>
      <c r="M250" s="178" t="s">
        <v>1</v>
      </c>
      <c r="N250" s="179" t="s">
        <v>42</v>
      </c>
      <c r="O250" s="76"/>
      <c r="P250" s="180">
        <f>O250*H250</f>
        <v>0</v>
      </c>
      <c r="Q250" s="180">
        <v>0.0123504</v>
      </c>
      <c r="R250" s="180">
        <f>Q250*H250</f>
        <v>0.32975568</v>
      </c>
      <c r="S250" s="180">
        <v>0</v>
      </c>
      <c r="T250" s="181">
        <f>S250*H250</f>
        <v>0</v>
      </c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R250" s="182" t="s">
        <v>138</v>
      </c>
      <c r="AT250" s="182" t="s">
        <v>133</v>
      </c>
      <c r="AU250" s="182" t="s">
        <v>86</v>
      </c>
      <c r="AY250" s="18" t="s">
        <v>131</v>
      </c>
      <c r="BE250" s="183">
        <f>IF(N250="základní",J250,0)</f>
        <v>0</v>
      </c>
      <c r="BF250" s="183">
        <f>IF(N250="snížená",J250,0)</f>
        <v>0</v>
      </c>
      <c r="BG250" s="183">
        <f>IF(N250="zákl. přenesená",J250,0)</f>
        <v>0</v>
      </c>
      <c r="BH250" s="183">
        <f>IF(N250="sníž. přenesená",J250,0)</f>
        <v>0</v>
      </c>
      <c r="BI250" s="183">
        <f>IF(N250="nulová",J250,0)</f>
        <v>0</v>
      </c>
      <c r="BJ250" s="18" t="s">
        <v>8</v>
      </c>
      <c r="BK250" s="183">
        <f>ROUND(I250*H250,0)</f>
        <v>0</v>
      </c>
      <c r="BL250" s="18" t="s">
        <v>138</v>
      </c>
      <c r="BM250" s="182" t="s">
        <v>332</v>
      </c>
    </row>
    <row r="251" spans="1:51" s="13" customFormat="1" ht="12">
      <c r="A251" s="13"/>
      <c r="B251" s="184"/>
      <c r="C251" s="13"/>
      <c r="D251" s="185" t="s">
        <v>140</v>
      </c>
      <c r="E251" s="186" t="s">
        <v>1</v>
      </c>
      <c r="F251" s="187" t="s">
        <v>333</v>
      </c>
      <c r="G251" s="13"/>
      <c r="H251" s="188">
        <v>26.7</v>
      </c>
      <c r="I251" s="189"/>
      <c r="J251" s="13"/>
      <c r="K251" s="13"/>
      <c r="L251" s="184"/>
      <c r="M251" s="190"/>
      <c r="N251" s="191"/>
      <c r="O251" s="191"/>
      <c r="P251" s="191"/>
      <c r="Q251" s="191"/>
      <c r="R251" s="191"/>
      <c r="S251" s="191"/>
      <c r="T251" s="192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186" t="s">
        <v>140</v>
      </c>
      <c r="AU251" s="186" t="s">
        <v>86</v>
      </c>
      <c r="AV251" s="13" t="s">
        <v>86</v>
      </c>
      <c r="AW251" s="13" t="s">
        <v>33</v>
      </c>
      <c r="AX251" s="13" t="s">
        <v>8</v>
      </c>
      <c r="AY251" s="186" t="s">
        <v>131</v>
      </c>
    </row>
    <row r="252" spans="1:65" s="2" customFormat="1" ht="33" customHeight="1">
      <c r="A252" s="37"/>
      <c r="B252" s="170"/>
      <c r="C252" s="171" t="s">
        <v>334</v>
      </c>
      <c r="D252" s="171" t="s">
        <v>133</v>
      </c>
      <c r="E252" s="172" t="s">
        <v>335</v>
      </c>
      <c r="F252" s="173" t="s">
        <v>336</v>
      </c>
      <c r="G252" s="174" t="s">
        <v>242</v>
      </c>
      <c r="H252" s="175">
        <v>20</v>
      </c>
      <c r="I252" s="176"/>
      <c r="J252" s="177">
        <f>ROUND(I252*H252,0)</f>
        <v>0</v>
      </c>
      <c r="K252" s="173" t="s">
        <v>137</v>
      </c>
      <c r="L252" s="38"/>
      <c r="M252" s="178" t="s">
        <v>1</v>
      </c>
      <c r="N252" s="179" t="s">
        <v>42</v>
      </c>
      <c r="O252" s="76"/>
      <c r="P252" s="180">
        <f>O252*H252</f>
        <v>0</v>
      </c>
      <c r="Q252" s="180">
        <v>3.75E-06</v>
      </c>
      <c r="R252" s="180">
        <f>Q252*H252</f>
        <v>7.500000000000001E-05</v>
      </c>
      <c r="S252" s="180">
        <v>0</v>
      </c>
      <c r="T252" s="181">
        <f>S252*H252</f>
        <v>0</v>
      </c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R252" s="182" t="s">
        <v>138</v>
      </c>
      <c r="AT252" s="182" t="s">
        <v>133</v>
      </c>
      <c r="AU252" s="182" t="s">
        <v>86</v>
      </c>
      <c r="AY252" s="18" t="s">
        <v>131</v>
      </c>
      <c r="BE252" s="183">
        <f>IF(N252="základní",J252,0)</f>
        <v>0</v>
      </c>
      <c r="BF252" s="183">
        <f>IF(N252="snížená",J252,0)</f>
        <v>0</v>
      </c>
      <c r="BG252" s="183">
        <f>IF(N252="zákl. přenesená",J252,0)</f>
        <v>0</v>
      </c>
      <c r="BH252" s="183">
        <f>IF(N252="sníž. přenesená",J252,0)</f>
        <v>0</v>
      </c>
      <c r="BI252" s="183">
        <f>IF(N252="nulová",J252,0)</f>
        <v>0</v>
      </c>
      <c r="BJ252" s="18" t="s">
        <v>8</v>
      </c>
      <c r="BK252" s="183">
        <f>ROUND(I252*H252,0)</f>
        <v>0</v>
      </c>
      <c r="BL252" s="18" t="s">
        <v>138</v>
      </c>
      <c r="BM252" s="182" t="s">
        <v>337</v>
      </c>
    </row>
    <row r="253" spans="1:51" s="13" customFormat="1" ht="12">
      <c r="A253" s="13"/>
      <c r="B253" s="184"/>
      <c r="C253" s="13"/>
      <c r="D253" s="185" t="s">
        <v>140</v>
      </c>
      <c r="E253" s="186" t="s">
        <v>1</v>
      </c>
      <c r="F253" s="187" t="s">
        <v>338</v>
      </c>
      <c r="G253" s="13"/>
      <c r="H253" s="188">
        <v>20</v>
      </c>
      <c r="I253" s="189"/>
      <c r="J253" s="13"/>
      <c r="K253" s="13"/>
      <c r="L253" s="184"/>
      <c r="M253" s="190"/>
      <c r="N253" s="191"/>
      <c r="O253" s="191"/>
      <c r="P253" s="191"/>
      <c r="Q253" s="191"/>
      <c r="R253" s="191"/>
      <c r="S253" s="191"/>
      <c r="T253" s="192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186" t="s">
        <v>140</v>
      </c>
      <c r="AU253" s="186" t="s">
        <v>86</v>
      </c>
      <c r="AV253" s="13" t="s">
        <v>86</v>
      </c>
      <c r="AW253" s="13" t="s">
        <v>33</v>
      </c>
      <c r="AX253" s="13" t="s">
        <v>8</v>
      </c>
      <c r="AY253" s="186" t="s">
        <v>131</v>
      </c>
    </row>
    <row r="254" spans="1:65" s="2" customFormat="1" ht="16.5" customHeight="1">
      <c r="A254" s="37"/>
      <c r="B254" s="170"/>
      <c r="C254" s="209" t="s">
        <v>339</v>
      </c>
      <c r="D254" s="209" t="s">
        <v>244</v>
      </c>
      <c r="E254" s="210" t="s">
        <v>340</v>
      </c>
      <c r="F254" s="211" t="s">
        <v>341</v>
      </c>
      <c r="G254" s="212" t="s">
        <v>242</v>
      </c>
      <c r="H254" s="213">
        <v>20</v>
      </c>
      <c r="I254" s="214"/>
      <c r="J254" s="215">
        <f>ROUND(I254*H254,0)</f>
        <v>0</v>
      </c>
      <c r="K254" s="211" t="s">
        <v>137</v>
      </c>
      <c r="L254" s="216"/>
      <c r="M254" s="217" t="s">
        <v>1</v>
      </c>
      <c r="N254" s="218" t="s">
        <v>42</v>
      </c>
      <c r="O254" s="76"/>
      <c r="P254" s="180">
        <f>O254*H254</f>
        <v>0</v>
      </c>
      <c r="Q254" s="180">
        <v>0.00072</v>
      </c>
      <c r="R254" s="180">
        <f>Q254*H254</f>
        <v>0.014400000000000001</v>
      </c>
      <c r="S254" s="180">
        <v>0</v>
      </c>
      <c r="T254" s="181">
        <f>S254*H254</f>
        <v>0</v>
      </c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R254" s="182" t="s">
        <v>171</v>
      </c>
      <c r="AT254" s="182" t="s">
        <v>244</v>
      </c>
      <c r="AU254" s="182" t="s">
        <v>86</v>
      </c>
      <c r="AY254" s="18" t="s">
        <v>131</v>
      </c>
      <c r="BE254" s="183">
        <f>IF(N254="základní",J254,0)</f>
        <v>0</v>
      </c>
      <c r="BF254" s="183">
        <f>IF(N254="snížená",J254,0)</f>
        <v>0</v>
      </c>
      <c r="BG254" s="183">
        <f>IF(N254="zákl. přenesená",J254,0)</f>
        <v>0</v>
      </c>
      <c r="BH254" s="183">
        <f>IF(N254="sníž. přenesená",J254,0)</f>
        <v>0</v>
      </c>
      <c r="BI254" s="183">
        <f>IF(N254="nulová",J254,0)</f>
        <v>0</v>
      </c>
      <c r="BJ254" s="18" t="s">
        <v>8</v>
      </c>
      <c r="BK254" s="183">
        <f>ROUND(I254*H254,0)</f>
        <v>0</v>
      </c>
      <c r="BL254" s="18" t="s">
        <v>138</v>
      </c>
      <c r="BM254" s="182" t="s">
        <v>342</v>
      </c>
    </row>
    <row r="255" spans="1:65" s="2" customFormat="1" ht="24.15" customHeight="1">
      <c r="A255" s="37"/>
      <c r="B255" s="170"/>
      <c r="C255" s="171" t="s">
        <v>92</v>
      </c>
      <c r="D255" s="171" t="s">
        <v>133</v>
      </c>
      <c r="E255" s="172" t="s">
        <v>343</v>
      </c>
      <c r="F255" s="173" t="s">
        <v>344</v>
      </c>
      <c r="G255" s="174" t="s">
        <v>242</v>
      </c>
      <c r="H255" s="175">
        <v>10</v>
      </c>
      <c r="I255" s="176"/>
      <c r="J255" s="177">
        <f>ROUND(I255*H255,0)</f>
        <v>0</v>
      </c>
      <c r="K255" s="173" t="s">
        <v>137</v>
      </c>
      <c r="L255" s="38"/>
      <c r="M255" s="178" t="s">
        <v>1</v>
      </c>
      <c r="N255" s="179" t="s">
        <v>42</v>
      </c>
      <c r="O255" s="76"/>
      <c r="P255" s="180">
        <f>O255*H255</f>
        <v>0</v>
      </c>
      <c r="Q255" s="180">
        <v>0.124223</v>
      </c>
      <c r="R255" s="180">
        <f>Q255*H255</f>
        <v>1.24223</v>
      </c>
      <c r="S255" s="180">
        <v>0</v>
      </c>
      <c r="T255" s="181">
        <f>S255*H255</f>
        <v>0</v>
      </c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R255" s="182" t="s">
        <v>138</v>
      </c>
      <c r="AT255" s="182" t="s">
        <v>133</v>
      </c>
      <c r="AU255" s="182" t="s">
        <v>86</v>
      </c>
      <c r="AY255" s="18" t="s">
        <v>131</v>
      </c>
      <c r="BE255" s="183">
        <f>IF(N255="základní",J255,0)</f>
        <v>0</v>
      </c>
      <c r="BF255" s="183">
        <f>IF(N255="snížená",J255,0)</f>
        <v>0</v>
      </c>
      <c r="BG255" s="183">
        <f>IF(N255="zákl. přenesená",J255,0)</f>
        <v>0</v>
      </c>
      <c r="BH255" s="183">
        <f>IF(N255="sníž. přenesená",J255,0)</f>
        <v>0</v>
      </c>
      <c r="BI255" s="183">
        <f>IF(N255="nulová",J255,0)</f>
        <v>0</v>
      </c>
      <c r="BJ255" s="18" t="s">
        <v>8</v>
      </c>
      <c r="BK255" s="183">
        <f>ROUND(I255*H255,0)</f>
        <v>0</v>
      </c>
      <c r="BL255" s="18" t="s">
        <v>138</v>
      </c>
      <c r="BM255" s="182" t="s">
        <v>345</v>
      </c>
    </row>
    <row r="256" spans="1:51" s="13" customFormat="1" ht="12">
      <c r="A256" s="13"/>
      <c r="B256" s="184"/>
      <c r="C256" s="13"/>
      <c r="D256" s="185" t="s">
        <v>140</v>
      </c>
      <c r="E256" s="186" t="s">
        <v>1</v>
      </c>
      <c r="F256" s="187" t="s">
        <v>346</v>
      </c>
      <c r="G256" s="13"/>
      <c r="H256" s="188">
        <v>9</v>
      </c>
      <c r="I256" s="189"/>
      <c r="J256" s="13"/>
      <c r="K256" s="13"/>
      <c r="L256" s="184"/>
      <c r="M256" s="190"/>
      <c r="N256" s="191"/>
      <c r="O256" s="191"/>
      <c r="P256" s="191"/>
      <c r="Q256" s="191"/>
      <c r="R256" s="191"/>
      <c r="S256" s="191"/>
      <c r="T256" s="192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186" t="s">
        <v>140</v>
      </c>
      <c r="AU256" s="186" t="s">
        <v>86</v>
      </c>
      <c r="AV256" s="13" t="s">
        <v>86</v>
      </c>
      <c r="AW256" s="13" t="s">
        <v>33</v>
      </c>
      <c r="AX256" s="13" t="s">
        <v>77</v>
      </c>
      <c r="AY256" s="186" t="s">
        <v>131</v>
      </c>
    </row>
    <row r="257" spans="1:51" s="13" customFormat="1" ht="12">
      <c r="A257" s="13"/>
      <c r="B257" s="184"/>
      <c r="C257" s="13"/>
      <c r="D257" s="185" t="s">
        <v>140</v>
      </c>
      <c r="E257" s="186" t="s">
        <v>1</v>
      </c>
      <c r="F257" s="187" t="s">
        <v>347</v>
      </c>
      <c r="G257" s="13"/>
      <c r="H257" s="188">
        <v>1</v>
      </c>
      <c r="I257" s="189"/>
      <c r="J257" s="13"/>
      <c r="K257" s="13"/>
      <c r="L257" s="184"/>
      <c r="M257" s="190"/>
      <c r="N257" s="191"/>
      <c r="O257" s="191"/>
      <c r="P257" s="191"/>
      <c r="Q257" s="191"/>
      <c r="R257" s="191"/>
      <c r="S257" s="191"/>
      <c r="T257" s="192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186" t="s">
        <v>140</v>
      </c>
      <c r="AU257" s="186" t="s">
        <v>86</v>
      </c>
      <c r="AV257" s="13" t="s">
        <v>86</v>
      </c>
      <c r="AW257" s="13" t="s">
        <v>33</v>
      </c>
      <c r="AX257" s="13" t="s">
        <v>77</v>
      </c>
      <c r="AY257" s="186" t="s">
        <v>131</v>
      </c>
    </row>
    <row r="258" spans="1:51" s="14" customFormat="1" ht="12">
      <c r="A258" s="14"/>
      <c r="B258" s="193"/>
      <c r="C258" s="14"/>
      <c r="D258" s="185" t="s">
        <v>140</v>
      </c>
      <c r="E258" s="194" t="s">
        <v>1</v>
      </c>
      <c r="F258" s="195" t="s">
        <v>170</v>
      </c>
      <c r="G258" s="14"/>
      <c r="H258" s="196">
        <v>10</v>
      </c>
      <c r="I258" s="197"/>
      <c r="J258" s="14"/>
      <c r="K258" s="14"/>
      <c r="L258" s="193"/>
      <c r="M258" s="198"/>
      <c r="N258" s="199"/>
      <c r="O258" s="199"/>
      <c r="P258" s="199"/>
      <c r="Q258" s="199"/>
      <c r="R258" s="199"/>
      <c r="S258" s="199"/>
      <c r="T258" s="200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194" t="s">
        <v>140</v>
      </c>
      <c r="AU258" s="194" t="s">
        <v>86</v>
      </c>
      <c r="AV258" s="14" t="s">
        <v>146</v>
      </c>
      <c r="AW258" s="14" t="s">
        <v>33</v>
      </c>
      <c r="AX258" s="14" t="s">
        <v>8</v>
      </c>
      <c r="AY258" s="194" t="s">
        <v>131</v>
      </c>
    </row>
    <row r="259" spans="1:65" s="2" customFormat="1" ht="24.15" customHeight="1">
      <c r="A259" s="37"/>
      <c r="B259" s="170"/>
      <c r="C259" s="209" t="s">
        <v>348</v>
      </c>
      <c r="D259" s="209" t="s">
        <v>244</v>
      </c>
      <c r="E259" s="210" t="s">
        <v>349</v>
      </c>
      <c r="F259" s="211" t="s">
        <v>350</v>
      </c>
      <c r="G259" s="212" t="s">
        <v>242</v>
      </c>
      <c r="H259" s="213">
        <v>10</v>
      </c>
      <c r="I259" s="214"/>
      <c r="J259" s="215">
        <f>ROUND(I259*H259,0)</f>
        <v>0</v>
      </c>
      <c r="K259" s="211" t="s">
        <v>137</v>
      </c>
      <c r="L259" s="216"/>
      <c r="M259" s="217" t="s">
        <v>1</v>
      </c>
      <c r="N259" s="218" t="s">
        <v>42</v>
      </c>
      <c r="O259" s="76"/>
      <c r="P259" s="180">
        <f>O259*H259</f>
        <v>0</v>
      </c>
      <c r="Q259" s="180">
        <v>0.097</v>
      </c>
      <c r="R259" s="180">
        <f>Q259*H259</f>
        <v>0.97</v>
      </c>
      <c r="S259" s="180">
        <v>0</v>
      </c>
      <c r="T259" s="181">
        <f>S259*H259</f>
        <v>0</v>
      </c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R259" s="182" t="s">
        <v>171</v>
      </c>
      <c r="AT259" s="182" t="s">
        <v>244</v>
      </c>
      <c r="AU259" s="182" t="s">
        <v>86</v>
      </c>
      <c r="AY259" s="18" t="s">
        <v>131</v>
      </c>
      <c r="BE259" s="183">
        <f>IF(N259="základní",J259,0)</f>
        <v>0</v>
      </c>
      <c r="BF259" s="183">
        <f>IF(N259="snížená",J259,0)</f>
        <v>0</v>
      </c>
      <c r="BG259" s="183">
        <f>IF(N259="zákl. přenesená",J259,0)</f>
        <v>0</v>
      </c>
      <c r="BH259" s="183">
        <f>IF(N259="sníž. přenesená",J259,0)</f>
        <v>0</v>
      </c>
      <c r="BI259" s="183">
        <f>IF(N259="nulová",J259,0)</f>
        <v>0</v>
      </c>
      <c r="BJ259" s="18" t="s">
        <v>8</v>
      </c>
      <c r="BK259" s="183">
        <f>ROUND(I259*H259,0)</f>
        <v>0</v>
      </c>
      <c r="BL259" s="18" t="s">
        <v>138</v>
      </c>
      <c r="BM259" s="182" t="s">
        <v>351</v>
      </c>
    </row>
    <row r="260" spans="1:65" s="2" customFormat="1" ht="24.15" customHeight="1">
      <c r="A260" s="37"/>
      <c r="B260" s="170"/>
      <c r="C260" s="171" t="s">
        <v>352</v>
      </c>
      <c r="D260" s="171" t="s">
        <v>133</v>
      </c>
      <c r="E260" s="172" t="s">
        <v>353</v>
      </c>
      <c r="F260" s="173" t="s">
        <v>354</v>
      </c>
      <c r="G260" s="174" t="s">
        <v>242</v>
      </c>
      <c r="H260" s="175">
        <v>10</v>
      </c>
      <c r="I260" s="176"/>
      <c r="J260" s="177">
        <f>ROUND(I260*H260,0)</f>
        <v>0</v>
      </c>
      <c r="K260" s="173" t="s">
        <v>137</v>
      </c>
      <c r="L260" s="38"/>
      <c r="M260" s="178" t="s">
        <v>1</v>
      </c>
      <c r="N260" s="179" t="s">
        <v>42</v>
      </c>
      <c r="O260" s="76"/>
      <c r="P260" s="180">
        <f>O260*H260</f>
        <v>0</v>
      </c>
      <c r="Q260" s="180">
        <v>0.029723</v>
      </c>
      <c r="R260" s="180">
        <f>Q260*H260</f>
        <v>0.29723</v>
      </c>
      <c r="S260" s="180">
        <v>0</v>
      </c>
      <c r="T260" s="181">
        <f>S260*H260</f>
        <v>0</v>
      </c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R260" s="182" t="s">
        <v>138</v>
      </c>
      <c r="AT260" s="182" t="s">
        <v>133</v>
      </c>
      <c r="AU260" s="182" t="s">
        <v>86</v>
      </c>
      <c r="AY260" s="18" t="s">
        <v>131</v>
      </c>
      <c r="BE260" s="183">
        <f>IF(N260="základní",J260,0)</f>
        <v>0</v>
      </c>
      <c r="BF260" s="183">
        <f>IF(N260="snížená",J260,0)</f>
        <v>0</v>
      </c>
      <c r="BG260" s="183">
        <f>IF(N260="zákl. přenesená",J260,0)</f>
        <v>0</v>
      </c>
      <c r="BH260" s="183">
        <f>IF(N260="sníž. přenesená",J260,0)</f>
        <v>0</v>
      </c>
      <c r="BI260" s="183">
        <f>IF(N260="nulová",J260,0)</f>
        <v>0</v>
      </c>
      <c r="BJ260" s="18" t="s">
        <v>8</v>
      </c>
      <c r="BK260" s="183">
        <f>ROUND(I260*H260,0)</f>
        <v>0</v>
      </c>
      <c r="BL260" s="18" t="s">
        <v>138</v>
      </c>
      <c r="BM260" s="182" t="s">
        <v>355</v>
      </c>
    </row>
    <row r="261" spans="1:65" s="2" customFormat="1" ht="21.75" customHeight="1">
      <c r="A261" s="37"/>
      <c r="B261" s="170"/>
      <c r="C261" s="209" t="s">
        <v>356</v>
      </c>
      <c r="D261" s="209" t="s">
        <v>244</v>
      </c>
      <c r="E261" s="210" t="s">
        <v>357</v>
      </c>
      <c r="F261" s="211" t="s">
        <v>358</v>
      </c>
      <c r="G261" s="212" t="s">
        <v>242</v>
      </c>
      <c r="H261" s="213">
        <v>10</v>
      </c>
      <c r="I261" s="214"/>
      <c r="J261" s="215">
        <f>ROUND(I261*H261,0)</f>
        <v>0</v>
      </c>
      <c r="K261" s="211" t="s">
        <v>137</v>
      </c>
      <c r="L261" s="216"/>
      <c r="M261" s="217" t="s">
        <v>1</v>
      </c>
      <c r="N261" s="218" t="s">
        <v>42</v>
      </c>
      <c r="O261" s="76"/>
      <c r="P261" s="180">
        <f>O261*H261</f>
        <v>0</v>
      </c>
      <c r="Q261" s="180">
        <v>0.111</v>
      </c>
      <c r="R261" s="180">
        <f>Q261*H261</f>
        <v>1.11</v>
      </c>
      <c r="S261" s="180">
        <v>0</v>
      </c>
      <c r="T261" s="181">
        <f>S261*H261</f>
        <v>0</v>
      </c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R261" s="182" t="s">
        <v>171</v>
      </c>
      <c r="AT261" s="182" t="s">
        <v>244</v>
      </c>
      <c r="AU261" s="182" t="s">
        <v>86</v>
      </c>
      <c r="AY261" s="18" t="s">
        <v>131</v>
      </c>
      <c r="BE261" s="183">
        <f>IF(N261="základní",J261,0)</f>
        <v>0</v>
      </c>
      <c r="BF261" s="183">
        <f>IF(N261="snížená",J261,0)</f>
        <v>0</v>
      </c>
      <c r="BG261" s="183">
        <f>IF(N261="zákl. přenesená",J261,0)</f>
        <v>0</v>
      </c>
      <c r="BH261" s="183">
        <f>IF(N261="sníž. přenesená",J261,0)</f>
        <v>0</v>
      </c>
      <c r="BI261" s="183">
        <f>IF(N261="nulová",J261,0)</f>
        <v>0</v>
      </c>
      <c r="BJ261" s="18" t="s">
        <v>8</v>
      </c>
      <c r="BK261" s="183">
        <f>ROUND(I261*H261,0)</f>
        <v>0</v>
      </c>
      <c r="BL261" s="18" t="s">
        <v>138</v>
      </c>
      <c r="BM261" s="182" t="s">
        <v>359</v>
      </c>
    </row>
    <row r="262" spans="1:65" s="2" customFormat="1" ht="24.15" customHeight="1">
      <c r="A262" s="37"/>
      <c r="B262" s="170"/>
      <c r="C262" s="171" t="s">
        <v>360</v>
      </c>
      <c r="D262" s="171" t="s">
        <v>133</v>
      </c>
      <c r="E262" s="172" t="s">
        <v>361</v>
      </c>
      <c r="F262" s="173" t="s">
        <v>362</v>
      </c>
      <c r="G262" s="174" t="s">
        <v>242</v>
      </c>
      <c r="H262" s="175">
        <v>10</v>
      </c>
      <c r="I262" s="176"/>
      <c r="J262" s="177">
        <f>ROUND(I262*H262,0)</f>
        <v>0</v>
      </c>
      <c r="K262" s="173" t="s">
        <v>137</v>
      </c>
      <c r="L262" s="38"/>
      <c r="M262" s="178" t="s">
        <v>1</v>
      </c>
      <c r="N262" s="179" t="s">
        <v>42</v>
      </c>
      <c r="O262" s="76"/>
      <c r="P262" s="180">
        <f>O262*H262</f>
        <v>0</v>
      </c>
      <c r="Q262" s="180">
        <v>0.029723</v>
      </c>
      <c r="R262" s="180">
        <f>Q262*H262</f>
        <v>0.29723</v>
      </c>
      <c r="S262" s="180">
        <v>0</v>
      </c>
      <c r="T262" s="181">
        <f>S262*H262</f>
        <v>0</v>
      </c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R262" s="182" t="s">
        <v>138</v>
      </c>
      <c r="AT262" s="182" t="s">
        <v>133</v>
      </c>
      <c r="AU262" s="182" t="s">
        <v>86</v>
      </c>
      <c r="AY262" s="18" t="s">
        <v>131</v>
      </c>
      <c r="BE262" s="183">
        <f>IF(N262="základní",J262,0)</f>
        <v>0</v>
      </c>
      <c r="BF262" s="183">
        <f>IF(N262="snížená",J262,0)</f>
        <v>0</v>
      </c>
      <c r="BG262" s="183">
        <f>IF(N262="zákl. přenesená",J262,0)</f>
        <v>0</v>
      </c>
      <c r="BH262" s="183">
        <f>IF(N262="sníž. přenesená",J262,0)</f>
        <v>0</v>
      </c>
      <c r="BI262" s="183">
        <f>IF(N262="nulová",J262,0)</f>
        <v>0</v>
      </c>
      <c r="BJ262" s="18" t="s">
        <v>8</v>
      </c>
      <c r="BK262" s="183">
        <f>ROUND(I262*H262,0)</f>
        <v>0</v>
      </c>
      <c r="BL262" s="18" t="s">
        <v>138</v>
      </c>
      <c r="BM262" s="182" t="s">
        <v>363</v>
      </c>
    </row>
    <row r="263" spans="1:65" s="2" customFormat="1" ht="24.15" customHeight="1">
      <c r="A263" s="37"/>
      <c r="B263" s="170"/>
      <c r="C263" s="209" t="s">
        <v>364</v>
      </c>
      <c r="D263" s="209" t="s">
        <v>244</v>
      </c>
      <c r="E263" s="210" t="s">
        <v>365</v>
      </c>
      <c r="F263" s="211" t="s">
        <v>366</v>
      </c>
      <c r="G263" s="212" t="s">
        <v>242</v>
      </c>
      <c r="H263" s="213">
        <v>10</v>
      </c>
      <c r="I263" s="214"/>
      <c r="J263" s="215">
        <f>ROUND(I263*H263,0)</f>
        <v>0</v>
      </c>
      <c r="K263" s="211" t="s">
        <v>137</v>
      </c>
      <c r="L263" s="216"/>
      <c r="M263" s="217" t="s">
        <v>1</v>
      </c>
      <c r="N263" s="218" t="s">
        <v>42</v>
      </c>
      <c r="O263" s="76"/>
      <c r="P263" s="180">
        <f>O263*H263</f>
        <v>0</v>
      </c>
      <c r="Q263" s="180">
        <v>0.057</v>
      </c>
      <c r="R263" s="180">
        <f>Q263*H263</f>
        <v>0.5700000000000001</v>
      </c>
      <c r="S263" s="180">
        <v>0</v>
      </c>
      <c r="T263" s="181">
        <f>S263*H263</f>
        <v>0</v>
      </c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R263" s="182" t="s">
        <v>171</v>
      </c>
      <c r="AT263" s="182" t="s">
        <v>244</v>
      </c>
      <c r="AU263" s="182" t="s">
        <v>86</v>
      </c>
      <c r="AY263" s="18" t="s">
        <v>131</v>
      </c>
      <c r="BE263" s="183">
        <f>IF(N263="základní",J263,0)</f>
        <v>0</v>
      </c>
      <c r="BF263" s="183">
        <f>IF(N263="snížená",J263,0)</f>
        <v>0</v>
      </c>
      <c r="BG263" s="183">
        <f>IF(N263="zákl. přenesená",J263,0)</f>
        <v>0</v>
      </c>
      <c r="BH263" s="183">
        <f>IF(N263="sníž. přenesená",J263,0)</f>
        <v>0</v>
      </c>
      <c r="BI263" s="183">
        <f>IF(N263="nulová",J263,0)</f>
        <v>0</v>
      </c>
      <c r="BJ263" s="18" t="s">
        <v>8</v>
      </c>
      <c r="BK263" s="183">
        <f>ROUND(I263*H263,0)</f>
        <v>0</v>
      </c>
      <c r="BL263" s="18" t="s">
        <v>138</v>
      </c>
      <c r="BM263" s="182" t="s">
        <v>367</v>
      </c>
    </row>
    <row r="264" spans="1:65" s="2" customFormat="1" ht="24.15" customHeight="1">
      <c r="A264" s="37"/>
      <c r="B264" s="170"/>
      <c r="C264" s="171" t="s">
        <v>368</v>
      </c>
      <c r="D264" s="171" t="s">
        <v>133</v>
      </c>
      <c r="E264" s="172" t="s">
        <v>369</v>
      </c>
      <c r="F264" s="173" t="s">
        <v>370</v>
      </c>
      <c r="G264" s="174" t="s">
        <v>242</v>
      </c>
      <c r="H264" s="175">
        <v>10</v>
      </c>
      <c r="I264" s="176"/>
      <c r="J264" s="177">
        <f>ROUND(I264*H264,0)</f>
        <v>0</v>
      </c>
      <c r="K264" s="173" t="s">
        <v>137</v>
      </c>
      <c r="L264" s="38"/>
      <c r="M264" s="178" t="s">
        <v>1</v>
      </c>
      <c r="N264" s="179" t="s">
        <v>42</v>
      </c>
      <c r="O264" s="76"/>
      <c r="P264" s="180">
        <f>O264*H264</f>
        <v>0</v>
      </c>
      <c r="Q264" s="180">
        <v>0.217338</v>
      </c>
      <c r="R264" s="180">
        <f>Q264*H264</f>
        <v>2.17338</v>
      </c>
      <c r="S264" s="180">
        <v>0</v>
      </c>
      <c r="T264" s="181">
        <f>S264*H264</f>
        <v>0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182" t="s">
        <v>138</v>
      </c>
      <c r="AT264" s="182" t="s">
        <v>133</v>
      </c>
      <c r="AU264" s="182" t="s">
        <v>86</v>
      </c>
      <c r="AY264" s="18" t="s">
        <v>131</v>
      </c>
      <c r="BE264" s="183">
        <f>IF(N264="základní",J264,0)</f>
        <v>0</v>
      </c>
      <c r="BF264" s="183">
        <f>IF(N264="snížená",J264,0)</f>
        <v>0</v>
      </c>
      <c r="BG264" s="183">
        <f>IF(N264="zákl. přenesená",J264,0)</f>
        <v>0</v>
      </c>
      <c r="BH264" s="183">
        <f>IF(N264="sníž. přenesená",J264,0)</f>
        <v>0</v>
      </c>
      <c r="BI264" s="183">
        <f>IF(N264="nulová",J264,0)</f>
        <v>0</v>
      </c>
      <c r="BJ264" s="18" t="s">
        <v>8</v>
      </c>
      <c r="BK264" s="183">
        <f>ROUND(I264*H264,0)</f>
        <v>0</v>
      </c>
      <c r="BL264" s="18" t="s">
        <v>138</v>
      </c>
      <c r="BM264" s="182" t="s">
        <v>371</v>
      </c>
    </row>
    <row r="265" spans="1:65" s="2" customFormat="1" ht="16.5" customHeight="1">
      <c r="A265" s="37"/>
      <c r="B265" s="170"/>
      <c r="C265" s="209" t="s">
        <v>372</v>
      </c>
      <c r="D265" s="209" t="s">
        <v>244</v>
      </c>
      <c r="E265" s="210" t="s">
        <v>373</v>
      </c>
      <c r="F265" s="211" t="s">
        <v>374</v>
      </c>
      <c r="G265" s="212" t="s">
        <v>242</v>
      </c>
      <c r="H265" s="213">
        <v>9</v>
      </c>
      <c r="I265" s="214"/>
      <c r="J265" s="215">
        <f>ROUND(I265*H265,0)</f>
        <v>0</v>
      </c>
      <c r="K265" s="211" t="s">
        <v>137</v>
      </c>
      <c r="L265" s="216"/>
      <c r="M265" s="217" t="s">
        <v>1</v>
      </c>
      <c r="N265" s="218" t="s">
        <v>42</v>
      </c>
      <c r="O265" s="76"/>
      <c r="P265" s="180">
        <f>O265*H265</f>
        <v>0</v>
      </c>
      <c r="Q265" s="180">
        <v>0.06</v>
      </c>
      <c r="R265" s="180">
        <f>Q265*H265</f>
        <v>0.54</v>
      </c>
      <c r="S265" s="180">
        <v>0</v>
      </c>
      <c r="T265" s="181">
        <f>S265*H265</f>
        <v>0</v>
      </c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R265" s="182" t="s">
        <v>171</v>
      </c>
      <c r="AT265" s="182" t="s">
        <v>244</v>
      </c>
      <c r="AU265" s="182" t="s">
        <v>86</v>
      </c>
      <c r="AY265" s="18" t="s">
        <v>131</v>
      </c>
      <c r="BE265" s="183">
        <f>IF(N265="základní",J265,0)</f>
        <v>0</v>
      </c>
      <c r="BF265" s="183">
        <f>IF(N265="snížená",J265,0)</f>
        <v>0</v>
      </c>
      <c r="BG265" s="183">
        <f>IF(N265="zákl. přenesená",J265,0)</f>
        <v>0</v>
      </c>
      <c r="BH265" s="183">
        <f>IF(N265="sníž. přenesená",J265,0)</f>
        <v>0</v>
      </c>
      <c r="BI265" s="183">
        <f>IF(N265="nulová",J265,0)</f>
        <v>0</v>
      </c>
      <c r="BJ265" s="18" t="s">
        <v>8</v>
      </c>
      <c r="BK265" s="183">
        <f>ROUND(I265*H265,0)</f>
        <v>0</v>
      </c>
      <c r="BL265" s="18" t="s">
        <v>138</v>
      </c>
      <c r="BM265" s="182" t="s">
        <v>375</v>
      </c>
    </row>
    <row r="266" spans="1:65" s="2" customFormat="1" ht="16.5" customHeight="1">
      <c r="A266" s="37"/>
      <c r="B266" s="170"/>
      <c r="C266" s="209" t="s">
        <v>376</v>
      </c>
      <c r="D266" s="209" t="s">
        <v>244</v>
      </c>
      <c r="E266" s="210" t="s">
        <v>377</v>
      </c>
      <c r="F266" s="211" t="s">
        <v>378</v>
      </c>
      <c r="G266" s="212" t="s">
        <v>242</v>
      </c>
      <c r="H266" s="213">
        <v>1</v>
      </c>
      <c r="I266" s="214"/>
      <c r="J266" s="215">
        <f>ROUND(I266*H266,0)</f>
        <v>0</v>
      </c>
      <c r="K266" s="211" t="s">
        <v>1</v>
      </c>
      <c r="L266" s="216"/>
      <c r="M266" s="217" t="s">
        <v>1</v>
      </c>
      <c r="N266" s="218" t="s">
        <v>42</v>
      </c>
      <c r="O266" s="76"/>
      <c r="P266" s="180">
        <f>O266*H266</f>
        <v>0</v>
      </c>
      <c r="Q266" s="180">
        <v>0.06</v>
      </c>
      <c r="R266" s="180">
        <f>Q266*H266</f>
        <v>0.06</v>
      </c>
      <c r="S266" s="180">
        <v>0</v>
      </c>
      <c r="T266" s="181">
        <f>S266*H266</f>
        <v>0</v>
      </c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R266" s="182" t="s">
        <v>171</v>
      </c>
      <c r="AT266" s="182" t="s">
        <v>244</v>
      </c>
      <c r="AU266" s="182" t="s">
        <v>86</v>
      </c>
      <c r="AY266" s="18" t="s">
        <v>131</v>
      </c>
      <c r="BE266" s="183">
        <f>IF(N266="základní",J266,0)</f>
        <v>0</v>
      </c>
      <c r="BF266" s="183">
        <f>IF(N266="snížená",J266,0)</f>
        <v>0</v>
      </c>
      <c r="BG266" s="183">
        <f>IF(N266="zákl. přenesená",J266,0)</f>
        <v>0</v>
      </c>
      <c r="BH266" s="183">
        <f>IF(N266="sníž. přenesená",J266,0)</f>
        <v>0</v>
      </c>
      <c r="BI266" s="183">
        <f>IF(N266="nulová",J266,0)</f>
        <v>0</v>
      </c>
      <c r="BJ266" s="18" t="s">
        <v>8</v>
      </c>
      <c r="BK266" s="183">
        <f>ROUND(I266*H266,0)</f>
        <v>0</v>
      </c>
      <c r="BL266" s="18" t="s">
        <v>138</v>
      </c>
      <c r="BM266" s="182" t="s">
        <v>379</v>
      </c>
    </row>
    <row r="267" spans="1:65" s="2" customFormat="1" ht="24.15" customHeight="1">
      <c r="A267" s="37"/>
      <c r="B267" s="170"/>
      <c r="C267" s="209" t="s">
        <v>380</v>
      </c>
      <c r="D267" s="209" t="s">
        <v>244</v>
      </c>
      <c r="E267" s="210" t="s">
        <v>381</v>
      </c>
      <c r="F267" s="211" t="s">
        <v>382</v>
      </c>
      <c r="G267" s="212" t="s">
        <v>242</v>
      </c>
      <c r="H267" s="213">
        <v>9</v>
      </c>
      <c r="I267" s="214"/>
      <c r="J267" s="215">
        <f>ROUND(I267*H267,0)</f>
        <v>0</v>
      </c>
      <c r="K267" s="211" t="s">
        <v>137</v>
      </c>
      <c r="L267" s="216"/>
      <c r="M267" s="217" t="s">
        <v>1</v>
      </c>
      <c r="N267" s="218" t="s">
        <v>42</v>
      </c>
      <c r="O267" s="76"/>
      <c r="P267" s="180">
        <f>O267*H267</f>
        <v>0</v>
      </c>
      <c r="Q267" s="180">
        <v>0.006</v>
      </c>
      <c r="R267" s="180">
        <f>Q267*H267</f>
        <v>0.054</v>
      </c>
      <c r="S267" s="180">
        <v>0</v>
      </c>
      <c r="T267" s="181">
        <f>S267*H267</f>
        <v>0</v>
      </c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R267" s="182" t="s">
        <v>171</v>
      </c>
      <c r="AT267" s="182" t="s">
        <v>244</v>
      </c>
      <c r="AU267" s="182" t="s">
        <v>86</v>
      </c>
      <c r="AY267" s="18" t="s">
        <v>131</v>
      </c>
      <c r="BE267" s="183">
        <f>IF(N267="základní",J267,0)</f>
        <v>0</v>
      </c>
      <c r="BF267" s="183">
        <f>IF(N267="snížená",J267,0)</f>
        <v>0</v>
      </c>
      <c r="BG267" s="183">
        <f>IF(N267="zákl. přenesená",J267,0)</f>
        <v>0</v>
      </c>
      <c r="BH267" s="183">
        <f>IF(N267="sníž. přenesená",J267,0)</f>
        <v>0</v>
      </c>
      <c r="BI267" s="183">
        <f>IF(N267="nulová",J267,0)</f>
        <v>0</v>
      </c>
      <c r="BJ267" s="18" t="s">
        <v>8</v>
      </c>
      <c r="BK267" s="183">
        <f>ROUND(I267*H267,0)</f>
        <v>0</v>
      </c>
      <c r="BL267" s="18" t="s">
        <v>138</v>
      </c>
      <c r="BM267" s="182" t="s">
        <v>383</v>
      </c>
    </row>
    <row r="268" spans="1:65" s="2" customFormat="1" ht="24.15" customHeight="1">
      <c r="A268" s="37"/>
      <c r="B268" s="170"/>
      <c r="C268" s="209" t="s">
        <v>95</v>
      </c>
      <c r="D268" s="209" t="s">
        <v>244</v>
      </c>
      <c r="E268" s="210" t="s">
        <v>384</v>
      </c>
      <c r="F268" s="211" t="s">
        <v>385</v>
      </c>
      <c r="G268" s="212" t="s">
        <v>242</v>
      </c>
      <c r="H268" s="213">
        <v>1</v>
      </c>
      <c r="I268" s="214"/>
      <c r="J268" s="215">
        <f>ROUND(I268*H268,0)</f>
        <v>0</v>
      </c>
      <c r="K268" s="211" t="s">
        <v>1</v>
      </c>
      <c r="L268" s="216"/>
      <c r="M268" s="217" t="s">
        <v>1</v>
      </c>
      <c r="N268" s="218" t="s">
        <v>42</v>
      </c>
      <c r="O268" s="76"/>
      <c r="P268" s="180">
        <f>O268*H268</f>
        <v>0</v>
      </c>
      <c r="Q268" s="180">
        <v>0.006</v>
      </c>
      <c r="R268" s="180">
        <f>Q268*H268</f>
        <v>0.006</v>
      </c>
      <c r="S268" s="180">
        <v>0</v>
      </c>
      <c r="T268" s="181">
        <f>S268*H268</f>
        <v>0</v>
      </c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R268" s="182" t="s">
        <v>171</v>
      </c>
      <c r="AT268" s="182" t="s">
        <v>244</v>
      </c>
      <c r="AU268" s="182" t="s">
        <v>86</v>
      </c>
      <c r="AY268" s="18" t="s">
        <v>131</v>
      </c>
      <c r="BE268" s="183">
        <f>IF(N268="základní",J268,0)</f>
        <v>0</v>
      </c>
      <c r="BF268" s="183">
        <f>IF(N268="snížená",J268,0)</f>
        <v>0</v>
      </c>
      <c r="BG268" s="183">
        <f>IF(N268="zákl. přenesená",J268,0)</f>
        <v>0</v>
      </c>
      <c r="BH268" s="183">
        <f>IF(N268="sníž. přenesená",J268,0)</f>
        <v>0</v>
      </c>
      <c r="BI268" s="183">
        <f>IF(N268="nulová",J268,0)</f>
        <v>0</v>
      </c>
      <c r="BJ268" s="18" t="s">
        <v>8</v>
      </c>
      <c r="BK268" s="183">
        <f>ROUND(I268*H268,0)</f>
        <v>0</v>
      </c>
      <c r="BL268" s="18" t="s">
        <v>138</v>
      </c>
      <c r="BM268" s="182" t="s">
        <v>386</v>
      </c>
    </row>
    <row r="269" spans="1:63" s="12" customFormat="1" ht="22.8" customHeight="1">
      <c r="A269" s="12"/>
      <c r="B269" s="157"/>
      <c r="C269" s="12"/>
      <c r="D269" s="158" t="s">
        <v>76</v>
      </c>
      <c r="E269" s="168" t="s">
        <v>176</v>
      </c>
      <c r="F269" s="168" t="s">
        <v>387</v>
      </c>
      <c r="G269" s="12"/>
      <c r="H269" s="12"/>
      <c r="I269" s="160"/>
      <c r="J269" s="169">
        <f>BK269</f>
        <v>0</v>
      </c>
      <c r="K269" s="12"/>
      <c r="L269" s="157"/>
      <c r="M269" s="162"/>
      <c r="N269" s="163"/>
      <c r="O269" s="163"/>
      <c r="P269" s="164">
        <f>SUM(P270:P335)</f>
        <v>0</v>
      </c>
      <c r="Q269" s="163"/>
      <c r="R269" s="164">
        <f>SUM(R270:R335)</f>
        <v>435.621359157</v>
      </c>
      <c r="S269" s="163"/>
      <c r="T269" s="165">
        <f>SUM(T270:T335)</f>
        <v>0.056</v>
      </c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R269" s="158" t="s">
        <v>8</v>
      </c>
      <c r="AT269" s="166" t="s">
        <v>76</v>
      </c>
      <c r="AU269" s="166" t="s">
        <v>8</v>
      </c>
      <c r="AY269" s="158" t="s">
        <v>131</v>
      </c>
      <c r="BK269" s="167">
        <f>SUM(BK270:BK335)</f>
        <v>0</v>
      </c>
    </row>
    <row r="270" spans="1:65" s="2" customFormat="1" ht="24.15" customHeight="1">
      <c r="A270" s="37"/>
      <c r="B270" s="170"/>
      <c r="C270" s="171" t="s">
        <v>388</v>
      </c>
      <c r="D270" s="171" t="s">
        <v>133</v>
      </c>
      <c r="E270" s="172" t="s">
        <v>389</v>
      </c>
      <c r="F270" s="173" t="s">
        <v>390</v>
      </c>
      <c r="G270" s="174" t="s">
        <v>242</v>
      </c>
      <c r="H270" s="175">
        <v>46</v>
      </c>
      <c r="I270" s="176"/>
      <c r="J270" s="177">
        <f>ROUND(I270*H270,0)</f>
        <v>0</v>
      </c>
      <c r="K270" s="173" t="s">
        <v>137</v>
      </c>
      <c r="L270" s="38"/>
      <c r="M270" s="178" t="s">
        <v>1</v>
      </c>
      <c r="N270" s="179" t="s">
        <v>42</v>
      </c>
      <c r="O270" s="76"/>
      <c r="P270" s="180">
        <f>O270*H270</f>
        <v>0</v>
      </c>
      <c r="Q270" s="180">
        <v>0.0007</v>
      </c>
      <c r="R270" s="180">
        <f>Q270*H270</f>
        <v>0.0322</v>
      </c>
      <c r="S270" s="180">
        <v>0</v>
      </c>
      <c r="T270" s="181">
        <f>S270*H270</f>
        <v>0</v>
      </c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R270" s="182" t="s">
        <v>138</v>
      </c>
      <c r="AT270" s="182" t="s">
        <v>133</v>
      </c>
      <c r="AU270" s="182" t="s">
        <v>86</v>
      </c>
      <c r="AY270" s="18" t="s">
        <v>131</v>
      </c>
      <c r="BE270" s="183">
        <f>IF(N270="základní",J270,0)</f>
        <v>0</v>
      </c>
      <c r="BF270" s="183">
        <f>IF(N270="snížená",J270,0)</f>
        <v>0</v>
      </c>
      <c r="BG270" s="183">
        <f>IF(N270="zákl. přenesená",J270,0)</f>
        <v>0</v>
      </c>
      <c r="BH270" s="183">
        <f>IF(N270="sníž. přenesená",J270,0)</f>
        <v>0</v>
      </c>
      <c r="BI270" s="183">
        <f>IF(N270="nulová",J270,0)</f>
        <v>0</v>
      </c>
      <c r="BJ270" s="18" t="s">
        <v>8</v>
      </c>
      <c r="BK270" s="183">
        <f>ROUND(I270*H270,0)</f>
        <v>0</v>
      </c>
      <c r="BL270" s="18" t="s">
        <v>138</v>
      </c>
      <c r="BM270" s="182" t="s">
        <v>391</v>
      </c>
    </row>
    <row r="271" spans="1:51" s="13" customFormat="1" ht="12">
      <c r="A271" s="13"/>
      <c r="B271" s="184"/>
      <c r="C271" s="13"/>
      <c r="D271" s="185" t="s">
        <v>140</v>
      </c>
      <c r="E271" s="186" t="s">
        <v>1</v>
      </c>
      <c r="F271" s="187" t="s">
        <v>392</v>
      </c>
      <c r="G271" s="13"/>
      <c r="H271" s="188">
        <v>46</v>
      </c>
      <c r="I271" s="189"/>
      <c r="J271" s="13"/>
      <c r="K271" s="13"/>
      <c r="L271" s="184"/>
      <c r="M271" s="190"/>
      <c r="N271" s="191"/>
      <c r="O271" s="191"/>
      <c r="P271" s="191"/>
      <c r="Q271" s="191"/>
      <c r="R271" s="191"/>
      <c r="S271" s="191"/>
      <c r="T271" s="192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186" t="s">
        <v>140</v>
      </c>
      <c r="AU271" s="186" t="s">
        <v>86</v>
      </c>
      <c r="AV271" s="13" t="s">
        <v>86</v>
      </c>
      <c r="AW271" s="13" t="s">
        <v>33</v>
      </c>
      <c r="AX271" s="13" t="s">
        <v>8</v>
      </c>
      <c r="AY271" s="186" t="s">
        <v>131</v>
      </c>
    </row>
    <row r="272" spans="1:65" s="2" customFormat="1" ht="16.5" customHeight="1">
      <c r="A272" s="37"/>
      <c r="B272" s="170"/>
      <c r="C272" s="209" t="s">
        <v>393</v>
      </c>
      <c r="D272" s="209" t="s">
        <v>244</v>
      </c>
      <c r="E272" s="210" t="s">
        <v>394</v>
      </c>
      <c r="F272" s="211" t="s">
        <v>395</v>
      </c>
      <c r="G272" s="212" t="s">
        <v>242</v>
      </c>
      <c r="H272" s="213">
        <v>4</v>
      </c>
      <c r="I272" s="214"/>
      <c r="J272" s="215">
        <f>ROUND(I272*H272,0)</f>
        <v>0</v>
      </c>
      <c r="K272" s="211" t="s">
        <v>137</v>
      </c>
      <c r="L272" s="216"/>
      <c r="M272" s="217" t="s">
        <v>1</v>
      </c>
      <c r="N272" s="218" t="s">
        <v>42</v>
      </c>
      <c r="O272" s="76"/>
      <c r="P272" s="180">
        <f>O272*H272</f>
        <v>0</v>
      </c>
      <c r="Q272" s="180">
        <v>0.0025</v>
      </c>
      <c r="R272" s="180">
        <f>Q272*H272</f>
        <v>0.01</v>
      </c>
      <c r="S272" s="180">
        <v>0</v>
      </c>
      <c r="T272" s="181">
        <f>S272*H272</f>
        <v>0</v>
      </c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R272" s="182" t="s">
        <v>171</v>
      </c>
      <c r="AT272" s="182" t="s">
        <v>244</v>
      </c>
      <c r="AU272" s="182" t="s">
        <v>86</v>
      </c>
      <c r="AY272" s="18" t="s">
        <v>131</v>
      </c>
      <c r="BE272" s="183">
        <f>IF(N272="základní",J272,0)</f>
        <v>0</v>
      </c>
      <c r="BF272" s="183">
        <f>IF(N272="snížená",J272,0)</f>
        <v>0</v>
      </c>
      <c r="BG272" s="183">
        <f>IF(N272="zákl. přenesená",J272,0)</f>
        <v>0</v>
      </c>
      <c r="BH272" s="183">
        <f>IF(N272="sníž. přenesená",J272,0)</f>
        <v>0</v>
      </c>
      <c r="BI272" s="183">
        <f>IF(N272="nulová",J272,0)</f>
        <v>0</v>
      </c>
      <c r="BJ272" s="18" t="s">
        <v>8</v>
      </c>
      <c r="BK272" s="183">
        <f>ROUND(I272*H272,0)</f>
        <v>0</v>
      </c>
      <c r="BL272" s="18" t="s">
        <v>138</v>
      </c>
      <c r="BM272" s="182" t="s">
        <v>396</v>
      </c>
    </row>
    <row r="273" spans="1:51" s="13" customFormat="1" ht="12">
      <c r="A273" s="13"/>
      <c r="B273" s="184"/>
      <c r="C273" s="13"/>
      <c r="D273" s="185" t="s">
        <v>140</v>
      </c>
      <c r="E273" s="186" t="s">
        <v>1</v>
      </c>
      <c r="F273" s="187" t="s">
        <v>138</v>
      </c>
      <c r="G273" s="13"/>
      <c r="H273" s="188">
        <v>4</v>
      </c>
      <c r="I273" s="189"/>
      <c r="J273" s="13"/>
      <c r="K273" s="13"/>
      <c r="L273" s="184"/>
      <c r="M273" s="190"/>
      <c r="N273" s="191"/>
      <c r="O273" s="191"/>
      <c r="P273" s="191"/>
      <c r="Q273" s="191"/>
      <c r="R273" s="191"/>
      <c r="S273" s="191"/>
      <c r="T273" s="192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186" t="s">
        <v>140</v>
      </c>
      <c r="AU273" s="186" t="s">
        <v>86</v>
      </c>
      <c r="AV273" s="13" t="s">
        <v>86</v>
      </c>
      <c r="AW273" s="13" t="s">
        <v>33</v>
      </c>
      <c r="AX273" s="13" t="s">
        <v>8</v>
      </c>
      <c r="AY273" s="186" t="s">
        <v>131</v>
      </c>
    </row>
    <row r="274" spans="1:65" s="2" customFormat="1" ht="24.15" customHeight="1">
      <c r="A274" s="37"/>
      <c r="B274" s="170"/>
      <c r="C274" s="209" t="s">
        <v>397</v>
      </c>
      <c r="D274" s="209" t="s">
        <v>244</v>
      </c>
      <c r="E274" s="210" t="s">
        <v>398</v>
      </c>
      <c r="F274" s="211" t="s">
        <v>399</v>
      </c>
      <c r="G274" s="212" t="s">
        <v>242</v>
      </c>
      <c r="H274" s="213">
        <v>4</v>
      </c>
      <c r="I274" s="214"/>
      <c r="J274" s="215">
        <f>ROUND(I274*H274,0)</f>
        <v>0</v>
      </c>
      <c r="K274" s="211" t="s">
        <v>137</v>
      </c>
      <c r="L274" s="216"/>
      <c r="M274" s="217" t="s">
        <v>1</v>
      </c>
      <c r="N274" s="218" t="s">
        <v>42</v>
      </c>
      <c r="O274" s="76"/>
      <c r="P274" s="180">
        <f>O274*H274</f>
        <v>0</v>
      </c>
      <c r="Q274" s="180">
        <v>0.0026</v>
      </c>
      <c r="R274" s="180">
        <f>Q274*H274</f>
        <v>0.0104</v>
      </c>
      <c r="S274" s="180">
        <v>0</v>
      </c>
      <c r="T274" s="181">
        <f>S274*H274</f>
        <v>0</v>
      </c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R274" s="182" t="s">
        <v>171</v>
      </c>
      <c r="AT274" s="182" t="s">
        <v>244</v>
      </c>
      <c r="AU274" s="182" t="s">
        <v>86</v>
      </c>
      <c r="AY274" s="18" t="s">
        <v>131</v>
      </c>
      <c r="BE274" s="183">
        <f>IF(N274="základní",J274,0)</f>
        <v>0</v>
      </c>
      <c r="BF274" s="183">
        <f>IF(N274="snížená",J274,0)</f>
        <v>0</v>
      </c>
      <c r="BG274" s="183">
        <f>IF(N274="zákl. přenesená",J274,0)</f>
        <v>0</v>
      </c>
      <c r="BH274" s="183">
        <f>IF(N274="sníž. přenesená",J274,0)</f>
        <v>0</v>
      </c>
      <c r="BI274" s="183">
        <f>IF(N274="nulová",J274,0)</f>
        <v>0</v>
      </c>
      <c r="BJ274" s="18" t="s">
        <v>8</v>
      </c>
      <c r="BK274" s="183">
        <f>ROUND(I274*H274,0)</f>
        <v>0</v>
      </c>
      <c r="BL274" s="18" t="s">
        <v>138</v>
      </c>
      <c r="BM274" s="182" t="s">
        <v>400</v>
      </c>
    </row>
    <row r="275" spans="1:51" s="13" customFormat="1" ht="12">
      <c r="A275" s="13"/>
      <c r="B275" s="184"/>
      <c r="C275" s="13"/>
      <c r="D275" s="185" t="s">
        <v>140</v>
      </c>
      <c r="E275" s="186" t="s">
        <v>1</v>
      </c>
      <c r="F275" s="187" t="s">
        <v>138</v>
      </c>
      <c r="G275" s="13"/>
      <c r="H275" s="188">
        <v>4</v>
      </c>
      <c r="I275" s="189"/>
      <c r="J275" s="13"/>
      <c r="K275" s="13"/>
      <c r="L275" s="184"/>
      <c r="M275" s="190"/>
      <c r="N275" s="191"/>
      <c r="O275" s="191"/>
      <c r="P275" s="191"/>
      <c r="Q275" s="191"/>
      <c r="R275" s="191"/>
      <c r="S275" s="191"/>
      <c r="T275" s="192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186" t="s">
        <v>140</v>
      </c>
      <c r="AU275" s="186" t="s">
        <v>86</v>
      </c>
      <c r="AV275" s="13" t="s">
        <v>86</v>
      </c>
      <c r="AW275" s="13" t="s">
        <v>33</v>
      </c>
      <c r="AX275" s="13" t="s">
        <v>8</v>
      </c>
      <c r="AY275" s="186" t="s">
        <v>131</v>
      </c>
    </row>
    <row r="276" spans="1:65" s="2" customFormat="1" ht="16.5" customHeight="1">
      <c r="A276" s="37"/>
      <c r="B276" s="170"/>
      <c r="C276" s="209" t="s">
        <v>401</v>
      </c>
      <c r="D276" s="209" t="s">
        <v>244</v>
      </c>
      <c r="E276" s="210" t="s">
        <v>402</v>
      </c>
      <c r="F276" s="211" t="s">
        <v>403</v>
      </c>
      <c r="G276" s="212" t="s">
        <v>242</v>
      </c>
      <c r="H276" s="213">
        <v>2</v>
      </c>
      <c r="I276" s="214"/>
      <c r="J276" s="215">
        <f>ROUND(I276*H276,0)</f>
        <v>0</v>
      </c>
      <c r="K276" s="211" t="s">
        <v>137</v>
      </c>
      <c r="L276" s="216"/>
      <c r="M276" s="217" t="s">
        <v>1</v>
      </c>
      <c r="N276" s="218" t="s">
        <v>42</v>
      </c>
      <c r="O276" s="76"/>
      <c r="P276" s="180">
        <f>O276*H276</f>
        <v>0</v>
      </c>
      <c r="Q276" s="180">
        <v>0.005</v>
      </c>
      <c r="R276" s="180">
        <f>Q276*H276</f>
        <v>0.01</v>
      </c>
      <c r="S276" s="180">
        <v>0</v>
      </c>
      <c r="T276" s="181">
        <f>S276*H276</f>
        <v>0</v>
      </c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R276" s="182" t="s">
        <v>171</v>
      </c>
      <c r="AT276" s="182" t="s">
        <v>244</v>
      </c>
      <c r="AU276" s="182" t="s">
        <v>86</v>
      </c>
      <c r="AY276" s="18" t="s">
        <v>131</v>
      </c>
      <c r="BE276" s="183">
        <f>IF(N276="základní",J276,0)</f>
        <v>0</v>
      </c>
      <c r="BF276" s="183">
        <f>IF(N276="snížená",J276,0)</f>
        <v>0</v>
      </c>
      <c r="BG276" s="183">
        <f>IF(N276="zákl. přenesená",J276,0)</f>
        <v>0</v>
      </c>
      <c r="BH276" s="183">
        <f>IF(N276="sníž. přenesená",J276,0)</f>
        <v>0</v>
      </c>
      <c r="BI276" s="183">
        <f>IF(N276="nulová",J276,0)</f>
        <v>0</v>
      </c>
      <c r="BJ276" s="18" t="s">
        <v>8</v>
      </c>
      <c r="BK276" s="183">
        <f>ROUND(I276*H276,0)</f>
        <v>0</v>
      </c>
      <c r="BL276" s="18" t="s">
        <v>138</v>
      </c>
      <c r="BM276" s="182" t="s">
        <v>404</v>
      </c>
    </row>
    <row r="277" spans="1:51" s="13" customFormat="1" ht="12">
      <c r="A277" s="13"/>
      <c r="B277" s="184"/>
      <c r="C277" s="13"/>
      <c r="D277" s="185" t="s">
        <v>140</v>
      </c>
      <c r="E277" s="186" t="s">
        <v>1</v>
      </c>
      <c r="F277" s="187" t="s">
        <v>86</v>
      </c>
      <c r="G277" s="13"/>
      <c r="H277" s="188">
        <v>2</v>
      </c>
      <c r="I277" s="189"/>
      <c r="J277" s="13"/>
      <c r="K277" s="13"/>
      <c r="L277" s="184"/>
      <c r="M277" s="190"/>
      <c r="N277" s="191"/>
      <c r="O277" s="191"/>
      <c r="P277" s="191"/>
      <c r="Q277" s="191"/>
      <c r="R277" s="191"/>
      <c r="S277" s="191"/>
      <c r="T277" s="192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186" t="s">
        <v>140</v>
      </c>
      <c r="AU277" s="186" t="s">
        <v>86</v>
      </c>
      <c r="AV277" s="13" t="s">
        <v>86</v>
      </c>
      <c r="AW277" s="13" t="s">
        <v>33</v>
      </c>
      <c r="AX277" s="13" t="s">
        <v>8</v>
      </c>
      <c r="AY277" s="186" t="s">
        <v>131</v>
      </c>
    </row>
    <row r="278" spans="1:65" s="2" customFormat="1" ht="24.15" customHeight="1">
      <c r="A278" s="37"/>
      <c r="B278" s="170"/>
      <c r="C278" s="209" t="s">
        <v>405</v>
      </c>
      <c r="D278" s="209" t="s">
        <v>244</v>
      </c>
      <c r="E278" s="210" t="s">
        <v>406</v>
      </c>
      <c r="F278" s="211" t="s">
        <v>407</v>
      </c>
      <c r="G278" s="212" t="s">
        <v>242</v>
      </c>
      <c r="H278" s="213">
        <v>3</v>
      </c>
      <c r="I278" s="214"/>
      <c r="J278" s="215">
        <f>ROUND(I278*H278,0)</f>
        <v>0</v>
      </c>
      <c r="K278" s="211" t="s">
        <v>137</v>
      </c>
      <c r="L278" s="216"/>
      <c r="M278" s="217" t="s">
        <v>1</v>
      </c>
      <c r="N278" s="218" t="s">
        <v>42</v>
      </c>
      <c r="O278" s="76"/>
      <c r="P278" s="180">
        <f>O278*H278</f>
        <v>0</v>
      </c>
      <c r="Q278" s="180">
        <v>0.0025</v>
      </c>
      <c r="R278" s="180">
        <f>Q278*H278</f>
        <v>0.0075</v>
      </c>
      <c r="S278" s="180">
        <v>0</v>
      </c>
      <c r="T278" s="181">
        <f>S278*H278</f>
        <v>0</v>
      </c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R278" s="182" t="s">
        <v>171</v>
      </c>
      <c r="AT278" s="182" t="s">
        <v>244</v>
      </c>
      <c r="AU278" s="182" t="s">
        <v>86</v>
      </c>
      <c r="AY278" s="18" t="s">
        <v>131</v>
      </c>
      <c r="BE278" s="183">
        <f>IF(N278="základní",J278,0)</f>
        <v>0</v>
      </c>
      <c r="BF278" s="183">
        <f>IF(N278="snížená",J278,0)</f>
        <v>0</v>
      </c>
      <c r="BG278" s="183">
        <f>IF(N278="zákl. přenesená",J278,0)</f>
        <v>0</v>
      </c>
      <c r="BH278" s="183">
        <f>IF(N278="sníž. přenesená",J278,0)</f>
        <v>0</v>
      </c>
      <c r="BI278" s="183">
        <f>IF(N278="nulová",J278,0)</f>
        <v>0</v>
      </c>
      <c r="BJ278" s="18" t="s">
        <v>8</v>
      </c>
      <c r="BK278" s="183">
        <f>ROUND(I278*H278,0)</f>
        <v>0</v>
      </c>
      <c r="BL278" s="18" t="s">
        <v>138</v>
      </c>
      <c r="BM278" s="182" t="s">
        <v>408</v>
      </c>
    </row>
    <row r="279" spans="1:51" s="13" customFormat="1" ht="12">
      <c r="A279" s="13"/>
      <c r="B279" s="184"/>
      <c r="C279" s="13"/>
      <c r="D279" s="185" t="s">
        <v>140</v>
      </c>
      <c r="E279" s="186" t="s">
        <v>1</v>
      </c>
      <c r="F279" s="187" t="s">
        <v>146</v>
      </c>
      <c r="G279" s="13"/>
      <c r="H279" s="188">
        <v>3</v>
      </c>
      <c r="I279" s="189"/>
      <c r="J279" s="13"/>
      <c r="K279" s="13"/>
      <c r="L279" s="184"/>
      <c r="M279" s="190"/>
      <c r="N279" s="191"/>
      <c r="O279" s="191"/>
      <c r="P279" s="191"/>
      <c r="Q279" s="191"/>
      <c r="R279" s="191"/>
      <c r="S279" s="191"/>
      <c r="T279" s="192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186" t="s">
        <v>140</v>
      </c>
      <c r="AU279" s="186" t="s">
        <v>86</v>
      </c>
      <c r="AV279" s="13" t="s">
        <v>86</v>
      </c>
      <c r="AW279" s="13" t="s">
        <v>33</v>
      </c>
      <c r="AX279" s="13" t="s">
        <v>8</v>
      </c>
      <c r="AY279" s="186" t="s">
        <v>131</v>
      </c>
    </row>
    <row r="280" spans="1:65" s="2" customFormat="1" ht="24.15" customHeight="1">
      <c r="A280" s="37"/>
      <c r="B280" s="170"/>
      <c r="C280" s="209" t="s">
        <v>409</v>
      </c>
      <c r="D280" s="209" t="s">
        <v>244</v>
      </c>
      <c r="E280" s="210" t="s">
        <v>410</v>
      </c>
      <c r="F280" s="211" t="s">
        <v>411</v>
      </c>
      <c r="G280" s="212" t="s">
        <v>242</v>
      </c>
      <c r="H280" s="213">
        <v>2</v>
      </c>
      <c r="I280" s="214"/>
      <c r="J280" s="215">
        <f>ROUND(I280*H280,0)</f>
        <v>0</v>
      </c>
      <c r="K280" s="211" t="s">
        <v>137</v>
      </c>
      <c r="L280" s="216"/>
      <c r="M280" s="217" t="s">
        <v>1</v>
      </c>
      <c r="N280" s="218" t="s">
        <v>42</v>
      </c>
      <c r="O280" s="76"/>
      <c r="P280" s="180">
        <f>O280*H280</f>
        <v>0</v>
      </c>
      <c r="Q280" s="180">
        <v>0.0035</v>
      </c>
      <c r="R280" s="180">
        <f>Q280*H280</f>
        <v>0.007</v>
      </c>
      <c r="S280" s="180">
        <v>0</v>
      </c>
      <c r="T280" s="181">
        <f>S280*H280</f>
        <v>0</v>
      </c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R280" s="182" t="s">
        <v>171</v>
      </c>
      <c r="AT280" s="182" t="s">
        <v>244</v>
      </c>
      <c r="AU280" s="182" t="s">
        <v>86</v>
      </c>
      <c r="AY280" s="18" t="s">
        <v>131</v>
      </c>
      <c r="BE280" s="183">
        <f>IF(N280="základní",J280,0)</f>
        <v>0</v>
      </c>
      <c r="BF280" s="183">
        <f>IF(N280="snížená",J280,0)</f>
        <v>0</v>
      </c>
      <c r="BG280" s="183">
        <f>IF(N280="zákl. přenesená",J280,0)</f>
        <v>0</v>
      </c>
      <c r="BH280" s="183">
        <f>IF(N280="sníž. přenesená",J280,0)</f>
        <v>0</v>
      </c>
      <c r="BI280" s="183">
        <f>IF(N280="nulová",J280,0)</f>
        <v>0</v>
      </c>
      <c r="BJ280" s="18" t="s">
        <v>8</v>
      </c>
      <c r="BK280" s="183">
        <f>ROUND(I280*H280,0)</f>
        <v>0</v>
      </c>
      <c r="BL280" s="18" t="s">
        <v>138</v>
      </c>
      <c r="BM280" s="182" t="s">
        <v>412</v>
      </c>
    </row>
    <row r="281" spans="1:51" s="13" customFormat="1" ht="12">
      <c r="A281" s="13"/>
      <c r="B281" s="184"/>
      <c r="C281" s="13"/>
      <c r="D281" s="185" t="s">
        <v>140</v>
      </c>
      <c r="E281" s="186" t="s">
        <v>1</v>
      </c>
      <c r="F281" s="187" t="s">
        <v>86</v>
      </c>
      <c r="G281" s="13"/>
      <c r="H281" s="188">
        <v>2</v>
      </c>
      <c r="I281" s="189"/>
      <c r="J281" s="13"/>
      <c r="K281" s="13"/>
      <c r="L281" s="184"/>
      <c r="M281" s="190"/>
      <c r="N281" s="191"/>
      <c r="O281" s="191"/>
      <c r="P281" s="191"/>
      <c r="Q281" s="191"/>
      <c r="R281" s="191"/>
      <c r="S281" s="191"/>
      <c r="T281" s="192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186" t="s">
        <v>140</v>
      </c>
      <c r="AU281" s="186" t="s">
        <v>86</v>
      </c>
      <c r="AV281" s="13" t="s">
        <v>86</v>
      </c>
      <c r="AW281" s="13" t="s">
        <v>33</v>
      </c>
      <c r="AX281" s="13" t="s">
        <v>8</v>
      </c>
      <c r="AY281" s="186" t="s">
        <v>131</v>
      </c>
    </row>
    <row r="282" spans="1:65" s="2" customFormat="1" ht="16.5" customHeight="1">
      <c r="A282" s="37"/>
      <c r="B282" s="170"/>
      <c r="C282" s="209" t="s">
        <v>413</v>
      </c>
      <c r="D282" s="209" t="s">
        <v>244</v>
      </c>
      <c r="E282" s="210" t="s">
        <v>414</v>
      </c>
      <c r="F282" s="211" t="s">
        <v>415</v>
      </c>
      <c r="G282" s="212" t="s">
        <v>242</v>
      </c>
      <c r="H282" s="213">
        <v>2</v>
      </c>
      <c r="I282" s="214"/>
      <c r="J282" s="215">
        <f>ROUND(I282*H282,0)</f>
        <v>0</v>
      </c>
      <c r="K282" s="211" t="s">
        <v>1</v>
      </c>
      <c r="L282" s="216"/>
      <c r="M282" s="217" t="s">
        <v>1</v>
      </c>
      <c r="N282" s="218" t="s">
        <v>42</v>
      </c>
      <c r="O282" s="76"/>
      <c r="P282" s="180">
        <f>O282*H282</f>
        <v>0</v>
      </c>
      <c r="Q282" s="180">
        <v>0.0077</v>
      </c>
      <c r="R282" s="180">
        <f>Q282*H282</f>
        <v>0.0154</v>
      </c>
      <c r="S282" s="180">
        <v>0</v>
      </c>
      <c r="T282" s="181">
        <f>S282*H282</f>
        <v>0</v>
      </c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R282" s="182" t="s">
        <v>171</v>
      </c>
      <c r="AT282" s="182" t="s">
        <v>244</v>
      </c>
      <c r="AU282" s="182" t="s">
        <v>86</v>
      </c>
      <c r="AY282" s="18" t="s">
        <v>131</v>
      </c>
      <c r="BE282" s="183">
        <f>IF(N282="základní",J282,0)</f>
        <v>0</v>
      </c>
      <c r="BF282" s="183">
        <f>IF(N282="snížená",J282,0)</f>
        <v>0</v>
      </c>
      <c r="BG282" s="183">
        <f>IF(N282="zákl. přenesená",J282,0)</f>
        <v>0</v>
      </c>
      <c r="BH282" s="183">
        <f>IF(N282="sníž. přenesená",J282,0)</f>
        <v>0</v>
      </c>
      <c r="BI282" s="183">
        <f>IF(N282="nulová",J282,0)</f>
        <v>0</v>
      </c>
      <c r="BJ282" s="18" t="s">
        <v>8</v>
      </c>
      <c r="BK282" s="183">
        <f>ROUND(I282*H282,0)</f>
        <v>0</v>
      </c>
      <c r="BL282" s="18" t="s">
        <v>138</v>
      </c>
      <c r="BM282" s="182" t="s">
        <v>416</v>
      </c>
    </row>
    <row r="283" spans="1:51" s="13" customFormat="1" ht="12">
      <c r="A283" s="13"/>
      <c r="B283" s="184"/>
      <c r="C283" s="13"/>
      <c r="D283" s="185" t="s">
        <v>140</v>
      </c>
      <c r="E283" s="186" t="s">
        <v>1</v>
      </c>
      <c r="F283" s="187" t="s">
        <v>86</v>
      </c>
      <c r="G283" s="13"/>
      <c r="H283" s="188">
        <v>2</v>
      </c>
      <c r="I283" s="189"/>
      <c r="J283" s="13"/>
      <c r="K283" s="13"/>
      <c r="L283" s="184"/>
      <c r="M283" s="190"/>
      <c r="N283" s="191"/>
      <c r="O283" s="191"/>
      <c r="P283" s="191"/>
      <c r="Q283" s="191"/>
      <c r="R283" s="191"/>
      <c r="S283" s="191"/>
      <c r="T283" s="192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186" t="s">
        <v>140</v>
      </c>
      <c r="AU283" s="186" t="s">
        <v>86</v>
      </c>
      <c r="AV283" s="13" t="s">
        <v>86</v>
      </c>
      <c r="AW283" s="13" t="s">
        <v>33</v>
      </c>
      <c r="AX283" s="13" t="s">
        <v>8</v>
      </c>
      <c r="AY283" s="186" t="s">
        <v>131</v>
      </c>
    </row>
    <row r="284" spans="1:65" s="2" customFormat="1" ht="16.5" customHeight="1">
      <c r="A284" s="37"/>
      <c r="B284" s="170"/>
      <c r="C284" s="209" t="s">
        <v>417</v>
      </c>
      <c r="D284" s="209" t="s">
        <v>244</v>
      </c>
      <c r="E284" s="210" t="s">
        <v>418</v>
      </c>
      <c r="F284" s="211" t="s">
        <v>419</v>
      </c>
      <c r="G284" s="212" t="s">
        <v>242</v>
      </c>
      <c r="H284" s="213">
        <v>8</v>
      </c>
      <c r="I284" s="214"/>
      <c r="J284" s="215">
        <f>ROUND(I284*H284,0)</f>
        <v>0</v>
      </c>
      <c r="K284" s="211" t="s">
        <v>1</v>
      </c>
      <c r="L284" s="216"/>
      <c r="M284" s="217" t="s">
        <v>1</v>
      </c>
      <c r="N284" s="218" t="s">
        <v>42</v>
      </c>
      <c r="O284" s="76"/>
      <c r="P284" s="180">
        <f>O284*H284</f>
        <v>0</v>
      </c>
      <c r="Q284" s="180">
        <v>0.0077</v>
      </c>
      <c r="R284" s="180">
        <f>Q284*H284</f>
        <v>0.0616</v>
      </c>
      <c r="S284" s="180">
        <v>0</v>
      </c>
      <c r="T284" s="181">
        <f>S284*H284</f>
        <v>0</v>
      </c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R284" s="182" t="s">
        <v>171</v>
      </c>
      <c r="AT284" s="182" t="s">
        <v>244</v>
      </c>
      <c r="AU284" s="182" t="s">
        <v>86</v>
      </c>
      <c r="AY284" s="18" t="s">
        <v>131</v>
      </c>
      <c r="BE284" s="183">
        <f>IF(N284="základní",J284,0)</f>
        <v>0</v>
      </c>
      <c r="BF284" s="183">
        <f>IF(N284="snížená",J284,0)</f>
        <v>0</v>
      </c>
      <c r="BG284" s="183">
        <f>IF(N284="zákl. přenesená",J284,0)</f>
        <v>0</v>
      </c>
      <c r="BH284" s="183">
        <f>IF(N284="sníž. přenesená",J284,0)</f>
        <v>0</v>
      </c>
      <c r="BI284" s="183">
        <f>IF(N284="nulová",J284,0)</f>
        <v>0</v>
      </c>
      <c r="BJ284" s="18" t="s">
        <v>8</v>
      </c>
      <c r="BK284" s="183">
        <f>ROUND(I284*H284,0)</f>
        <v>0</v>
      </c>
      <c r="BL284" s="18" t="s">
        <v>138</v>
      </c>
      <c r="BM284" s="182" t="s">
        <v>420</v>
      </c>
    </row>
    <row r="285" spans="1:51" s="13" customFormat="1" ht="12">
      <c r="A285" s="13"/>
      <c r="B285" s="184"/>
      <c r="C285" s="13"/>
      <c r="D285" s="185" t="s">
        <v>140</v>
      </c>
      <c r="E285" s="186" t="s">
        <v>1</v>
      </c>
      <c r="F285" s="187" t="s">
        <v>171</v>
      </c>
      <c r="G285" s="13"/>
      <c r="H285" s="188">
        <v>8</v>
      </c>
      <c r="I285" s="189"/>
      <c r="J285" s="13"/>
      <c r="K285" s="13"/>
      <c r="L285" s="184"/>
      <c r="M285" s="190"/>
      <c r="N285" s="191"/>
      <c r="O285" s="191"/>
      <c r="P285" s="191"/>
      <c r="Q285" s="191"/>
      <c r="R285" s="191"/>
      <c r="S285" s="191"/>
      <c r="T285" s="192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186" t="s">
        <v>140</v>
      </c>
      <c r="AU285" s="186" t="s">
        <v>86</v>
      </c>
      <c r="AV285" s="13" t="s">
        <v>86</v>
      </c>
      <c r="AW285" s="13" t="s">
        <v>33</v>
      </c>
      <c r="AX285" s="13" t="s">
        <v>8</v>
      </c>
      <c r="AY285" s="186" t="s">
        <v>131</v>
      </c>
    </row>
    <row r="286" spans="1:65" s="2" customFormat="1" ht="21.75" customHeight="1">
      <c r="A286" s="37"/>
      <c r="B286" s="170"/>
      <c r="C286" s="209" t="s">
        <v>421</v>
      </c>
      <c r="D286" s="209" t="s">
        <v>244</v>
      </c>
      <c r="E286" s="210" t="s">
        <v>422</v>
      </c>
      <c r="F286" s="211" t="s">
        <v>423</v>
      </c>
      <c r="G286" s="212" t="s">
        <v>242</v>
      </c>
      <c r="H286" s="213">
        <v>5</v>
      </c>
      <c r="I286" s="214"/>
      <c r="J286" s="215">
        <f>ROUND(I286*H286,0)</f>
        <v>0</v>
      </c>
      <c r="K286" s="211" t="s">
        <v>137</v>
      </c>
      <c r="L286" s="216"/>
      <c r="M286" s="217" t="s">
        <v>1</v>
      </c>
      <c r="N286" s="218" t="s">
        <v>42</v>
      </c>
      <c r="O286" s="76"/>
      <c r="P286" s="180">
        <f>O286*H286</f>
        <v>0</v>
      </c>
      <c r="Q286" s="180">
        <v>0.0009</v>
      </c>
      <c r="R286" s="180">
        <f>Q286*H286</f>
        <v>0.0045</v>
      </c>
      <c r="S286" s="180">
        <v>0</v>
      </c>
      <c r="T286" s="181">
        <f>S286*H286</f>
        <v>0</v>
      </c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R286" s="182" t="s">
        <v>171</v>
      </c>
      <c r="AT286" s="182" t="s">
        <v>244</v>
      </c>
      <c r="AU286" s="182" t="s">
        <v>86</v>
      </c>
      <c r="AY286" s="18" t="s">
        <v>131</v>
      </c>
      <c r="BE286" s="183">
        <f>IF(N286="základní",J286,0)</f>
        <v>0</v>
      </c>
      <c r="BF286" s="183">
        <f>IF(N286="snížená",J286,0)</f>
        <v>0</v>
      </c>
      <c r="BG286" s="183">
        <f>IF(N286="zákl. přenesená",J286,0)</f>
        <v>0</v>
      </c>
      <c r="BH286" s="183">
        <f>IF(N286="sníž. přenesená",J286,0)</f>
        <v>0</v>
      </c>
      <c r="BI286" s="183">
        <f>IF(N286="nulová",J286,0)</f>
        <v>0</v>
      </c>
      <c r="BJ286" s="18" t="s">
        <v>8</v>
      </c>
      <c r="BK286" s="183">
        <f>ROUND(I286*H286,0)</f>
        <v>0</v>
      </c>
      <c r="BL286" s="18" t="s">
        <v>138</v>
      </c>
      <c r="BM286" s="182" t="s">
        <v>424</v>
      </c>
    </row>
    <row r="287" spans="1:51" s="13" customFormat="1" ht="12">
      <c r="A287" s="13"/>
      <c r="B287" s="184"/>
      <c r="C287" s="13"/>
      <c r="D287" s="185" t="s">
        <v>140</v>
      </c>
      <c r="E287" s="186" t="s">
        <v>1</v>
      </c>
      <c r="F287" s="187" t="s">
        <v>153</v>
      </c>
      <c r="G287" s="13"/>
      <c r="H287" s="188">
        <v>5</v>
      </c>
      <c r="I287" s="189"/>
      <c r="J287" s="13"/>
      <c r="K287" s="13"/>
      <c r="L287" s="184"/>
      <c r="M287" s="190"/>
      <c r="N287" s="191"/>
      <c r="O287" s="191"/>
      <c r="P287" s="191"/>
      <c r="Q287" s="191"/>
      <c r="R287" s="191"/>
      <c r="S287" s="191"/>
      <c r="T287" s="192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186" t="s">
        <v>140</v>
      </c>
      <c r="AU287" s="186" t="s">
        <v>86</v>
      </c>
      <c r="AV287" s="13" t="s">
        <v>86</v>
      </c>
      <c r="AW287" s="13" t="s">
        <v>33</v>
      </c>
      <c r="AX287" s="13" t="s">
        <v>8</v>
      </c>
      <c r="AY287" s="186" t="s">
        <v>131</v>
      </c>
    </row>
    <row r="288" spans="1:65" s="2" customFormat="1" ht="16.5" customHeight="1">
      <c r="A288" s="37"/>
      <c r="B288" s="170"/>
      <c r="C288" s="209" t="s">
        <v>425</v>
      </c>
      <c r="D288" s="209" t="s">
        <v>244</v>
      </c>
      <c r="E288" s="210" t="s">
        <v>426</v>
      </c>
      <c r="F288" s="211" t="s">
        <v>427</v>
      </c>
      <c r="G288" s="212" t="s">
        <v>242</v>
      </c>
      <c r="H288" s="213">
        <v>2</v>
      </c>
      <c r="I288" s="214"/>
      <c r="J288" s="215">
        <f>ROUND(I288*H288,0)</f>
        <v>0</v>
      </c>
      <c r="K288" s="211" t="s">
        <v>137</v>
      </c>
      <c r="L288" s="216"/>
      <c r="M288" s="217" t="s">
        <v>1</v>
      </c>
      <c r="N288" s="218" t="s">
        <v>42</v>
      </c>
      <c r="O288" s="76"/>
      <c r="P288" s="180">
        <f>O288*H288</f>
        <v>0</v>
      </c>
      <c r="Q288" s="180">
        <v>0.0017</v>
      </c>
      <c r="R288" s="180">
        <f>Q288*H288</f>
        <v>0.0034</v>
      </c>
      <c r="S288" s="180">
        <v>0</v>
      </c>
      <c r="T288" s="181">
        <f>S288*H288</f>
        <v>0</v>
      </c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R288" s="182" t="s">
        <v>171</v>
      </c>
      <c r="AT288" s="182" t="s">
        <v>244</v>
      </c>
      <c r="AU288" s="182" t="s">
        <v>86</v>
      </c>
      <c r="AY288" s="18" t="s">
        <v>131</v>
      </c>
      <c r="BE288" s="183">
        <f>IF(N288="základní",J288,0)</f>
        <v>0</v>
      </c>
      <c r="BF288" s="183">
        <f>IF(N288="snížená",J288,0)</f>
        <v>0</v>
      </c>
      <c r="BG288" s="183">
        <f>IF(N288="zákl. přenesená",J288,0)</f>
        <v>0</v>
      </c>
      <c r="BH288" s="183">
        <f>IF(N288="sníž. přenesená",J288,0)</f>
        <v>0</v>
      </c>
      <c r="BI288" s="183">
        <f>IF(N288="nulová",J288,0)</f>
        <v>0</v>
      </c>
      <c r="BJ288" s="18" t="s">
        <v>8</v>
      </c>
      <c r="BK288" s="183">
        <f>ROUND(I288*H288,0)</f>
        <v>0</v>
      </c>
      <c r="BL288" s="18" t="s">
        <v>138</v>
      </c>
      <c r="BM288" s="182" t="s">
        <v>428</v>
      </c>
    </row>
    <row r="289" spans="1:51" s="13" customFormat="1" ht="12">
      <c r="A289" s="13"/>
      <c r="B289" s="184"/>
      <c r="C289" s="13"/>
      <c r="D289" s="185" t="s">
        <v>140</v>
      </c>
      <c r="E289" s="186" t="s">
        <v>1</v>
      </c>
      <c r="F289" s="187" t="s">
        <v>86</v>
      </c>
      <c r="G289" s="13"/>
      <c r="H289" s="188">
        <v>2</v>
      </c>
      <c r="I289" s="189"/>
      <c r="J289" s="13"/>
      <c r="K289" s="13"/>
      <c r="L289" s="184"/>
      <c r="M289" s="190"/>
      <c r="N289" s="191"/>
      <c r="O289" s="191"/>
      <c r="P289" s="191"/>
      <c r="Q289" s="191"/>
      <c r="R289" s="191"/>
      <c r="S289" s="191"/>
      <c r="T289" s="192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186" t="s">
        <v>140</v>
      </c>
      <c r="AU289" s="186" t="s">
        <v>86</v>
      </c>
      <c r="AV289" s="13" t="s">
        <v>86</v>
      </c>
      <c r="AW289" s="13" t="s">
        <v>33</v>
      </c>
      <c r="AX289" s="13" t="s">
        <v>8</v>
      </c>
      <c r="AY289" s="186" t="s">
        <v>131</v>
      </c>
    </row>
    <row r="290" spans="1:65" s="2" customFormat="1" ht="16.5" customHeight="1">
      <c r="A290" s="37"/>
      <c r="B290" s="170"/>
      <c r="C290" s="209" t="s">
        <v>429</v>
      </c>
      <c r="D290" s="209" t="s">
        <v>244</v>
      </c>
      <c r="E290" s="210" t="s">
        <v>430</v>
      </c>
      <c r="F290" s="211" t="s">
        <v>431</v>
      </c>
      <c r="G290" s="212" t="s">
        <v>242</v>
      </c>
      <c r="H290" s="213">
        <v>14</v>
      </c>
      <c r="I290" s="214"/>
      <c r="J290" s="215">
        <f>ROUND(I290*H290,0)</f>
        <v>0</v>
      </c>
      <c r="K290" s="211" t="s">
        <v>1</v>
      </c>
      <c r="L290" s="216"/>
      <c r="M290" s="217" t="s">
        <v>1</v>
      </c>
      <c r="N290" s="218" t="s">
        <v>42</v>
      </c>
      <c r="O290" s="76"/>
      <c r="P290" s="180">
        <f>O290*H290</f>
        <v>0</v>
      </c>
      <c r="Q290" s="180">
        <v>0.0026</v>
      </c>
      <c r="R290" s="180">
        <f>Q290*H290</f>
        <v>0.0364</v>
      </c>
      <c r="S290" s="180">
        <v>0</v>
      </c>
      <c r="T290" s="181">
        <f>S290*H290</f>
        <v>0</v>
      </c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R290" s="182" t="s">
        <v>171</v>
      </c>
      <c r="AT290" s="182" t="s">
        <v>244</v>
      </c>
      <c r="AU290" s="182" t="s">
        <v>86</v>
      </c>
      <c r="AY290" s="18" t="s">
        <v>131</v>
      </c>
      <c r="BE290" s="183">
        <f>IF(N290="základní",J290,0)</f>
        <v>0</v>
      </c>
      <c r="BF290" s="183">
        <f>IF(N290="snížená",J290,0)</f>
        <v>0</v>
      </c>
      <c r="BG290" s="183">
        <f>IF(N290="zákl. přenesená",J290,0)</f>
        <v>0</v>
      </c>
      <c r="BH290" s="183">
        <f>IF(N290="sníž. přenesená",J290,0)</f>
        <v>0</v>
      </c>
      <c r="BI290" s="183">
        <f>IF(N290="nulová",J290,0)</f>
        <v>0</v>
      </c>
      <c r="BJ290" s="18" t="s">
        <v>8</v>
      </c>
      <c r="BK290" s="183">
        <f>ROUND(I290*H290,0)</f>
        <v>0</v>
      </c>
      <c r="BL290" s="18" t="s">
        <v>138</v>
      </c>
      <c r="BM290" s="182" t="s">
        <v>432</v>
      </c>
    </row>
    <row r="291" spans="1:51" s="13" customFormat="1" ht="12">
      <c r="A291" s="13"/>
      <c r="B291" s="184"/>
      <c r="C291" s="13"/>
      <c r="D291" s="185" t="s">
        <v>140</v>
      </c>
      <c r="E291" s="186" t="s">
        <v>1</v>
      </c>
      <c r="F291" s="187" t="s">
        <v>433</v>
      </c>
      <c r="G291" s="13"/>
      <c r="H291" s="188">
        <v>14</v>
      </c>
      <c r="I291" s="189"/>
      <c r="J291" s="13"/>
      <c r="K291" s="13"/>
      <c r="L291" s="184"/>
      <c r="M291" s="190"/>
      <c r="N291" s="191"/>
      <c r="O291" s="191"/>
      <c r="P291" s="191"/>
      <c r="Q291" s="191"/>
      <c r="R291" s="191"/>
      <c r="S291" s="191"/>
      <c r="T291" s="192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186" t="s">
        <v>140</v>
      </c>
      <c r="AU291" s="186" t="s">
        <v>86</v>
      </c>
      <c r="AV291" s="13" t="s">
        <v>86</v>
      </c>
      <c r="AW291" s="13" t="s">
        <v>33</v>
      </c>
      <c r="AX291" s="13" t="s">
        <v>8</v>
      </c>
      <c r="AY291" s="186" t="s">
        <v>131</v>
      </c>
    </row>
    <row r="292" spans="1:65" s="2" customFormat="1" ht="24.15" customHeight="1">
      <c r="A292" s="37"/>
      <c r="B292" s="170"/>
      <c r="C292" s="171" t="s">
        <v>434</v>
      </c>
      <c r="D292" s="171" t="s">
        <v>133</v>
      </c>
      <c r="E292" s="172" t="s">
        <v>435</v>
      </c>
      <c r="F292" s="173" t="s">
        <v>436</v>
      </c>
      <c r="G292" s="174" t="s">
        <v>242</v>
      </c>
      <c r="H292" s="175">
        <v>25</v>
      </c>
      <c r="I292" s="176"/>
      <c r="J292" s="177">
        <f>ROUND(I292*H292,0)</f>
        <v>0</v>
      </c>
      <c r="K292" s="173" t="s">
        <v>137</v>
      </c>
      <c r="L292" s="38"/>
      <c r="M292" s="178" t="s">
        <v>1</v>
      </c>
      <c r="N292" s="179" t="s">
        <v>42</v>
      </c>
      <c r="O292" s="76"/>
      <c r="P292" s="180">
        <f>O292*H292</f>
        <v>0</v>
      </c>
      <c r="Q292" s="180">
        <v>0.112405</v>
      </c>
      <c r="R292" s="180">
        <f>Q292*H292</f>
        <v>2.810125</v>
      </c>
      <c r="S292" s="180">
        <v>0</v>
      </c>
      <c r="T292" s="181">
        <f>S292*H292</f>
        <v>0</v>
      </c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R292" s="182" t="s">
        <v>138</v>
      </c>
      <c r="AT292" s="182" t="s">
        <v>133</v>
      </c>
      <c r="AU292" s="182" t="s">
        <v>86</v>
      </c>
      <c r="AY292" s="18" t="s">
        <v>131</v>
      </c>
      <c r="BE292" s="183">
        <f>IF(N292="základní",J292,0)</f>
        <v>0</v>
      </c>
      <c r="BF292" s="183">
        <f>IF(N292="snížená",J292,0)</f>
        <v>0</v>
      </c>
      <c r="BG292" s="183">
        <f>IF(N292="zákl. přenesená",J292,0)</f>
        <v>0</v>
      </c>
      <c r="BH292" s="183">
        <f>IF(N292="sníž. přenesená",J292,0)</f>
        <v>0</v>
      </c>
      <c r="BI292" s="183">
        <f>IF(N292="nulová",J292,0)</f>
        <v>0</v>
      </c>
      <c r="BJ292" s="18" t="s">
        <v>8</v>
      </c>
      <c r="BK292" s="183">
        <f>ROUND(I292*H292,0)</f>
        <v>0</v>
      </c>
      <c r="BL292" s="18" t="s">
        <v>138</v>
      </c>
      <c r="BM292" s="182" t="s">
        <v>437</v>
      </c>
    </row>
    <row r="293" spans="1:51" s="13" customFormat="1" ht="12">
      <c r="A293" s="13"/>
      <c r="B293" s="184"/>
      <c r="C293" s="13"/>
      <c r="D293" s="185" t="s">
        <v>140</v>
      </c>
      <c r="E293" s="186" t="s">
        <v>1</v>
      </c>
      <c r="F293" s="187" t="s">
        <v>438</v>
      </c>
      <c r="G293" s="13"/>
      <c r="H293" s="188">
        <v>25</v>
      </c>
      <c r="I293" s="189"/>
      <c r="J293" s="13"/>
      <c r="K293" s="13"/>
      <c r="L293" s="184"/>
      <c r="M293" s="190"/>
      <c r="N293" s="191"/>
      <c r="O293" s="191"/>
      <c r="P293" s="191"/>
      <c r="Q293" s="191"/>
      <c r="R293" s="191"/>
      <c r="S293" s="191"/>
      <c r="T293" s="192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186" t="s">
        <v>140</v>
      </c>
      <c r="AU293" s="186" t="s">
        <v>86</v>
      </c>
      <c r="AV293" s="13" t="s">
        <v>86</v>
      </c>
      <c r="AW293" s="13" t="s">
        <v>33</v>
      </c>
      <c r="AX293" s="13" t="s">
        <v>8</v>
      </c>
      <c r="AY293" s="186" t="s">
        <v>131</v>
      </c>
    </row>
    <row r="294" spans="1:65" s="2" customFormat="1" ht="21.75" customHeight="1">
      <c r="A294" s="37"/>
      <c r="B294" s="170"/>
      <c r="C294" s="209" t="s">
        <v>439</v>
      </c>
      <c r="D294" s="209" t="s">
        <v>244</v>
      </c>
      <c r="E294" s="210" t="s">
        <v>440</v>
      </c>
      <c r="F294" s="211" t="s">
        <v>441</v>
      </c>
      <c r="G294" s="212" t="s">
        <v>242</v>
      </c>
      <c r="H294" s="213">
        <v>25</v>
      </c>
      <c r="I294" s="214"/>
      <c r="J294" s="215">
        <f>ROUND(I294*H294,0)</f>
        <v>0</v>
      </c>
      <c r="K294" s="211" t="s">
        <v>137</v>
      </c>
      <c r="L294" s="216"/>
      <c r="M294" s="217" t="s">
        <v>1</v>
      </c>
      <c r="N294" s="218" t="s">
        <v>42</v>
      </c>
      <c r="O294" s="76"/>
      <c r="P294" s="180">
        <f>O294*H294</f>
        <v>0</v>
      </c>
      <c r="Q294" s="180">
        <v>0.0061</v>
      </c>
      <c r="R294" s="180">
        <f>Q294*H294</f>
        <v>0.1525</v>
      </c>
      <c r="S294" s="180">
        <v>0</v>
      </c>
      <c r="T294" s="181">
        <f>S294*H294</f>
        <v>0</v>
      </c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R294" s="182" t="s">
        <v>171</v>
      </c>
      <c r="AT294" s="182" t="s">
        <v>244</v>
      </c>
      <c r="AU294" s="182" t="s">
        <v>86</v>
      </c>
      <c r="AY294" s="18" t="s">
        <v>131</v>
      </c>
      <c r="BE294" s="183">
        <f>IF(N294="základní",J294,0)</f>
        <v>0</v>
      </c>
      <c r="BF294" s="183">
        <f>IF(N294="snížená",J294,0)</f>
        <v>0</v>
      </c>
      <c r="BG294" s="183">
        <f>IF(N294="zákl. přenesená",J294,0)</f>
        <v>0</v>
      </c>
      <c r="BH294" s="183">
        <f>IF(N294="sníž. přenesená",J294,0)</f>
        <v>0</v>
      </c>
      <c r="BI294" s="183">
        <f>IF(N294="nulová",J294,0)</f>
        <v>0</v>
      </c>
      <c r="BJ294" s="18" t="s">
        <v>8</v>
      </c>
      <c r="BK294" s="183">
        <f>ROUND(I294*H294,0)</f>
        <v>0</v>
      </c>
      <c r="BL294" s="18" t="s">
        <v>138</v>
      </c>
      <c r="BM294" s="182" t="s">
        <v>442</v>
      </c>
    </row>
    <row r="295" spans="1:51" s="13" customFormat="1" ht="12">
      <c r="A295" s="13"/>
      <c r="B295" s="184"/>
      <c r="C295" s="13"/>
      <c r="D295" s="185" t="s">
        <v>140</v>
      </c>
      <c r="E295" s="186" t="s">
        <v>1</v>
      </c>
      <c r="F295" s="187" t="s">
        <v>438</v>
      </c>
      <c r="G295" s="13"/>
      <c r="H295" s="188">
        <v>25</v>
      </c>
      <c r="I295" s="189"/>
      <c r="J295" s="13"/>
      <c r="K295" s="13"/>
      <c r="L295" s="184"/>
      <c r="M295" s="190"/>
      <c r="N295" s="191"/>
      <c r="O295" s="191"/>
      <c r="P295" s="191"/>
      <c r="Q295" s="191"/>
      <c r="R295" s="191"/>
      <c r="S295" s="191"/>
      <c r="T295" s="192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186" t="s">
        <v>140</v>
      </c>
      <c r="AU295" s="186" t="s">
        <v>86</v>
      </c>
      <c r="AV295" s="13" t="s">
        <v>86</v>
      </c>
      <c r="AW295" s="13" t="s">
        <v>33</v>
      </c>
      <c r="AX295" s="13" t="s">
        <v>8</v>
      </c>
      <c r="AY295" s="186" t="s">
        <v>131</v>
      </c>
    </row>
    <row r="296" spans="1:65" s="2" customFormat="1" ht="24.15" customHeight="1">
      <c r="A296" s="37"/>
      <c r="B296" s="170"/>
      <c r="C296" s="171" t="s">
        <v>443</v>
      </c>
      <c r="D296" s="171" t="s">
        <v>133</v>
      </c>
      <c r="E296" s="172" t="s">
        <v>444</v>
      </c>
      <c r="F296" s="173" t="s">
        <v>445</v>
      </c>
      <c r="G296" s="174" t="s">
        <v>161</v>
      </c>
      <c r="H296" s="175">
        <v>101</v>
      </c>
      <c r="I296" s="176"/>
      <c r="J296" s="177">
        <f>ROUND(I296*H296,0)</f>
        <v>0</v>
      </c>
      <c r="K296" s="173" t="s">
        <v>137</v>
      </c>
      <c r="L296" s="38"/>
      <c r="M296" s="178" t="s">
        <v>1</v>
      </c>
      <c r="N296" s="179" t="s">
        <v>42</v>
      </c>
      <c r="O296" s="76"/>
      <c r="P296" s="180">
        <f>O296*H296</f>
        <v>0</v>
      </c>
      <c r="Q296" s="180">
        <v>0.000132</v>
      </c>
      <c r="R296" s="180">
        <f>Q296*H296</f>
        <v>0.013332000000000002</v>
      </c>
      <c r="S296" s="180">
        <v>0</v>
      </c>
      <c r="T296" s="181">
        <f>S296*H296</f>
        <v>0</v>
      </c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R296" s="182" t="s">
        <v>138</v>
      </c>
      <c r="AT296" s="182" t="s">
        <v>133</v>
      </c>
      <c r="AU296" s="182" t="s">
        <v>86</v>
      </c>
      <c r="AY296" s="18" t="s">
        <v>131</v>
      </c>
      <c r="BE296" s="183">
        <f>IF(N296="základní",J296,0)</f>
        <v>0</v>
      </c>
      <c r="BF296" s="183">
        <f>IF(N296="snížená",J296,0)</f>
        <v>0</v>
      </c>
      <c r="BG296" s="183">
        <f>IF(N296="zákl. přenesená",J296,0)</f>
        <v>0</v>
      </c>
      <c r="BH296" s="183">
        <f>IF(N296="sníž. přenesená",J296,0)</f>
        <v>0</v>
      </c>
      <c r="BI296" s="183">
        <f>IF(N296="nulová",J296,0)</f>
        <v>0</v>
      </c>
      <c r="BJ296" s="18" t="s">
        <v>8</v>
      </c>
      <c r="BK296" s="183">
        <f>ROUND(I296*H296,0)</f>
        <v>0</v>
      </c>
      <c r="BL296" s="18" t="s">
        <v>138</v>
      </c>
      <c r="BM296" s="182" t="s">
        <v>446</v>
      </c>
    </row>
    <row r="297" spans="1:51" s="13" customFormat="1" ht="12">
      <c r="A297" s="13"/>
      <c r="B297" s="184"/>
      <c r="C297" s="13"/>
      <c r="D297" s="185" t="s">
        <v>140</v>
      </c>
      <c r="E297" s="186" t="s">
        <v>1</v>
      </c>
      <c r="F297" s="187" t="s">
        <v>447</v>
      </c>
      <c r="G297" s="13"/>
      <c r="H297" s="188">
        <v>101</v>
      </c>
      <c r="I297" s="189"/>
      <c r="J297" s="13"/>
      <c r="K297" s="13"/>
      <c r="L297" s="184"/>
      <c r="M297" s="190"/>
      <c r="N297" s="191"/>
      <c r="O297" s="191"/>
      <c r="P297" s="191"/>
      <c r="Q297" s="191"/>
      <c r="R297" s="191"/>
      <c r="S297" s="191"/>
      <c r="T297" s="192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186" t="s">
        <v>140</v>
      </c>
      <c r="AU297" s="186" t="s">
        <v>86</v>
      </c>
      <c r="AV297" s="13" t="s">
        <v>86</v>
      </c>
      <c r="AW297" s="13" t="s">
        <v>33</v>
      </c>
      <c r="AX297" s="13" t="s">
        <v>8</v>
      </c>
      <c r="AY297" s="186" t="s">
        <v>131</v>
      </c>
    </row>
    <row r="298" spans="1:65" s="2" customFormat="1" ht="24.15" customHeight="1">
      <c r="A298" s="37"/>
      <c r="B298" s="170"/>
      <c r="C298" s="171" t="s">
        <v>448</v>
      </c>
      <c r="D298" s="171" t="s">
        <v>133</v>
      </c>
      <c r="E298" s="172" t="s">
        <v>449</v>
      </c>
      <c r="F298" s="173" t="s">
        <v>450</v>
      </c>
      <c r="G298" s="174" t="s">
        <v>161</v>
      </c>
      <c r="H298" s="175">
        <v>377.5</v>
      </c>
      <c r="I298" s="176"/>
      <c r="J298" s="177">
        <f>ROUND(I298*H298,0)</f>
        <v>0</v>
      </c>
      <c r="K298" s="173" t="s">
        <v>137</v>
      </c>
      <c r="L298" s="38"/>
      <c r="M298" s="178" t="s">
        <v>1</v>
      </c>
      <c r="N298" s="179" t="s">
        <v>42</v>
      </c>
      <c r="O298" s="76"/>
      <c r="P298" s="180">
        <f>O298*H298</f>
        <v>0</v>
      </c>
      <c r="Q298" s="180">
        <v>6.08E-05</v>
      </c>
      <c r="R298" s="180">
        <f>Q298*H298</f>
        <v>0.022952</v>
      </c>
      <c r="S298" s="180">
        <v>0</v>
      </c>
      <c r="T298" s="181">
        <f>S298*H298</f>
        <v>0</v>
      </c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R298" s="182" t="s">
        <v>138</v>
      </c>
      <c r="AT298" s="182" t="s">
        <v>133</v>
      </c>
      <c r="AU298" s="182" t="s">
        <v>86</v>
      </c>
      <c r="AY298" s="18" t="s">
        <v>131</v>
      </c>
      <c r="BE298" s="183">
        <f>IF(N298="základní",J298,0)</f>
        <v>0</v>
      </c>
      <c r="BF298" s="183">
        <f>IF(N298="snížená",J298,0)</f>
        <v>0</v>
      </c>
      <c r="BG298" s="183">
        <f>IF(N298="zákl. přenesená",J298,0)</f>
        <v>0</v>
      </c>
      <c r="BH298" s="183">
        <f>IF(N298="sníž. přenesená",J298,0)</f>
        <v>0</v>
      </c>
      <c r="BI298" s="183">
        <f>IF(N298="nulová",J298,0)</f>
        <v>0</v>
      </c>
      <c r="BJ298" s="18" t="s">
        <v>8</v>
      </c>
      <c r="BK298" s="183">
        <f>ROUND(I298*H298,0)</f>
        <v>0</v>
      </c>
      <c r="BL298" s="18" t="s">
        <v>138</v>
      </c>
      <c r="BM298" s="182" t="s">
        <v>451</v>
      </c>
    </row>
    <row r="299" spans="1:51" s="13" customFormat="1" ht="12">
      <c r="A299" s="13"/>
      <c r="B299" s="184"/>
      <c r="C299" s="13"/>
      <c r="D299" s="185" t="s">
        <v>140</v>
      </c>
      <c r="E299" s="186" t="s">
        <v>1</v>
      </c>
      <c r="F299" s="187" t="s">
        <v>452</v>
      </c>
      <c r="G299" s="13"/>
      <c r="H299" s="188">
        <v>377.5</v>
      </c>
      <c r="I299" s="189"/>
      <c r="J299" s="13"/>
      <c r="K299" s="13"/>
      <c r="L299" s="184"/>
      <c r="M299" s="190"/>
      <c r="N299" s="191"/>
      <c r="O299" s="191"/>
      <c r="P299" s="191"/>
      <c r="Q299" s="191"/>
      <c r="R299" s="191"/>
      <c r="S299" s="191"/>
      <c r="T299" s="192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186" t="s">
        <v>140</v>
      </c>
      <c r="AU299" s="186" t="s">
        <v>86</v>
      </c>
      <c r="AV299" s="13" t="s">
        <v>86</v>
      </c>
      <c r="AW299" s="13" t="s">
        <v>33</v>
      </c>
      <c r="AX299" s="13" t="s">
        <v>8</v>
      </c>
      <c r="AY299" s="186" t="s">
        <v>131</v>
      </c>
    </row>
    <row r="300" spans="1:65" s="2" customFormat="1" ht="24.15" customHeight="1">
      <c r="A300" s="37"/>
      <c r="B300" s="170"/>
      <c r="C300" s="171" t="s">
        <v>453</v>
      </c>
      <c r="D300" s="171" t="s">
        <v>133</v>
      </c>
      <c r="E300" s="172" t="s">
        <v>454</v>
      </c>
      <c r="F300" s="173" t="s">
        <v>455</v>
      </c>
      <c r="G300" s="174" t="s">
        <v>136</v>
      </c>
      <c r="H300" s="175">
        <v>26.75</v>
      </c>
      <c r="I300" s="176"/>
      <c r="J300" s="177">
        <f>ROUND(I300*H300,0)</f>
        <v>0</v>
      </c>
      <c r="K300" s="173" t="s">
        <v>137</v>
      </c>
      <c r="L300" s="38"/>
      <c r="M300" s="178" t="s">
        <v>1</v>
      </c>
      <c r="N300" s="179" t="s">
        <v>42</v>
      </c>
      <c r="O300" s="76"/>
      <c r="P300" s="180">
        <f>O300*H300</f>
        <v>0</v>
      </c>
      <c r="Q300" s="180">
        <v>0.00145</v>
      </c>
      <c r="R300" s="180">
        <f>Q300*H300</f>
        <v>0.038787499999999996</v>
      </c>
      <c r="S300" s="180">
        <v>0</v>
      </c>
      <c r="T300" s="181">
        <f>S300*H300</f>
        <v>0</v>
      </c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R300" s="182" t="s">
        <v>138</v>
      </c>
      <c r="AT300" s="182" t="s">
        <v>133</v>
      </c>
      <c r="AU300" s="182" t="s">
        <v>86</v>
      </c>
      <c r="AY300" s="18" t="s">
        <v>131</v>
      </c>
      <c r="BE300" s="183">
        <f>IF(N300="základní",J300,0)</f>
        <v>0</v>
      </c>
      <c r="BF300" s="183">
        <f>IF(N300="snížená",J300,0)</f>
        <v>0</v>
      </c>
      <c r="BG300" s="183">
        <f>IF(N300="zákl. přenesená",J300,0)</f>
        <v>0</v>
      </c>
      <c r="BH300" s="183">
        <f>IF(N300="sníž. přenesená",J300,0)</f>
        <v>0</v>
      </c>
      <c r="BI300" s="183">
        <f>IF(N300="nulová",J300,0)</f>
        <v>0</v>
      </c>
      <c r="BJ300" s="18" t="s">
        <v>8</v>
      </c>
      <c r="BK300" s="183">
        <f>ROUND(I300*H300,0)</f>
        <v>0</v>
      </c>
      <c r="BL300" s="18" t="s">
        <v>138</v>
      </c>
      <c r="BM300" s="182" t="s">
        <v>456</v>
      </c>
    </row>
    <row r="301" spans="1:51" s="13" customFormat="1" ht="12">
      <c r="A301" s="13"/>
      <c r="B301" s="184"/>
      <c r="C301" s="13"/>
      <c r="D301" s="185" t="s">
        <v>140</v>
      </c>
      <c r="E301" s="186" t="s">
        <v>1</v>
      </c>
      <c r="F301" s="187" t="s">
        <v>457</v>
      </c>
      <c r="G301" s="13"/>
      <c r="H301" s="188">
        <v>26.75</v>
      </c>
      <c r="I301" s="189"/>
      <c r="J301" s="13"/>
      <c r="K301" s="13"/>
      <c r="L301" s="184"/>
      <c r="M301" s="190"/>
      <c r="N301" s="191"/>
      <c r="O301" s="191"/>
      <c r="P301" s="191"/>
      <c r="Q301" s="191"/>
      <c r="R301" s="191"/>
      <c r="S301" s="191"/>
      <c r="T301" s="192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186" t="s">
        <v>140</v>
      </c>
      <c r="AU301" s="186" t="s">
        <v>86</v>
      </c>
      <c r="AV301" s="13" t="s">
        <v>86</v>
      </c>
      <c r="AW301" s="13" t="s">
        <v>33</v>
      </c>
      <c r="AX301" s="13" t="s">
        <v>8</v>
      </c>
      <c r="AY301" s="186" t="s">
        <v>131</v>
      </c>
    </row>
    <row r="302" spans="1:65" s="2" customFormat="1" ht="16.5" customHeight="1">
      <c r="A302" s="37"/>
      <c r="B302" s="170"/>
      <c r="C302" s="171" t="s">
        <v>458</v>
      </c>
      <c r="D302" s="171" t="s">
        <v>133</v>
      </c>
      <c r="E302" s="172" t="s">
        <v>459</v>
      </c>
      <c r="F302" s="173" t="s">
        <v>460</v>
      </c>
      <c r="G302" s="174" t="s">
        <v>161</v>
      </c>
      <c r="H302" s="175">
        <v>478.5</v>
      </c>
      <c r="I302" s="176"/>
      <c r="J302" s="177">
        <f>ROUND(I302*H302,0)</f>
        <v>0</v>
      </c>
      <c r="K302" s="173" t="s">
        <v>137</v>
      </c>
      <c r="L302" s="38"/>
      <c r="M302" s="178" t="s">
        <v>1</v>
      </c>
      <c r="N302" s="179" t="s">
        <v>42</v>
      </c>
      <c r="O302" s="76"/>
      <c r="P302" s="180">
        <f>O302*H302</f>
        <v>0</v>
      </c>
      <c r="Q302" s="180">
        <v>4.88E-06</v>
      </c>
      <c r="R302" s="180">
        <f>Q302*H302</f>
        <v>0.00233508</v>
      </c>
      <c r="S302" s="180">
        <v>0</v>
      </c>
      <c r="T302" s="181">
        <f>S302*H302</f>
        <v>0</v>
      </c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R302" s="182" t="s">
        <v>138</v>
      </c>
      <c r="AT302" s="182" t="s">
        <v>133</v>
      </c>
      <c r="AU302" s="182" t="s">
        <v>86</v>
      </c>
      <c r="AY302" s="18" t="s">
        <v>131</v>
      </c>
      <c r="BE302" s="183">
        <f>IF(N302="základní",J302,0)</f>
        <v>0</v>
      </c>
      <c r="BF302" s="183">
        <f>IF(N302="snížená",J302,0)</f>
        <v>0</v>
      </c>
      <c r="BG302" s="183">
        <f>IF(N302="zákl. přenesená",J302,0)</f>
        <v>0</v>
      </c>
      <c r="BH302" s="183">
        <f>IF(N302="sníž. přenesená",J302,0)</f>
        <v>0</v>
      </c>
      <c r="BI302" s="183">
        <f>IF(N302="nulová",J302,0)</f>
        <v>0</v>
      </c>
      <c r="BJ302" s="18" t="s">
        <v>8</v>
      </c>
      <c r="BK302" s="183">
        <f>ROUND(I302*H302,0)</f>
        <v>0</v>
      </c>
      <c r="BL302" s="18" t="s">
        <v>138</v>
      </c>
      <c r="BM302" s="182" t="s">
        <v>461</v>
      </c>
    </row>
    <row r="303" spans="1:51" s="13" customFormat="1" ht="12">
      <c r="A303" s="13"/>
      <c r="B303" s="184"/>
      <c r="C303" s="13"/>
      <c r="D303" s="185" t="s">
        <v>140</v>
      </c>
      <c r="E303" s="186" t="s">
        <v>1</v>
      </c>
      <c r="F303" s="187" t="s">
        <v>447</v>
      </c>
      <c r="G303" s="13"/>
      <c r="H303" s="188">
        <v>101</v>
      </c>
      <c r="I303" s="189"/>
      <c r="J303" s="13"/>
      <c r="K303" s="13"/>
      <c r="L303" s="184"/>
      <c r="M303" s="190"/>
      <c r="N303" s="191"/>
      <c r="O303" s="191"/>
      <c r="P303" s="191"/>
      <c r="Q303" s="191"/>
      <c r="R303" s="191"/>
      <c r="S303" s="191"/>
      <c r="T303" s="192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186" t="s">
        <v>140</v>
      </c>
      <c r="AU303" s="186" t="s">
        <v>86</v>
      </c>
      <c r="AV303" s="13" t="s">
        <v>86</v>
      </c>
      <c r="AW303" s="13" t="s">
        <v>33</v>
      </c>
      <c r="AX303" s="13" t="s">
        <v>77</v>
      </c>
      <c r="AY303" s="186" t="s">
        <v>131</v>
      </c>
    </row>
    <row r="304" spans="1:51" s="13" customFormat="1" ht="12">
      <c r="A304" s="13"/>
      <c r="B304" s="184"/>
      <c r="C304" s="13"/>
      <c r="D304" s="185" t="s">
        <v>140</v>
      </c>
      <c r="E304" s="186" t="s">
        <v>1</v>
      </c>
      <c r="F304" s="187" t="s">
        <v>452</v>
      </c>
      <c r="G304" s="13"/>
      <c r="H304" s="188">
        <v>377.5</v>
      </c>
      <c r="I304" s="189"/>
      <c r="J304" s="13"/>
      <c r="K304" s="13"/>
      <c r="L304" s="184"/>
      <c r="M304" s="190"/>
      <c r="N304" s="191"/>
      <c r="O304" s="191"/>
      <c r="P304" s="191"/>
      <c r="Q304" s="191"/>
      <c r="R304" s="191"/>
      <c r="S304" s="191"/>
      <c r="T304" s="192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186" t="s">
        <v>140</v>
      </c>
      <c r="AU304" s="186" t="s">
        <v>86</v>
      </c>
      <c r="AV304" s="13" t="s">
        <v>86</v>
      </c>
      <c r="AW304" s="13" t="s">
        <v>33</v>
      </c>
      <c r="AX304" s="13" t="s">
        <v>77</v>
      </c>
      <c r="AY304" s="186" t="s">
        <v>131</v>
      </c>
    </row>
    <row r="305" spans="1:51" s="14" customFormat="1" ht="12">
      <c r="A305" s="14"/>
      <c r="B305" s="193"/>
      <c r="C305" s="14"/>
      <c r="D305" s="185" t="s">
        <v>140</v>
      </c>
      <c r="E305" s="194" t="s">
        <v>1</v>
      </c>
      <c r="F305" s="195" t="s">
        <v>170</v>
      </c>
      <c r="G305" s="14"/>
      <c r="H305" s="196">
        <v>478.5</v>
      </c>
      <c r="I305" s="197"/>
      <c r="J305" s="14"/>
      <c r="K305" s="14"/>
      <c r="L305" s="193"/>
      <c r="M305" s="198"/>
      <c r="N305" s="199"/>
      <c r="O305" s="199"/>
      <c r="P305" s="199"/>
      <c r="Q305" s="199"/>
      <c r="R305" s="199"/>
      <c r="S305" s="199"/>
      <c r="T305" s="200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194" t="s">
        <v>140</v>
      </c>
      <c r="AU305" s="194" t="s">
        <v>86</v>
      </c>
      <c r="AV305" s="14" t="s">
        <v>146</v>
      </c>
      <c r="AW305" s="14" t="s">
        <v>33</v>
      </c>
      <c r="AX305" s="14" t="s">
        <v>8</v>
      </c>
      <c r="AY305" s="194" t="s">
        <v>131</v>
      </c>
    </row>
    <row r="306" spans="1:65" s="2" customFormat="1" ht="16.5" customHeight="1">
      <c r="A306" s="37"/>
      <c r="B306" s="170"/>
      <c r="C306" s="171" t="s">
        <v>462</v>
      </c>
      <c r="D306" s="171" t="s">
        <v>133</v>
      </c>
      <c r="E306" s="172" t="s">
        <v>463</v>
      </c>
      <c r="F306" s="173" t="s">
        <v>464</v>
      </c>
      <c r="G306" s="174" t="s">
        <v>136</v>
      </c>
      <c r="H306" s="175">
        <v>26.75</v>
      </c>
      <c r="I306" s="176"/>
      <c r="J306" s="177">
        <f>ROUND(I306*H306,0)</f>
        <v>0</v>
      </c>
      <c r="K306" s="173" t="s">
        <v>137</v>
      </c>
      <c r="L306" s="38"/>
      <c r="M306" s="178" t="s">
        <v>1</v>
      </c>
      <c r="N306" s="179" t="s">
        <v>42</v>
      </c>
      <c r="O306" s="76"/>
      <c r="P306" s="180">
        <f>O306*H306</f>
        <v>0</v>
      </c>
      <c r="Q306" s="180">
        <v>1.22E-05</v>
      </c>
      <c r="R306" s="180">
        <f>Q306*H306</f>
        <v>0.00032635</v>
      </c>
      <c r="S306" s="180">
        <v>0</v>
      </c>
      <c r="T306" s="181">
        <f>S306*H306</f>
        <v>0</v>
      </c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R306" s="182" t="s">
        <v>138</v>
      </c>
      <c r="AT306" s="182" t="s">
        <v>133</v>
      </c>
      <c r="AU306" s="182" t="s">
        <v>86</v>
      </c>
      <c r="AY306" s="18" t="s">
        <v>131</v>
      </c>
      <c r="BE306" s="183">
        <f>IF(N306="základní",J306,0)</f>
        <v>0</v>
      </c>
      <c r="BF306" s="183">
        <f>IF(N306="snížená",J306,0)</f>
        <v>0</v>
      </c>
      <c r="BG306" s="183">
        <f>IF(N306="zákl. přenesená",J306,0)</f>
        <v>0</v>
      </c>
      <c r="BH306" s="183">
        <f>IF(N306="sníž. přenesená",J306,0)</f>
        <v>0</v>
      </c>
      <c r="BI306" s="183">
        <f>IF(N306="nulová",J306,0)</f>
        <v>0</v>
      </c>
      <c r="BJ306" s="18" t="s">
        <v>8</v>
      </c>
      <c r="BK306" s="183">
        <f>ROUND(I306*H306,0)</f>
        <v>0</v>
      </c>
      <c r="BL306" s="18" t="s">
        <v>138</v>
      </c>
      <c r="BM306" s="182" t="s">
        <v>465</v>
      </c>
    </row>
    <row r="307" spans="1:51" s="13" customFormat="1" ht="12">
      <c r="A307" s="13"/>
      <c r="B307" s="184"/>
      <c r="C307" s="13"/>
      <c r="D307" s="185" t="s">
        <v>140</v>
      </c>
      <c r="E307" s="186" t="s">
        <v>1</v>
      </c>
      <c r="F307" s="187" t="s">
        <v>457</v>
      </c>
      <c r="G307" s="13"/>
      <c r="H307" s="188">
        <v>26.75</v>
      </c>
      <c r="I307" s="189"/>
      <c r="J307" s="13"/>
      <c r="K307" s="13"/>
      <c r="L307" s="184"/>
      <c r="M307" s="190"/>
      <c r="N307" s="191"/>
      <c r="O307" s="191"/>
      <c r="P307" s="191"/>
      <c r="Q307" s="191"/>
      <c r="R307" s="191"/>
      <c r="S307" s="191"/>
      <c r="T307" s="192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186" t="s">
        <v>140</v>
      </c>
      <c r="AU307" s="186" t="s">
        <v>86</v>
      </c>
      <c r="AV307" s="13" t="s">
        <v>86</v>
      </c>
      <c r="AW307" s="13" t="s">
        <v>33</v>
      </c>
      <c r="AX307" s="13" t="s">
        <v>8</v>
      </c>
      <c r="AY307" s="186" t="s">
        <v>131</v>
      </c>
    </row>
    <row r="308" spans="1:65" s="2" customFormat="1" ht="24.15" customHeight="1">
      <c r="A308" s="37"/>
      <c r="B308" s="170"/>
      <c r="C308" s="171" t="s">
        <v>466</v>
      </c>
      <c r="D308" s="171" t="s">
        <v>133</v>
      </c>
      <c r="E308" s="172" t="s">
        <v>467</v>
      </c>
      <c r="F308" s="173" t="s">
        <v>468</v>
      </c>
      <c r="G308" s="174" t="s">
        <v>161</v>
      </c>
      <c r="H308" s="175">
        <v>854.8</v>
      </c>
      <c r="I308" s="176"/>
      <c r="J308" s="177">
        <f>ROUND(I308*H308,0)</f>
        <v>0</v>
      </c>
      <c r="K308" s="173" t="s">
        <v>137</v>
      </c>
      <c r="L308" s="38"/>
      <c r="M308" s="178" t="s">
        <v>1</v>
      </c>
      <c r="N308" s="179" t="s">
        <v>42</v>
      </c>
      <c r="O308" s="76"/>
      <c r="P308" s="180">
        <f>O308*H308</f>
        <v>0</v>
      </c>
      <c r="Q308" s="180">
        <v>0.071904</v>
      </c>
      <c r="R308" s="180">
        <f>Q308*H308</f>
        <v>61.46353919999999</v>
      </c>
      <c r="S308" s="180">
        <v>0</v>
      </c>
      <c r="T308" s="181">
        <f>S308*H308</f>
        <v>0</v>
      </c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R308" s="182" t="s">
        <v>138</v>
      </c>
      <c r="AT308" s="182" t="s">
        <v>133</v>
      </c>
      <c r="AU308" s="182" t="s">
        <v>86</v>
      </c>
      <c r="AY308" s="18" t="s">
        <v>131</v>
      </c>
      <c r="BE308" s="183">
        <f>IF(N308="základní",J308,0)</f>
        <v>0</v>
      </c>
      <c r="BF308" s="183">
        <f>IF(N308="snížená",J308,0)</f>
        <v>0</v>
      </c>
      <c r="BG308" s="183">
        <f>IF(N308="zákl. přenesená",J308,0)</f>
        <v>0</v>
      </c>
      <c r="BH308" s="183">
        <f>IF(N308="sníž. přenesená",J308,0)</f>
        <v>0</v>
      </c>
      <c r="BI308" s="183">
        <f>IF(N308="nulová",J308,0)</f>
        <v>0</v>
      </c>
      <c r="BJ308" s="18" t="s">
        <v>8</v>
      </c>
      <c r="BK308" s="183">
        <f>ROUND(I308*H308,0)</f>
        <v>0</v>
      </c>
      <c r="BL308" s="18" t="s">
        <v>138</v>
      </c>
      <c r="BM308" s="182" t="s">
        <v>469</v>
      </c>
    </row>
    <row r="309" spans="1:51" s="13" customFormat="1" ht="12">
      <c r="A309" s="13"/>
      <c r="B309" s="184"/>
      <c r="C309" s="13"/>
      <c r="D309" s="185" t="s">
        <v>140</v>
      </c>
      <c r="E309" s="186" t="s">
        <v>1</v>
      </c>
      <c r="F309" s="187" t="s">
        <v>470</v>
      </c>
      <c r="G309" s="13"/>
      <c r="H309" s="188">
        <v>854.8</v>
      </c>
      <c r="I309" s="189"/>
      <c r="J309" s="13"/>
      <c r="K309" s="13"/>
      <c r="L309" s="184"/>
      <c r="M309" s="190"/>
      <c r="N309" s="191"/>
      <c r="O309" s="191"/>
      <c r="P309" s="191"/>
      <c r="Q309" s="191"/>
      <c r="R309" s="191"/>
      <c r="S309" s="191"/>
      <c r="T309" s="192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186" t="s">
        <v>140</v>
      </c>
      <c r="AU309" s="186" t="s">
        <v>86</v>
      </c>
      <c r="AV309" s="13" t="s">
        <v>86</v>
      </c>
      <c r="AW309" s="13" t="s">
        <v>33</v>
      </c>
      <c r="AX309" s="13" t="s">
        <v>8</v>
      </c>
      <c r="AY309" s="186" t="s">
        <v>131</v>
      </c>
    </row>
    <row r="310" spans="1:65" s="2" customFormat="1" ht="16.5" customHeight="1">
      <c r="A310" s="37"/>
      <c r="B310" s="170"/>
      <c r="C310" s="209" t="s">
        <v>471</v>
      </c>
      <c r="D310" s="209" t="s">
        <v>244</v>
      </c>
      <c r="E310" s="210" t="s">
        <v>472</v>
      </c>
      <c r="F310" s="211" t="s">
        <v>473</v>
      </c>
      <c r="G310" s="212" t="s">
        <v>136</v>
      </c>
      <c r="H310" s="213">
        <v>106.85</v>
      </c>
      <c r="I310" s="214"/>
      <c r="J310" s="215">
        <f>ROUND(I310*H310,0)</f>
        <v>0</v>
      </c>
      <c r="K310" s="211" t="s">
        <v>137</v>
      </c>
      <c r="L310" s="216"/>
      <c r="M310" s="217" t="s">
        <v>1</v>
      </c>
      <c r="N310" s="218" t="s">
        <v>42</v>
      </c>
      <c r="O310" s="76"/>
      <c r="P310" s="180">
        <f>O310*H310</f>
        <v>0</v>
      </c>
      <c r="Q310" s="180">
        <v>0.222</v>
      </c>
      <c r="R310" s="180">
        <f>Q310*H310</f>
        <v>23.7207</v>
      </c>
      <c r="S310" s="180">
        <v>0</v>
      </c>
      <c r="T310" s="181">
        <f>S310*H310</f>
        <v>0</v>
      </c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R310" s="182" t="s">
        <v>171</v>
      </c>
      <c r="AT310" s="182" t="s">
        <v>244</v>
      </c>
      <c r="AU310" s="182" t="s">
        <v>86</v>
      </c>
      <c r="AY310" s="18" t="s">
        <v>131</v>
      </c>
      <c r="BE310" s="183">
        <f>IF(N310="základní",J310,0)</f>
        <v>0</v>
      </c>
      <c r="BF310" s="183">
        <f>IF(N310="snížená",J310,0)</f>
        <v>0</v>
      </c>
      <c r="BG310" s="183">
        <f>IF(N310="zákl. přenesená",J310,0)</f>
        <v>0</v>
      </c>
      <c r="BH310" s="183">
        <f>IF(N310="sníž. přenesená",J310,0)</f>
        <v>0</v>
      </c>
      <c r="BI310" s="183">
        <f>IF(N310="nulová",J310,0)</f>
        <v>0</v>
      </c>
      <c r="BJ310" s="18" t="s">
        <v>8</v>
      </c>
      <c r="BK310" s="183">
        <f>ROUND(I310*H310,0)</f>
        <v>0</v>
      </c>
      <c r="BL310" s="18" t="s">
        <v>138</v>
      </c>
      <c r="BM310" s="182" t="s">
        <v>474</v>
      </c>
    </row>
    <row r="311" spans="1:51" s="13" customFormat="1" ht="12">
      <c r="A311" s="13"/>
      <c r="B311" s="184"/>
      <c r="C311" s="13"/>
      <c r="D311" s="185" t="s">
        <v>140</v>
      </c>
      <c r="E311" s="186" t="s">
        <v>1</v>
      </c>
      <c r="F311" s="187" t="s">
        <v>475</v>
      </c>
      <c r="G311" s="13"/>
      <c r="H311" s="188">
        <v>106.85</v>
      </c>
      <c r="I311" s="189"/>
      <c r="J311" s="13"/>
      <c r="K311" s="13"/>
      <c r="L311" s="184"/>
      <c r="M311" s="190"/>
      <c r="N311" s="191"/>
      <c r="O311" s="191"/>
      <c r="P311" s="191"/>
      <c r="Q311" s="191"/>
      <c r="R311" s="191"/>
      <c r="S311" s="191"/>
      <c r="T311" s="192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186" t="s">
        <v>140</v>
      </c>
      <c r="AU311" s="186" t="s">
        <v>86</v>
      </c>
      <c r="AV311" s="13" t="s">
        <v>86</v>
      </c>
      <c r="AW311" s="13" t="s">
        <v>33</v>
      </c>
      <c r="AX311" s="13" t="s">
        <v>8</v>
      </c>
      <c r="AY311" s="186" t="s">
        <v>131</v>
      </c>
    </row>
    <row r="312" spans="1:65" s="2" customFormat="1" ht="24.15" customHeight="1">
      <c r="A312" s="37"/>
      <c r="B312" s="170"/>
      <c r="C312" s="171" t="s">
        <v>476</v>
      </c>
      <c r="D312" s="171" t="s">
        <v>133</v>
      </c>
      <c r="E312" s="172" t="s">
        <v>477</v>
      </c>
      <c r="F312" s="173" t="s">
        <v>478</v>
      </c>
      <c r="G312" s="174" t="s">
        <v>161</v>
      </c>
      <c r="H312" s="175">
        <v>854.8</v>
      </c>
      <c r="I312" s="176"/>
      <c r="J312" s="177">
        <f>ROUND(I312*H312,0)</f>
        <v>0</v>
      </c>
      <c r="K312" s="173" t="s">
        <v>137</v>
      </c>
      <c r="L312" s="38"/>
      <c r="M312" s="178" t="s">
        <v>1</v>
      </c>
      <c r="N312" s="179" t="s">
        <v>42</v>
      </c>
      <c r="O312" s="76"/>
      <c r="P312" s="180">
        <f>O312*H312</f>
        <v>0</v>
      </c>
      <c r="Q312" s="180">
        <v>0.089776</v>
      </c>
      <c r="R312" s="180">
        <f>Q312*H312</f>
        <v>76.74052479999999</v>
      </c>
      <c r="S312" s="180">
        <v>0</v>
      </c>
      <c r="T312" s="181">
        <f>S312*H312</f>
        <v>0</v>
      </c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R312" s="182" t="s">
        <v>138</v>
      </c>
      <c r="AT312" s="182" t="s">
        <v>133</v>
      </c>
      <c r="AU312" s="182" t="s">
        <v>86</v>
      </c>
      <c r="AY312" s="18" t="s">
        <v>131</v>
      </c>
      <c r="BE312" s="183">
        <f>IF(N312="základní",J312,0)</f>
        <v>0</v>
      </c>
      <c r="BF312" s="183">
        <f>IF(N312="snížená",J312,0)</f>
        <v>0</v>
      </c>
      <c r="BG312" s="183">
        <f>IF(N312="zákl. přenesená",J312,0)</f>
        <v>0</v>
      </c>
      <c r="BH312" s="183">
        <f>IF(N312="sníž. přenesená",J312,0)</f>
        <v>0</v>
      </c>
      <c r="BI312" s="183">
        <f>IF(N312="nulová",J312,0)</f>
        <v>0</v>
      </c>
      <c r="BJ312" s="18" t="s">
        <v>8</v>
      </c>
      <c r="BK312" s="183">
        <f>ROUND(I312*H312,0)</f>
        <v>0</v>
      </c>
      <c r="BL312" s="18" t="s">
        <v>138</v>
      </c>
      <c r="BM312" s="182" t="s">
        <v>479</v>
      </c>
    </row>
    <row r="313" spans="1:51" s="13" customFormat="1" ht="12">
      <c r="A313" s="13"/>
      <c r="B313" s="184"/>
      <c r="C313" s="13"/>
      <c r="D313" s="185" t="s">
        <v>140</v>
      </c>
      <c r="E313" s="186" t="s">
        <v>1</v>
      </c>
      <c r="F313" s="187" t="s">
        <v>470</v>
      </c>
      <c r="G313" s="13"/>
      <c r="H313" s="188">
        <v>854.8</v>
      </c>
      <c r="I313" s="189"/>
      <c r="J313" s="13"/>
      <c r="K313" s="13"/>
      <c r="L313" s="184"/>
      <c r="M313" s="190"/>
      <c r="N313" s="191"/>
      <c r="O313" s="191"/>
      <c r="P313" s="191"/>
      <c r="Q313" s="191"/>
      <c r="R313" s="191"/>
      <c r="S313" s="191"/>
      <c r="T313" s="192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186" t="s">
        <v>140</v>
      </c>
      <c r="AU313" s="186" t="s">
        <v>86</v>
      </c>
      <c r="AV313" s="13" t="s">
        <v>86</v>
      </c>
      <c r="AW313" s="13" t="s">
        <v>33</v>
      </c>
      <c r="AX313" s="13" t="s">
        <v>8</v>
      </c>
      <c r="AY313" s="186" t="s">
        <v>131</v>
      </c>
    </row>
    <row r="314" spans="1:65" s="2" customFormat="1" ht="16.5" customHeight="1">
      <c r="A314" s="37"/>
      <c r="B314" s="170"/>
      <c r="C314" s="209" t="s">
        <v>480</v>
      </c>
      <c r="D314" s="209" t="s">
        <v>244</v>
      </c>
      <c r="E314" s="210" t="s">
        <v>472</v>
      </c>
      <c r="F314" s="211" t="s">
        <v>473</v>
      </c>
      <c r="G314" s="212" t="s">
        <v>136</v>
      </c>
      <c r="H314" s="213">
        <v>106.85</v>
      </c>
      <c r="I314" s="214"/>
      <c r="J314" s="215">
        <f>ROUND(I314*H314,0)</f>
        <v>0</v>
      </c>
      <c r="K314" s="211" t="s">
        <v>137</v>
      </c>
      <c r="L314" s="216"/>
      <c r="M314" s="217" t="s">
        <v>1</v>
      </c>
      <c r="N314" s="218" t="s">
        <v>42</v>
      </c>
      <c r="O314" s="76"/>
      <c r="P314" s="180">
        <f>O314*H314</f>
        <v>0</v>
      </c>
      <c r="Q314" s="180">
        <v>0.222</v>
      </c>
      <c r="R314" s="180">
        <f>Q314*H314</f>
        <v>23.7207</v>
      </c>
      <c r="S314" s="180">
        <v>0</v>
      </c>
      <c r="T314" s="181">
        <f>S314*H314</f>
        <v>0</v>
      </c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R314" s="182" t="s">
        <v>171</v>
      </c>
      <c r="AT314" s="182" t="s">
        <v>244</v>
      </c>
      <c r="AU314" s="182" t="s">
        <v>86</v>
      </c>
      <c r="AY314" s="18" t="s">
        <v>131</v>
      </c>
      <c r="BE314" s="183">
        <f>IF(N314="základní",J314,0)</f>
        <v>0</v>
      </c>
      <c r="BF314" s="183">
        <f>IF(N314="snížená",J314,0)</f>
        <v>0</v>
      </c>
      <c r="BG314" s="183">
        <f>IF(N314="zákl. přenesená",J314,0)</f>
        <v>0</v>
      </c>
      <c r="BH314" s="183">
        <f>IF(N314="sníž. přenesená",J314,0)</f>
        <v>0</v>
      </c>
      <c r="BI314" s="183">
        <f>IF(N314="nulová",J314,0)</f>
        <v>0</v>
      </c>
      <c r="BJ314" s="18" t="s">
        <v>8</v>
      </c>
      <c r="BK314" s="183">
        <f>ROUND(I314*H314,0)</f>
        <v>0</v>
      </c>
      <c r="BL314" s="18" t="s">
        <v>138</v>
      </c>
      <c r="BM314" s="182" t="s">
        <v>481</v>
      </c>
    </row>
    <row r="315" spans="1:51" s="13" customFormat="1" ht="12">
      <c r="A315" s="13"/>
      <c r="B315" s="184"/>
      <c r="C315" s="13"/>
      <c r="D315" s="185" t="s">
        <v>140</v>
      </c>
      <c r="E315" s="186" t="s">
        <v>1</v>
      </c>
      <c r="F315" s="187" t="s">
        <v>475</v>
      </c>
      <c r="G315" s="13"/>
      <c r="H315" s="188">
        <v>106.85</v>
      </c>
      <c r="I315" s="189"/>
      <c r="J315" s="13"/>
      <c r="K315" s="13"/>
      <c r="L315" s="184"/>
      <c r="M315" s="190"/>
      <c r="N315" s="191"/>
      <c r="O315" s="191"/>
      <c r="P315" s="191"/>
      <c r="Q315" s="191"/>
      <c r="R315" s="191"/>
      <c r="S315" s="191"/>
      <c r="T315" s="192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186" t="s">
        <v>140</v>
      </c>
      <c r="AU315" s="186" t="s">
        <v>86</v>
      </c>
      <c r="AV315" s="13" t="s">
        <v>86</v>
      </c>
      <c r="AW315" s="13" t="s">
        <v>33</v>
      </c>
      <c r="AX315" s="13" t="s">
        <v>8</v>
      </c>
      <c r="AY315" s="186" t="s">
        <v>131</v>
      </c>
    </row>
    <row r="316" spans="1:65" s="2" customFormat="1" ht="33" customHeight="1">
      <c r="A316" s="37"/>
      <c r="B316" s="170"/>
      <c r="C316" s="171" t="s">
        <v>482</v>
      </c>
      <c r="D316" s="171" t="s">
        <v>133</v>
      </c>
      <c r="E316" s="172" t="s">
        <v>483</v>
      </c>
      <c r="F316" s="173" t="s">
        <v>484</v>
      </c>
      <c r="G316" s="174" t="s">
        <v>161</v>
      </c>
      <c r="H316" s="175">
        <v>1037.8</v>
      </c>
      <c r="I316" s="176"/>
      <c r="J316" s="177">
        <f>ROUND(I316*H316,0)</f>
        <v>0</v>
      </c>
      <c r="K316" s="173" t="s">
        <v>137</v>
      </c>
      <c r="L316" s="38"/>
      <c r="M316" s="178" t="s">
        <v>1</v>
      </c>
      <c r="N316" s="179" t="s">
        <v>42</v>
      </c>
      <c r="O316" s="76"/>
      <c r="P316" s="180">
        <f>O316*H316</f>
        <v>0</v>
      </c>
      <c r="Q316" s="180">
        <v>0.15539952</v>
      </c>
      <c r="R316" s="180">
        <f>Q316*H316</f>
        <v>161.273621856</v>
      </c>
      <c r="S316" s="180">
        <v>0</v>
      </c>
      <c r="T316" s="181">
        <f>S316*H316</f>
        <v>0</v>
      </c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R316" s="182" t="s">
        <v>138</v>
      </c>
      <c r="AT316" s="182" t="s">
        <v>133</v>
      </c>
      <c r="AU316" s="182" t="s">
        <v>86</v>
      </c>
      <c r="AY316" s="18" t="s">
        <v>131</v>
      </c>
      <c r="BE316" s="183">
        <f>IF(N316="základní",J316,0)</f>
        <v>0</v>
      </c>
      <c r="BF316" s="183">
        <f>IF(N316="snížená",J316,0)</f>
        <v>0</v>
      </c>
      <c r="BG316" s="183">
        <f>IF(N316="zákl. přenesená",J316,0)</f>
        <v>0</v>
      </c>
      <c r="BH316" s="183">
        <f>IF(N316="sníž. přenesená",J316,0)</f>
        <v>0</v>
      </c>
      <c r="BI316" s="183">
        <f>IF(N316="nulová",J316,0)</f>
        <v>0</v>
      </c>
      <c r="BJ316" s="18" t="s">
        <v>8</v>
      </c>
      <c r="BK316" s="183">
        <f>ROUND(I316*H316,0)</f>
        <v>0</v>
      </c>
      <c r="BL316" s="18" t="s">
        <v>138</v>
      </c>
      <c r="BM316" s="182" t="s">
        <v>485</v>
      </c>
    </row>
    <row r="317" spans="1:51" s="13" customFormat="1" ht="12">
      <c r="A317" s="13"/>
      <c r="B317" s="184"/>
      <c r="C317" s="13"/>
      <c r="D317" s="185" t="s">
        <v>140</v>
      </c>
      <c r="E317" s="186" t="s">
        <v>1</v>
      </c>
      <c r="F317" s="187" t="s">
        <v>486</v>
      </c>
      <c r="G317" s="13"/>
      <c r="H317" s="188">
        <v>1037.8</v>
      </c>
      <c r="I317" s="189"/>
      <c r="J317" s="13"/>
      <c r="K317" s="13"/>
      <c r="L317" s="184"/>
      <c r="M317" s="190"/>
      <c r="N317" s="191"/>
      <c r="O317" s="191"/>
      <c r="P317" s="191"/>
      <c r="Q317" s="191"/>
      <c r="R317" s="191"/>
      <c r="S317" s="191"/>
      <c r="T317" s="192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186" t="s">
        <v>140</v>
      </c>
      <c r="AU317" s="186" t="s">
        <v>86</v>
      </c>
      <c r="AV317" s="13" t="s">
        <v>86</v>
      </c>
      <c r="AW317" s="13" t="s">
        <v>33</v>
      </c>
      <c r="AX317" s="13" t="s">
        <v>8</v>
      </c>
      <c r="AY317" s="186" t="s">
        <v>131</v>
      </c>
    </row>
    <row r="318" spans="1:65" s="2" customFormat="1" ht="16.5" customHeight="1">
      <c r="A318" s="37"/>
      <c r="B318" s="170"/>
      <c r="C318" s="209" t="s">
        <v>487</v>
      </c>
      <c r="D318" s="209" t="s">
        <v>244</v>
      </c>
      <c r="E318" s="210" t="s">
        <v>488</v>
      </c>
      <c r="F318" s="211" t="s">
        <v>489</v>
      </c>
      <c r="G318" s="212" t="s">
        <v>161</v>
      </c>
      <c r="H318" s="213">
        <v>1048.178</v>
      </c>
      <c r="I318" s="214"/>
      <c r="J318" s="215">
        <f>ROUND(I318*H318,0)</f>
        <v>0</v>
      </c>
      <c r="K318" s="211" t="s">
        <v>137</v>
      </c>
      <c r="L318" s="216"/>
      <c r="M318" s="217" t="s">
        <v>1</v>
      </c>
      <c r="N318" s="218" t="s">
        <v>42</v>
      </c>
      <c r="O318" s="76"/>
      <c r="P318" s="180">
        <f>O318*H318</f>
        <v>0</v>
      </c>
      <c r="Q318" s="180">
        <v>0.08</v>
      </c>
      <c r="R318" s="180">
        <f>Q318*H318</f>
        <v>83.85424</v>
      </c>
      <c r="S318" s="180">
        <v>0</v>
      </c>
      <c r="T318" s="181">
        <f>S318*H318</f>
        <v>0</v>
      </c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R318" s="182" t="s">
        <v>171</v>
      </c>
      <c r="AT318" s="182" t="s">
        <v>244</v>
      </c>
      <c r="AU318" s="182" t="s">
        <v>86</v>
      </c>
      <c r="AY318" s="18" t="s">
        <v>131</v>
      </c>
      <c r="BE318" s="183">
        <f>IF(N318="základní",J318,0)</f>
        <v>0</v>
      </c>
      <c r="BF318" s="183">
        <f>IF(N318="snížená",J318,0)</f>
        <v>0</v>
      </c>
      <c r="BG318" s="183">
        <f>IF(N318="zákl. přenesená",J318,0)</f>
        <v>0</v>
      </c>
      <c r="BH318" s="183">
        <f>IF(N318="sníž. přenesená",J318,0)</f>
        <v>0</v>
      </c>
      <c r="BI318" s="183">
        <f>IF(N318="nulová",J318,0)</f>
        <v>0</v>
      </c>
      <c r="BJ318" s="18" t="s">
        <v>8</v>
      </c>
      <c r="BK318" s="183">
        <f>ROUND(I318*H318,0)</f>
        <v>0</v>
      </c>
      <c r="BL318" s="18" t="s">
        <v>138</v>
      </c>
      <c r="BM318" s="182" t="s">
        <v>490</v>
      </c>
    </row>
    <row r="319" spans="1:51" s="13" customFormat="1" ht="12">
      <c r="A319" s="13"/>
      <c r="B319" s="184"/>
      <c r="C319" s="13"/>
      <c r="D319" s="185" t="s">
        <v>140</v>
      </c>
      <c r="E319" s="186" t="s">
        <v>1</v>
      </c>
      <c r="F319" s="187" t="s">
        <v>491</v>
      </c>
      <c r="G319" s="13"/>
      <c r="H319" s="188">
        <v>1048.178</v>
      </c>
      <c r="I319" s="189"/>
      <c r="J319" s="13"/>
      <c r="K319" s="13"/>
      <c r="L319" s="184"/>
      <c r="M319" s="190"/>
      <c r="N319" s="191"/>
      <c r="O319" s="191"/>
      <c r="P319" s="191"/>
      <c r="Q319" s="191"/>
      <c r="R319" s="191"/>
      <c r="S319" s="191"/>
      <c r="T319" s="192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186" t="s">
        <v>140</v>
      </c>
      <c r="AU319" s="186" t="s">
        <v>86</v>
      </c>
      <c r="AV319" s="13" t="s">
        <v>86</v>
      </c>
      <c r="AW319" s="13" t="s">
        <v>33</v>
      </c>
      <c r="AX319" s="13" t="s">
        <v>8</v>
      </c>
      <c r="AY319" s="186" t="s">
        <v>131</v>
      </c>
    </row>
    <row r="320" spans="1:65" s="2" customFormat="1" ht="33" customHeight="1">
      <c r="A320" s="37"/>
      <c r="B320" s="170"/>
      <c r="C320" s="171" t="s">
        <v>492</v>
      </c>
      <c r="D320" s="171" t="s">
        <v>133</v>
      </c>
      <c r="E320" s="172" t="s">
        <v>493</v>
      </c>
      <c r="F320" s="173" t="s">
        <v>494</v>
      </c>
      <c r="G320" s="174" t="s">
        <v>161</v>
      </c>
      <c r="H320" s="175">
        <v>64.8</v>
      </c>
      <c r="I320" s="176"/>
      <c r="J320" s="177">
        <f>ROUND(I320*H320,0)</f>
        <v>0</v>
      </c>
      <c r="K320" s="173" t="s">
        <v>137</v>
      </c>
      <c r="L320" s="38"/>
      <c r="M320" s="178" t="s">
        <v>1</v>
      </c>
      <c r="N320" s="179" t="s">
        <v>42</v>
      </c>
      <c r="O320" s="76"/>
      <c r="P320" s="180">
        <f>O320*H320</f>
        <v>0</v>
      </c>
      <c r="Q320" s="180">
        <v>0.0004532</v>
      </c>
      <c r="R320" s="180">
        <f>Q320*H320</f>
        <v>0.02936736</v>
      </c>
      <c r="S320" s="180">
        <v>0</v>
      </c>
      <c r="T320" s="181">
        <f>S320*H320</f>
        <v>0</v>
      </c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R320" s="182" t="s">
        <v>138</v>
      </c>
      <c r="AT320" s="182" t="s">
        <v>133</v>
      </c>
      <c r="AU320" s="182" t="s">
        <v>86</v>
      </c>
      <c r="AY320" s="18" t="s">
        <v>131</v>
      </c>
      <c r="BE320" s="183">
        <f>IF(N320="základní",J320,0)</f>
        <v>0</v>
      </c>
      <c r="BF320" s="183">
        <f>IF(N320="snížená",J320,0)</f>
        <v>0</v>
      </c>
      <c r="BG320" s="183">
        <f>IF(N320="zákl. přenesená",J320,0)</f>
        <v>0</v>
      </c>
      <c r="BH320" s="183">
        <f>IF(N320="sníž. přenesená",J320,0)</f>
        <v>0</v>
      </c>
      <c r="BI320" s="183">
        <f>IF(N320="nulová",J320,0)</f>
        <v>0</v>
      </c>
      <c r="BJ320" s="18" t="s">
        <v>8</v>
      </c>
      <c r="BK320" s="183">
        <f>ROUND(I320*H320,0)</f>
        <v>0</v>
      </c>
      <c r="BL320" s="18" t="s">
        <v>138</v>
      </c>
      <c r="BM320" s="182" t="s">
        <v>495</v>
      </c>
    </row>
    <row r="321" spans="1:51" s="13" customFormat="1" ht="12">
      <c r="A321" s="13"/>
      <c r="B321" s="184"/>
      <c r="C321" s="13"/>
      <c r="D321" s="185" t="s">
        <v>140</v>
      </c>
      <c r="E321" s="186" t="s">
        <v>1</v>
      </c>
      <c r="F321" s="187" t="s">
        <v>496</v>
      </c>
      <c r="G321" s="13"/>
      <c r="H321" s="188">
        <v>64.8</v>
      </c>
      <c r="I321" s="189"/>
      <c r="J321" s="13"/>
      <c r="K321" s="13"/>
      <c r="L321" s="184"/>
      <c r="M321" s="190"/>
      <c r="N321" s="191"/>
      <c r="O321" s="191"/>
      <c r="P321" s="191"/>
      <c r="Q321" s="191"/>
      <c r="R321" s="191"/>
      <c r="S321" s="191"/>
      <c r="T321" s="192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186" t="s">
        <v>140</v>
      </c>
      <c r="AU321" s="186" t="s">
        <v>86</v>
      </c>
      <c r="AV321" s="13" t="s">
        <v>86</v>
      </c>
      <c r="AW321" s="13" t="s">
        <v>33</v>
      </c>
      <c r="AX321" s="13" t="s">
        <v>8</v>
      </c>
      <c r="AY321" s="186" t="s">
        <v>131</v>
      </c>
    </row>
    <row r="322" spans="1:65" s="2" customFormat="1" ht="33" customHeight="1">
      <c r="A322" s="37"/>
      <c r="B322" s="170"/>
      <c r="C322" s="171" t="s">
        <v>497</v>
      </c>
      <c r="D322" s="171" t="s">
        <v>133</v>
      </c>
      <c r="E322" s="172" t="s">
        <v>498</v>
      </c>
      <c r="F322" s="173" t="s">
        <v>499</v>
      </c>
      <c r="G322" s="174" t="s">
        <v>136</v>
      </c>
      <c r="H322" s="175">
        <v>3400.298</v>
      </c>
      <c r="I322" s="176"/>
      <c r="J322" s="177">
        <f>ROUND(I322*H322,0)</f>
        <v>0</v>
      </c>
      <c r="K322" s="173" t="s">
        <v>137</v>
      </c>
      <c r="L322" s="38"/>
      <c r="M322" s="178" t="s">
        <v>1</v>
      </c>
      <c r="N322" s="179" t="s">
        <v>42</v>
      </c>
      <c r="O322" s="76"/>
      <c r="P322" s="180">
        <f>O322*H322</f>
        <v>0</v>
      </c>
      <c r="Q322" s="180">
        <v>0.0003795</v>
      </c>
      <c r="R322" s="180">
        <f>Q322*H322</f>
        <v>1.290413091</v>
      </c>
      <c r="S322" s="180">
        <v>0</v>
      </c>
      <c r="T322" s="181">
        <f>S322*H322</f>
        <v>0</v>
      </c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R322" s="182" t="s">
        <v>138</v>
      </c>
      <c r="AT322" s="182" t="s">
        <v>133</v>
      </c>
      <c r="AU322" s="182" t="s">
        <v>86</v>
      </c>
      <c r="AY322" s="18" t="s">
        <v>131</v>
      </c>
      <c r="BE322" s="183">
        <f>IF(N322="základní",J322,0)</f>
        <v>0</v>
      </c>
      <c r="BF322" s="183">
        <f>IF(N322="snížená",J322,0)</f>
        <v>0</v>
      </c>
      <c r="BG322" s="183">
        <f>IF(N322="zákl. přenesená",J322,0)</f>
        <v>0</v>
      </c>
      <c r="BH322" s="183">
        <f>IF(N322="sníž. přenesená",J322,0)</f>
        <v>0</v>
      </c>
      <c r="BI322" s="183">
        <f>IF(N322="nulová",J322,0)</f>
        <v>0</v>
      </c>
      <c r="BJ322" s="18" t="s">
        <v>8</v>
      </c>
      <c r="BK322" s="183">
        <f>ROUND(I322*H322,0)</f>
        <v>0</v>
      </c>
      <c r="BL322" s="18" t="s">
        <v>138</v>
      </c>
      <c r="BM322" s="182" t="s">
        <v>500</v>
      </c>
    </row>
    <row r="323" spans="1:51" s="13" customFormat="1" ht="12">
      <c r="A323" s="13"/>
      <c r="B323" s="184"/>
      <c r="C323" s="13"/>
      <c r="D323" s="185" t="s">
        <v>140</v>
      </c>
      <c r="E323" s="186" t="s">
        <v>1</v>
      </c>
      <c r="F323" s="187" t="s">
        <v>217</v>
      </c>
      <c r="G323" s="13"/>
      <c r="H323" s="188">
        <v>2747.91</v>
      </c>
      <c r="I323" s="189"/>
      <c r="J323" s="13"/>
      <c r="K323" s="13"/>
      <c r="L323" s="184"/>
      <c r="M323" s="190"/>
      <c r="N323" s="191"/>
      <c r="O323" s="191"/>
      <c r="P323" s="191"/>
      <c r="Q323" s="191"/>
      <c r="R323" s="191"/>
      <c r="S323" s="191"/>
      <c r="T323" s="192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186" t="s">
        <v>140</v>
      </c>
      <c r="AU323" s="186" t="s">
        <v>86</v>
      </c>
      <c r="AV323" s="13" t="s">
        <v>86</v>
      </c>
      <c r="AW323" s="13" t="s">
        <v>33</v>
      </c>
      <c r="AX323" s="13" t="s">
        <v>77</v>
      </c>
      <c r="AY323" s="186" t="s">
        <v>131</v>
      </c>
    </row>
    <row r="324" spans="1:51" s="13" customFormat="1" ht="12">
      <c r="A324" s="13"/>
      <c r="B324" s="184"/>
      <c r="C324" s="13"/>
      <c r="D324" s="185" t="s">
        <v>140</v>
      </c>
      <c r="E324" s="186" t="s">
        <v>1</v>
      </c>
      <c r="F324" s="187" t="s">
        <v>218</v>
      </c>
      <c r="G324" s="13"/>
      <c r="H324" s="188">
        <v>247.5</v>
      </c>
      <c r="I324" s="189"/>
      <c r="J324" s="13"/>
      <c r="K324" s="13"/>
      <c r="L324" s="184"/>
      <c r="M324" s="190"/>
      <c r="N324" s="191"/>
      <c r="O324" s="191"/>
      <c r="P324" s="191"/>
      <c r="Q324" s="191"/>
      <c r="R324" s="191"/>
      <c r="S324" s="191"/>
      <c r="T324" s="192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186" t="s">
        <v>140</v>
      </c>
      <c r="AU324" s="186" t="s">
        <v>86</v>
      </c>
      <c r="AV324" s="13" t="s">
        <v>86</v>
      </c>
      <c r="AW324" s="13" t="s">
        <v>33</v>
      </c>
      <c r="AX324" s="13" t="s">
        <v>77</v>
      </c>
      <c r="AY324" s="186" t="s">
        <v>131</v>
      </c>
    </row>
    <row r="325" spans="1:51" s="14" customFormat="1" ht="12">
      <c r="A325" s="14"/>
      <c r="B325" s="193"/>
      <c r="C325" s="14"/>
      <c r="D325" s="185" t="s">
        <v>140</v>
      </c>
      <c r="E325" s="194" t="s">
        <v>1</v>
      </c>
      <c r="F325" s="195" t="s">
        <v>170</v>
      </c>
      <c r="G325" s="14"/>
      <c r="H325" s="196">
        <v>2995.41</v>
      </c>
      <c r="I325" s="197"/>
      <c r="J325" s="14"/>
      <c r="K325" s="14"/>
      <c r="L325" s="193"/>
      <c r="M325" s="198"/>
      <c r="N325" s="199"/>
      <c r="O325" s="199"/>
      <c r="P325" s="199"/>
      <c r="Q325" s="199"/>
      <c r="R325" s="199"/>
      <c r="S325" s="199"/>
      <c r="T325" s="200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194" t="s">
        <v>140</v>
      </c>
      <c r="AU325" s="194" t="s">
        <v>86</v>
      </c>
      <c r="AV325" s="14" t="s">
        <v>146</v>
      </c>
      <c r="AW325" s="14" t="s">
        <v>33</v>
      </c>
      <c r="AX325" s="14" t="s">
        <v>77</v>
      </c>
      <c r="AY325" s="194" t="s">
        <v>131</v>
      </c>
    </row>
    <row r="326" spans="1:51" s="13" customFormat="1" ht="12">
      <c r="A326" s="13"/>
      <c r="B326" s="184"/>
      <c r="C326" s="13"/>
      <c r="D326" s="185" t="s">
        <v>140</v>
      </c>
      <c r="E326" s="186" t="s">
        <v>1</v>
      </c>
      <c r="F326" s="187" t="s">
        <v>219</v>
      </c>
      <c r="G326" s="13"/>
      <c r="H326" s="188">
        <v>404.888</v>
      </c>
      <c r="I326" s="189"/>
      <c r="J326" s="13"/>
      <c r="K326" s="13"/>
      <c r="L326" s="184"/>
      <c r="M326" s="190"/>
      <c r="N326" s="191"/>
      <c r="O326" s="191"/>
      <c r="P326" s="191"/>
      <c r="Q326" s="191"/>
      <c r="R326" s="191"/>
      <c r="S326" s="191"/>
      <c r="T326" s="192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186" t="s">
        <v>140</v>
      </c>
      <c r="AU326" s="186" t="s">
        <v>86</v>
      </c>
      <c r="AV326" s="13" t="s">
        <v>86</v>
      </c>
      <c r="AW326" s="13" t="s">
        <v>33</v>
      </c>
      <c r="AX326" s="13" t="s">
        <v>77</v>
      </c>
      <c r="AY326" s="186" t="s">
        <v>131</v>
      </c>
    </row>
    <row r="327" spans="1:51" s="14" customFormat="1" ht="12">
      <c r="A327" s="14"/>
      <c r="B327" s="193"/>
      <c r="C327" s="14"/>
      <c r="D327" s="185" t="s">
        <v>140</v>
      </c>
      <c r="E327" s="194" t="s">
        <v>1</v>
      </c>
      <c r="F327" s="195" t="s">
        <v>170</v>
      </c>
      <c r="G327" s="14"/>
      <c r="H327" s="196">
        <v>404.888</v>
      </c>
      <c r="I327" s="197"/>
      <c r="J327" s="14"/>
      <c r="K327" s="14"/>
      <c r="L327" s="193"/>
      <c r="M327" s="198"/>
      <c r="N327" s="199"/>
      <c r="O327" s="199"/>
      <c r="P327" s="199"/>
      <c r="Q327" s="199"/>
      <c r="R327" s="199"/>
      <c r="S327" s="199"/>
      <c r="T327" s="200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194" t="s">
        <v>140</v>
      </c>
      <c r="AU327" s="194" t="s">
        <v>86</v>
      </c>
      <c r="AV327" s="14" t="s">
        <v>146</v>
      </c>
      <c r="AW327" s="14" t="s">
        <v>33</v>
      </c>
      <c r="AX327" s="14" t="s">
        <v>77</v>
      </c>
      <c r="AY327" s="194" t="s">
        <v>131</v>
      </c>
    </row>
    <row r="328" spans="1:51" s="15" customFormat="1" ht="12">
      <c r="A328" s="15"/>
      <c r="B328" s="201"/>
      <c r="C328" s="15"/>
      <c r="D328" s="185" t="s">
        <v>140</v>
      </c>
      <c r="E328" s="202" t="s">
        <v>1</v>
      </c>
      <c r="F328" s="203" t="s">
        <v>220</v>
      </c>
      <c r="G328" s="15"/>
      <c r="H328" s="204">
        <v>3400.298</v>
      </c>
      <c r="I328" s="205"/>
      <c r="J328" s="15"/>
      <c r="K328" s="15"/>
      <c r="L328" s="201"/>
      <c r="M328" s="206"/>
      <c r="N328" s="207"/>
      <c r="O328" s="207"/>
      <c r="P328" s="207"/>
      <c r="Q328" s="207"/>
      <c r="R328" s="207"/>
      <c r="S328" s="207"/>
      <c r="T328" s="208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T328" s="202" t="s">
        <v>140</v>
      </c>
      <c r="AU328" s="202" t="s">
        <v>86</v>
      </c>
      <c r="AV328" s="15" t="s">
        <v>138</v>
      </c>
      <c r="AW328" s="15" t="s">
        <v>33</v>
      </c>
      <c r="AX328" s="15" t="s">
        <v>8</v>
      </c>
      <c r="AY328" s="202" t="s">
        <v>131</v>
      </c>
    </row>
    <row r="329" spans="1:65" s="2" customFormat="1" ht="24.15" customHeight="1">
      <c r="A329" s="37"/>
      <c r="B329" s="170"/>
      <c r="C329" s="171" t="s">
        <v>501</v>
      </c>
      <c r="D329" s="171" t="s">
        <v>133</v>
      </c>
      <c r="E329" s="172" t="s">
        <v>502</v>
      </c>
      <c r="F329" s="173" t="s">
        <v>503</v>
      </c>
      <c r="G329" s="174" t="s">
        <v>136</v>
      </c>
      <c r="H329" s="175">
        <v>809.776</v>
      </c>
      <c r="I329" s="176"/>
      <c r="J329" s="177">
        <f>ROUND(I329*H329,0)</f>
        <v>0</v>
      </c>
      <c r="K329" s="173" t="s">
        <v>137</v>
      </c>
      <c r="L329" s="38"/>
      <c r="M329" s="178" t="s">
        <v>1</v>
      </c>
      <c r="N329" s="179" t="s">
        <v>42</v>
      </c>
      <c r="O329" s="76"/>
      <c r="P329" s="180">
        <f>O329*H329</f>
        <v>0</v>
      </c>
      <c r="Q329" s="180">
        <v>0.0003575</v>
      </c>
      <c r="R329" s="180">
        <f>Q329*H329</f>
        <v>0.28949492</v>
      </c>
      <c r="S329" s="180">
        <v>0</v>
      </c>
      <c r="T329" s="181">
        <f>S329*H329</f>
        <v>0</v>
      </c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R329" s="182" t="s">
        <v>138</v>
      </c>
      <c r="AT329" s="182" t="s">
        <v>133</v>
      </c>
      <c r="AU329" s="182" t="s">
        <v>86</v>
      </c>
      <c r="AY329" s="18" t="s">
        <v>131</v>
      </c>
      <c r="BE329" s="183">
        <f>IF(N329="základní",J329,0)</f>
        <v>0</v>
      </c>
      <c r="BF329" s="183">
        <f>IF(N329="snížená",J329,0)</f>
        <v>0</v>
      </c>
      <c r="BG329" s="183">
        <f>IF(N329="zákl. přenesená",J329,0)</f>
        <v>0</v>
      </c>
      <c r="BH329" s="183">
        <f>IF(N329="sníž. přenesená",J329,0)</f>
        <v>0</v>
      </c>
      <c r="BI329" s="183">
        <f>IF(N329="nulová",J329,0)</f>
        <v>0</v>
      </c>
      <c r="BJ329" s="18" t="s">
        <v>8</v>
      </c>
      <c r="BK329" s="183">
        <f>ROUND(I329*H329,0)</f>
        <v>0</v>
      </c>
      <c r="BL329" s="18" t="s">
        <v>138</v>
      </c>
      <c r="BM329" s="182" t="s">
        <v>504</v>
      </c>
    </row>
    <row r="330" spans="1:51" s="13" customFormat="1" ht="12">
      <c r="A330" s="13"/>
      <c r="B330" s="184"/>
      <c r="C330" s="13"/>
      <c r="D330" s="185" t="s">
        <v>140</v>
      </c>
      <c r="E330" s="186" t="s">
        <v>1</v>
      </c>
      <c r="F330" s="187" t="s">
        <v>505</v>
      </c>
      <c r="G330" s="13"/>
      <c r="H330" s="188">
        <v>809.776</v>
      </c>
      <c r="I330" s="189"/>
      <c r="J330" s="13"/>
      <c r="K330" s="13"/>
      <c r="L330" s="184"/>
      <c r="M330" s="190"/>
      <c r="N330" s="191"/>
      <c r="O330" s="191"/>
      <c r="P330" s="191"/>
      <c r="Q330" s="191"/>
      <c r="R330" s="191"/>
      <c r="S330" s="191"/>
      <c r="T330" s="192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186" t="s">
        <v>140</v>
      </c>
      <c r="AU330" s="186" t="s">
        <v>86</v>
      </c>
      <c r="AV330" s="13" t="s">
        <v>86</v>
      </c>
      <c r="AW330" s="13" t="s">
        <v>33</v>
      </c>
      <c r="AX330" s="13" t="s">
        <v>77</v>
      </c>
      <c r="AY330" s="186" t="s">
        <v>131</v>
      </c>
    </row>
    <row r="331" spans="1:51" s="14" customFormat="1" ht="12">
      <c r="A331" s="14"/>
      <c r="B331" s="193"/>
      <c r="C331" s="14"/>
      <c r="D331" s="185" t="s">
        <v>140</v>
      </c>
      <c r="E331" s="194" t="s">
        <v>1</v>
      </c>
      <c r="F331" s="195" t="s">
        <v>261</v>
      </c>
      <c r="G331" s="14"/>
      <c r="H331" s="196">
        <v>809.776</v>
      </c>
      <c r="I331" s="197"/>
      <c r="J331" s="14"/>
      <c r="K331" s="14"/>
      <c r="L331" s="193"/>
      <c r="M331" s="198"/>
      <c r="N331" s="199"/>
      <c r="O331" s="199"/>
      <c r="P331" s="199"/>
      <c r="Q331" s="199"/>
      <c r="R331" s="199"/>
      <c r="S331" s="199"/>
      <c r="T331" s="200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194" t="s">
        <v>140</v>
      </c>
      <c r="AU331" s="194" t="s">
        <v>86</v>
      </c>
      <c r="AV331" s="14" t="s">
        <v>146</v>
      </c>
      <c r="AW331" s="14" t="s">
        <v>33</v>
      </c>
      <c r="AX331" s="14" t="s">
        <v>8</v>
      </c>
      <c r="AY331" s="194" t="s">
        <v>131</v>
      </c>
    </row>
    <row r="332" spans="1:65" s="2" customFormat="1" ht="24.15" customHeight="1">
      <c r="A332" s="37"/>
      <c r="B332" s="170"/>
      <c r="C332" s="171" t="s">
        <v>506</v>
      </c>
      <c r="D332" s="171" t="s">
        <v>133</v>
      </c>
      <c r="E332" s="172" t="s">
        <v>507</v>
      </c>
      <c r="F332" s="173" t="s">
        <v>508</v>
      </c>
      <c r="G332" s="174" t="s">
        <v>161</v>
      </c>
      <c r="H332" s="175">
        <v>64.8</v>
      </c>
      <c r="I332" s="176"/>
      <c r="J332" s="177">
        <f>ROUND(I332*H332,0)</f>
        <v>0</v>
      </c>
      <c r="K332" s="173" t="s">
        <v>137</v>
      </c>
      <c r="L332" s="38"/>
      <c r="M332" s="178" t="s">
        <v>1</v>
      </c>
      <c r="N332" s="179" t="s">
        <v>42</v>
      </c>
      <c r="O332" s="76"/>
      <c r="P332" s="180">
        <f>O332*H332</f>
        <v>0</v>
      </c>
      <c r="Q332" s="180">
        <v>0</v>
      </c>
      <c r="R332" s="180">
        <f>Q332*H332</f>
        <v>0</v>
      </c>
      <c r="S332" s="180">
        <v>0</v>
      </c>
      <c r="T332" s="181">
        <f>S332*H332</f>
        <v>0</v>
      </c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R332" s="182" t="s">
        <v>138</v>
      </c>
      <c r="AT332" s="182" t="s">
        <v>133</v>
      </c>
      <c r="AU332" s="182" t="s">
        <v>86</v>
      </c>
      <c r="AY332" s="18" t="s">
        <v>131</v>
      </c>
      <c r="BE332" s="183">
        <f>IF(N332="základní",J332,0)</f>
        <v>0</v>
      </c>
      <c r="BF332" s="183">
        <f>IF(N332="snížená",J332,0)</f>
        <v>0</v>
      </c>
      <c r="BG332" s="183">
        <f>IF(N332="zákl. přenesená",J332,0)</f>
        <v>0</v>
      </c>
      <c r="BH332" s="183">
        <f>IF(N332="sníž. přenesená",J332,0)</f>
        <v>0</v>
      </c>
      <c r="BI332" s="183">
        <f>IF(N332="nulová",J332,0)</f>
        <v>0</v>
      </c>
      <c r="BJ332" s="18" t="s">
        <v>8</v>
      </c>
      <c r="BK332" s="183">
        <f>ROUND(I332*H332,0)</f>
        <v>0</v>
      </c>
      <c r="BL332" s="18" t="s">
        <v>138</v>
      </c>
      <c r="BM332" s="182" t="s">
        <v>509</v>
      </c>
    </row>
    <row r="333" spans="1:51" s="13" customFormat="1" ht="12">
      <c r="A333" s="13"/>
      <c r="B333" s="184"/>
      <c r="C333" s="13"/>
      <c r="D333" s="185" t="s">
        <v>140</v>
      </c>
      <c r="E333" s="186" t="s">
        <v>1</v>
      </c>
      <c r="F333" s="187" t="s">
        <v>510</v>
      </c>
      <c r="G333" s="13"/>
      <c r="H333" s="188">
        <v>64.8</v>
      </c>
      <c r="I333" s="189"/>
      <c r="J333" s="13"/>
      <c r="K333" s="13"/>
      <c r="L333" s="184"/>
      <c r="M333" s="190"/>
      <c r="N333" s="191"/>
      <c r="O333" s="191"/>
      <c r="P333" s="191"/>
      <c r="Q333" s="191"/>
      <c r="R333" s="191"/>
      <c r="S333" s="191"/>
      <c r="T333" s="192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186" t="s">
        <v>140</v>
      </c>
      <c r="AU333" s="186" t="s">
        <v>86</v>
      </c>
      <c r="AV333" s="13" t="s">
        <v>86</v>
      </c>
      <c r="AW333" s="13" t="s">
        <v>33</v>
      </c>
      <c r="AX333" s="13" t="s">
        <v>8</v>
      </c>
      <c r="AY333" s="186" t="s">
        <v>131</v>
      </c>
    </row>
    <row r="334" spans="1:65" s="2" customFormat="1" ht="24.15" customHeight="1">
      <c r="A334" s="37"/>
      <c r="B334" s="170"/>
      <c r="C334" s="171" t="s">
        <v>511</v>
      </c>
      <c r="D334" s="171" t="s">
        <v>133</v>
      </c>
      <c r="E334" s="172" t="s">
        <v>512</v>
      </c>
      <c r="F334" s="173" t="s">
        <v>513</v>
      </c>
      <c r="G334" s="174" t="s">
        <v>242</v>
      </c>
      <c r="H334" s="175">
        <v>14</v>
      </c>
      <c r="I334" s="176"/>
      <c r="J334" s="177">
        <f>ROUND(I334*H334,0)</f>
        <v>0</v>
      </c>
      <c r="K334" s="173" t="s">
        <v>137</v>
      </c>
      <c r="L334" s="38"/>
      <c r="M334" s="178" t="s">
        <v>1</v>
      </c>
      <c r="N334" s="179" t="s">
        <v>42</v>
      </c>
      <c r="O334" s="76"/>
      <c r="P334" s="180">
        <f>O334*H334</f>
        <v>0</v>
      </c>
      <c r="Q334" s="180">
        <v>0</v>
      </c>
      <c r="R334" s="180">
        <f>Q334*H334</f>
        <v>0</v>
      </c>
      <c r="S334" s="180">
        <v>0.004</v>
      </c>
      <c r="T334" s="181">
        <f>S334*H334</f>
        <v>0.056</v>
      </c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R334" s="182" t="s">
        <v>138</v>
      </c>
      <c r="AT334" s="182" t="s">
        <v>133</v>
      </c>
      <c r="AU334" s="182" t="s">
        <v>86</v>
      </c>
      <c r="AY334" s="18" t="s">
        <v>131</v>
      </c>
      <c r="BE334" s="183">
        <f>IF(N334="základní",J334,0)</f>
        <v>0</v>
      </c>
      <c r="BF334" s="183">
        <f>IF(N334="snížená",J334,0)</f>
        <v>0</v>
      </c>
      <c r="BG334" s="183">
        <f>IF(N334="zákl. přenesená",J334,0)</f>
        <v>0</v>
      </c>
      <c r="BH334" s="183">
        <f>IF(N334="sníž. přenesená",J334,0)</f>
        <v>0</v>
      </c>
      <c r="BI334" s="183">
        <f>IF(N334="nulová",J334,0)</f>
        <v>0</v>
      </c>
      <c r="BJ334" s="18" t="s">
        <v>8</v>
      </c>
      <c r="BK334" s="183">
        <f>ROUND(I334*H334,0)</f>
        <v>0</v>
      </c>
      <c r="BL334" s="18" t="s">
        <v>138</v>
      </c>
      <c r="BM334" s="182" t="s">
        <v>514</v>
      </c>
    </row>
    <row r="335" spans="1:51" s="13" customFormat="1" ht="12">
      <c r="A335" s="13"/>
      <c r="B335" s="184"/>
      <c r="C335" s="13"/>
      <c r="D335" s="185" t="s">
        <v>140</v>
      </c>
      <c r="E335" s="186" t="s">
        <v>1</v>
      </c>
      <c r="F335" s="187" t="s">
        <v>433</v>
      </c>
      <c r="G335" s="13"/>
      <c r="H335" s="188">
        <v>14</v>
      </c>
      <c r="I335" s="189"/>
      <c r="J335" s="13"/>
      <c r="K335" s="13"/>
      <c r="L335" s="184"/>
      <c r="M335" s="190"/>
      <c r="N335" s="191"/>
      <c r="O335" s="191"/>
      <c r="P335" s="191"/>
      <c r="Q335" s="191"/>
      <c r="R335" s="191"/>
      <c r="S335" s="191"/>
      <c r="T335" s="192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186" t="s">
        <v>140</v>
      </c>
      <c r="AU335" s="186" t="s">
        <v>86</v>
      </c>
      <c r="AV335" s="13" t="s">
        <v>86</v>
      </c>
      <c r="AW335" s="13" t="s">
        <v>33</v>
      </c>
      <c r="AX335" s="13" t="s">
        <v>8</v>
      </c>
      <c r="AY335" s="186" t="s">
        <v>131</v>
      </c>
    </row>
    <row r="336" spans="1:63" s="12" customFormat="1" ht="22.8" customHeight="1">
      <c r="A336" s="12"/>
      <c r="B336" s="157"/>
      <c r="C336" s="12"/>
      <c r="D336" s="158" t="s">
        <v>76</v>
      </c>
      <c r="E336" s="168" t="s">
        <v>515</v>
      </c>
      <c r="F336" s="168" t="s">
        <v>516</v>
      </c>
      <c r="G336" s="12"/>
      <c r="H336" s="12"/>
      <c r="I336" s="160"/>
      <c r="J336" s="169">
        <f>BK336</f>
        <v>0</v>
      </c>
      <c r="K336" s="12"/>
      <c r="L336" s="157"/>
      <c r="M336" s="162"/>
      <c r="N336" s="163"/>
      <c r="O336" s="163"/>
      <c r="P336" s="164">
        <f>SUM(P337:P346)</f>
        <v>0</v>
      </c>
      <c r="Q336" s="163"/>
      <c r="R336" s="164">
        <f>SUM(R337:R346)</f>
        <v>0</v>
      </c>
      <c r="S336" s="163"/>
      <c r="T336" s="165">
        <f>SUM(T337:T346)</f>
        <v>0</v>
      </c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R336" s="158" t="s">
        <v>8</v>
      </c>
      <c r="AT336" s="166" t="s">
        <v>76</v>
      </c>
      <c r="AU336" s="166" t="s">
        <v>8</v>
      </c>
      <c r="AY336" s="158" t="s">
        <v>131</v>
      </c>
      <c r="BK336" s="167">
        <f>SUM(BK337:BK346)</f>
        <v>0</v>
      </c>
    </row>
    <row r="337" spans="1:65" s="2" customFormat="1" ht="21.75" customHeight="1">
      <c r="A337" s="37"/>
      <c r="B337" s="170"/>
      <c r="C337" s="171" t="s">
        <v>517</v>
      </c>
      <c r="D337" s="171" t="s">
        <v>133</v>
      </c>
      <c r="E337" s="172" t="s">
        <v>518</v>
      </c>
      <c r="F337" s="173" t="s">
        <v>519</v>
      </c>
      <c r="G337" s="174" t="s">
        <v>208</v>
      </c>
      <c r="H337" s="175">
        <v>2993.777</v>
      </c>
      <c r="I337" s="176"/>
      <c r="J337" s="177">
        <f>ROUND(I337*H337,0)</f>
        <v>0</v>
      </c>
      <c r="K337" s="173" t="s">
        <v>137</v>
      </c>
      <c r="L337" s="38"/>
      <c r="M337" s="178" t="s">
        <v>1</v>
      </c>
      <c r="N337" s="179" t="s">
        <v>42</v>
      </c>
      <c r="O337" s="76"/>
      <c r="P337" s="180">
        <f>O337*H337</f>
        <v>0</v>
      </c>
      <c r="Q337" s="180">
        <v>0</v>
      </c>
      <c r="R337" s="180">
        <f>Q337*H337</f>
        <v>0</v>
      </c>
      <c r="S337" s="180">
        <v>0</v>
      </c>
      <c r="T337" s="181">
        <f>S337*H337</f>
        <v>0</v>
      </c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R337" s="182" t="s">
        <v>138</v>
      </c>
      <c r="AT337" s="182" t="s">
        <v>133</v>
      </c>
      <c r="AU337" s="182" t="s">
        <v>86</v>
      </c>
      <c r="AY337" s="18" t="s">
        <v>131</v>
      </c>
      <c r="BE337" s="183">
        <f>IF(N337="základní",J337,0)</f>
        <v>0</v>
      </c>
      <c r="BF337" s="183">
        <f>IF(N337="snížená",J337,0)</f>
        <v>0</v>
      </c>
      <c r="BG337" s="183">
        <f>IF(N337="zákl. přenesená",J337,0)</f>
        <v>0</v>
      </c>
      <c r="BH337" s="183">
        <f>IF(N337="sníž. přenesená",J337,0)</f>
        <v>0</v>
      </c>
      <c r="BI337" s="183">
        <f>IF(N337="nulová",J337,0)</f>
        <v>0</v>
      </c>
      <c r="BJ337" s="18" t="s">
        <v>8</v>
      </c>
      <c r="BK337" s="183">
        <f>ROUND(I337*H337,0)</f>
        <v>0</v>
      </c>
      <c r="BL337" s="18" t="s">
        <v>138</v>
      </c>
      <c r="BM337" s="182" t="s">
        <v>520</v>
      </c>
    </row>
    <row r="338" spans="1:65" s="2" customFormat="1" ht="24.15" customHeight="1">
      <c r="A338" s="37"/>
      <c r="B338" s="170"/>
      <c r="C338" s="171" t="s">
        <v>521</v>
      </c>
      <c r="D338" s="171" t="s">
        <v>133</v>
      </c>
      <c r="E338" s="172" t="s">
        <v>522</v>
      </c>
      <c r="F338" s="173" t="s">
        <v>523</v>
      </c>
      <c r="G338" s="174" t="s">
        <v>208</v>
      </c>
      <c r="H338" s="175">
        <v>77838.202</v>
      </c>
      <c r="I338" s="176"/>
      <c r="J338" s="177">
        <f>ROUND(I338*H338,0)</f>
        <v>0</v>
      </c>
      <c r="K338" s="173" t="s">
        <v>137</v>
      </c>
      <c r="L338" s="38"/>
      <c r="M338" s="178" t="s">
        <v>1</v>
      </c>
      <c r="N338" s="179" t="s">
        <v>42</v>
      </c>
      <c r="O338" s="76"/>
      <c r="P338" s="180">
        <f>O338*H338</f>
        <v>0</v>
      </c>
      <c r="Q338" s="180">
        <v>0</v>
      </c>
      <c r="R338" s="180">
        <f>Q338*H338</f>
        <v>0</v>
      </c>
      <c r="S338" s="180">
        <v>0</v>
      </c>
      <c r="T338" s="181">
        <f>S338*H338</f>
        <v>0</v>
      </c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R338" s="182" t="s">
        <v>138</v>
      </c>
      <c r="AT338" s="182" t="s">
        <v>133</v>
      </c>
      <c r="AU338" s="182" t="s">
        <v>86</v>
      </c>
      <c r="AY338" s="18" t="s">
        <v>131</v>
      </c>
      <c r="BE338" s="183">
        <f>IF(N338="základní",J338,0)</f>
        <v>0</v>
      </c>
      <c r="BF338" s="183">
        <f>IF(N338="snížená",J338,0)</f>
        <v>0</v>
      </c>
      <c r="BG338" s="183">
        <f>IF(N338="zákl. přenesená",J338,0)</f>
        <v>0</v>
      </c>
      <c r="BH338" s="183">
        <f>IF(N338="sníž. přenesená",J338,0)</f>
        <v>0</v>
      </c>
      <c r="BI338" s="183">
        <f>IF(N338="nulová",J338,0)</f>
        <v>0</v>
      </c>
      <c r="BJ338" s="18" t="s">
        <v>8</v>
      </c>
      <c r="BK338" s="183">
        <f>ROUND(I338*H338,0)</f>
        <v>0</v>
      </c>
      <c r="BL338" s="18" t="s">
        <v>138</v>
      </c>
      <c r="BM338" s="182" t="s">
        <v>524</v>
      </c>
    </row>
    <row r="339" spans="1:51" s="13" customFormat="1" ht="12">
      <c r="A339" s="13"/>
      <c r="B339" s="184"/>
      <c r="C339" s="13"/>
      <c r="D339" s="185" t="s">
        <v>140</v>
      </c>
      <c r="E339" s="13"/>
      <c r="F339" s="187" t="s">
        <v>525</v>
      </c>
      <c r="G339" s="13"/>
      <c r="H339" s="188">
        <v>77838.202</v>
      </c>
      <c r="I339" s="189"/>
      <c r="J339" s="13"/>
      <c r="K339" s="13"/>
      <c r="L339" s="184"/>
      <c r="M339" s="190"/>
      <c r="N339" s="191"/>
      <c r="O339" s="191"/>
      <c r="P339" s="191"/>
      <c r="Q339" s="191"/>
      <c r="R339" s="191"/>
      <c r="S339" s="191"/>
      <c r="T339" s="192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186" t="s">
        <v>140</v>
      </c>
      <c r="AU339" s="186" t="s">
        <v>86</v>
      </c>
      <c r="AV339" s="13" t="s">
        <v>86</v>
      </c>
      <c r="AW339" s="13" t="s">
        <v>3</v>
      </c>
      <c r="AX339" s="13" t="s">
        <v>8</v>
      </c>
      <c r="AY339" s="186" t="s">
        <v>131</v>
      </c>
    </row>
    <row r="340" spans="1:65" s="2" customFormat="1" ht="21.75" customHeight="1">
      <c r="A340" s="37"/>
      <c r="B340" s="170"/>
      <c r="C340" s="171" t="s">
        <v>526</v>
      </c>
      <c r="D340" s="171" t="s">
        <v>133</v>
      </c>
      <c r="E340" s="172" t="s">
        <v>527</v>
      </c>
      <c r="F340" s="173" t="s">
        <v>528</v>
      </c>
      <c r="G340" s="174" t="s">
        <v>208</v>
      </c>
      <c r="H340" s="175">
        <v>272.708</v>
      </c>
      <c r="I340" s="176"/>
      <c r="J340" s="177">
        <f>ROUND(I340*H340,0)</f>
        <v>0</v>
      </c>
      <c r="K340" s="173" t="s">
        <v>137</v>
      </c>
      <c r="L340" s="38"/>
      <c r="M340" s="178" t="s">
        <v>1</v>
      </c>
      <c r="N340" s="179" t="s">
        <v>42</v>
      </c>
      <c r="O340" s="76"/>
      <c r="P340" s="180">
        <f>O340*H340</f>
        <v>0</v>
      </c>
      <c r="Q340" s="180">
        <v>0</v>
      </c>
      <c r="R340" s="180">
        <f>Q340*H340</f>
        <v>0</v>
      </c>
      <c r="S340" s="180">
        <v>0</v>
      </c>
      <c r="T340" s="181">
        <f>S340*H340</f>
        <v>0</v>
      </c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R340" s="182" t="s">
        <v>138</v>
      </c>
      <c r="AT340" s="182" t="s">
        <v>133</v>
      </c>
      <c r="AU340" s="182" t="s">
        <v>86</v>
      </c>
      <c r="AY340" s="18" t="s">
        <v>131</v>
      </c>
      <c r="BE340" s="183">
        <f>IF(N340="základní",J340,0)</f>
        <v>0</v>
      </c>
      <c r="BF340" s="183">
        <f>IF(N340="snížená",J340,0)</f>
        <v>0</v>
      </c>
      <c r="BG340" s="183">
        <f>IF(N340="zákl. přenesená",J340,0)</f>
        <v>0</v>
      </c>
      <c r="BH340" s="183">
        <f>IF(N340="sníž. přenesená",J340,0)</f>
        <v>0</v>
      </c>
      <c r="BI340" s="183">
        <f>IF(N340="nulová",J340,0)</f>
        <v>0</v>
      </c>
      <c r="BJ340" s="18" t="s">
        <v>8</v>
      </c>
      <c r="BK340" s="183">
        <f>ROUND(I340*H340,0)</f>
        <v>0</v>
      </c>
      <c r="BL340" s="18" t="s">
        <v>138</v>
      </c>
      <c r="BM340" s="182" t="s">
        <v>529</v>
      </c>
    </row>
    <row r="341" spans="1:65" s="2" customFormat="1" ht="24.15" customHeight="1">
      <c r="A341" s="37"/>
      <c r="B341" s="170"/>
      <c r="C341" s="171" t="s">
        <v>530</v>
      </c>
      <c r="D341" s="171" t="s">
        <v>133</v>
      </c>
      <c r="E341" s="172" t="s">
        <v>531</v>
      </c>
      <c r="F341" s="173" t="s">
        <v>532</v>
      </c>
      <c r="G341" s="174" t="s">
        <v>208</v>
      </c>
      <c r="H341" s="175">
        <v>818.124</v>
      </c>
      <c r="I341" s="176"/>
      <c r="J341" s="177">
        <f>ROUND(I341*H341,0)</f>
        <v>0</v>
      </c>
      <c r="K341" s="173" t="s">
        <v>137</v>
      </c>
      <c r="L341" s="38"/>
      <c r="M341" s="178" t="s">
        <v>1</v>
      </c>
      <c r="N341" s="179" t="s">
        <v>42</v>
      </c>
      <c r="O341" s="76"/>
      <c r="P341" s="180">
        <f>O341*H341</f>
        <v>0</v>
      </c>
      <c r="Q341" s="180">
        <v>0</v>
      </c>
      <c r="R341" s="180">
        <f>Q341*H341</f>
        <v>0</v>
      </c>
      <c r="S341" s="180">
        <v>0</v>
      </c>
      <c r="T341" s="181">
        <f>S341*H341</f>
        <v>0</v>
      </c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R341" s="182" t="s">
        <v>138</v>
      </c>
      <c r="AT341" s="182" t="s">
        <v>133</v>
      </c>
      <c r="AU341" s="182" t="s">
        <v>86</v>
      </c>
      <c r="AY341" s="18" t="s">
        <v>131</v>
      </c>
      <c r="BE341" s="183">
        <f>IF(N341="základní",J341,0)</f>
        <v>0</v>
      </c>
      <c r="BF341" s="183">
        <f>IF(N341="snížená",J341,0)</f>
        <v>0</v>
      </c>
      <c r="BG341" s="183">
        <f>IF(N341="zákl. přenesená",J341,0)</f>
        <v>0</v>
      </c>
      <c r="BH341" s="183">
        <f>IF(N341="sníž. přenesená",J341,0)</f>
        <v>0</v>
      </c>
      <c r="BI341" s="183">
        <f>IF(N341="nulová",J341,0)</f>
        <v>0</v>
      </c>
      <c r="BJ341" s="18" t="s">
        <v>8</v>
      </c>
      <c r="BK341" s="183">
        <f>ROUND(I341*H341,0)</f>
        <v>0</v>
      </c>
      <c r="BL341" s="18" t="s">
        <v>138</v>
      </c>
      <c r="BM341" s="182" t="s">
        <v>533</v>
      </c>
    </row>
    <row r="342" spans="1:51" s="13" customFormat="1" ht="12">
      <c r="A342" s="13"/>
      <c r="B342" s="184"/>
      <c r="C342" s="13"/>
      <c r="D342" s="185" t="s">
        <v>140</v>
      </c>
      <c r="E342" s="13"/>
      <c r="F342" s="187" t="s">
        <v>534</v>
      </c>
      <c r="G342" s="13"/>
      <c r="H342" s="188">
        <v>818.124</v>
      </c>
      <c r="I342" s="189"/>
      <c r="J342" s="13"/>
      <c r="K342" s="13"/>
      <c r="L342" s="184"/>
      <c r="M342" s="190"/>
      <c r="N342" s="191"/>
      <c r="O342" s="191"/>
      <c r="P342" s="191"/>
      <c r="Q342" s="191"/>
      <c r="R342" s="191"/>
      <c r="S342" s="191"/>
      <c r="T342" s="192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186" t="s">
        <v>140</v>
      </c>
      <c r="AU342" s="186" t="s">
        <v>86</v>
      </c>
      <c r="AV342" s="13" t="s">
        <v>86</v>
      </c>
      <c r="AW342" s="13" t="s">
        <v>3</v>
      </c>
      <c r="AX342" s="13" t="s">
        <v>8</v>
      </c>
      <c r="AY342" s="186" t="s">
        <v>131</v>
      </c>
    </row>
    <row r="343" spans="1:65" s="2" customFormat="1" ht="37.8" customHeight="1">
      <c r="A343" s="37"/>
      <c r="B343" s="170"/>
      <c r="C343" s="171" t="s">
        <v>535</v>
      </c>
      <c r="D343" s="171" t="s">
        <v>133</v>
      </c>
      <c r="E343" s="172" t="s">
        <v>536</v>
      </c>
      <c r="F343" s="173" t="s">
        <v>537</v>
      </c>
      <c r="G343" s="174" t="s">
        <v>208</v>
      </c>
      <c r="H343" s="175">
        <v>820.09</v>
      </c>
      <c r="I343" s="176"/>
      <c r="J343" s="177">
        <f>ROUND(I343*H343,0)</f>
        <v>0</v>
      </c>
      <c r="K343" s="173" t="s">
        <v>137</v>
      </c>
      <c r="L343" s="38"/>
      <c r="M343" s="178" t="s">
        <v>1</v>
      </c>
      <c r="N343" s="179" t="s">
        <v>42</v>
      </c>
      <c r="O343" s="76"/>
      <c r="P343" s="180">
        <f>O343*H343</f>
        <v>0</v>
      </c>
      <c r="Q343" s="180">
        <v>0</v>
      </c>
      <c r="R343" s="180">
        <f>Q343*H343</f>
        <v>0</v>
      </c>
      <c r="S343" s="180">
        <v>0</v>
      </c>
      <c r="T343" s="181">
        <f>S343*H343</f>
        <v>0</v>
      </c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R343" s="182" t="s">
        <v>138</v>
      </c>
      <c r="AT343" s="182" t="s">
        <v>133</v>
      </c>
      <c r="AU343" s="182" t="s">
        <v>86</v>
      </c>
      <c r="AY343" s="18" t="s">
        <v>131</v>
      </c>
      <c r="BE343" s="183">
        <f>IF(N343="základní",J343,0)</f>
        <v>0</v>
      </c>
      <c r="BF343" s="183">
        <f>IF(N343="snížená",J343,0)</f>
        <v>0</v>
      </c>
      <c r="BG343" s="183">
        <f>IF(N343="zákl. přenesená",J343,0)</f>
        <v>0</v>
      </c>
      <c r="BH343" s="183">
        <f>IF(N343="sníž. přenesená",J343,0)</f>
        <v>0</v>
      </c>
      <c r="BI343" s="183">
        <f>IF(N343="nulová",J343,0)</f>
        <v>0</v>
      </c>
      <c r="BJ343" s="18" t="s">
        <v>8</v>
      </c>
      <c r="BK343" s="183">
        <f>ROUND(I343*H343,0)</f>
        <v>0</v>
      </c>
      <c r="BL343" s="18" t="s">
        <v>138</v>
      </c>
      <c r="BM343" s="182" t="s">
        <v>538</v>
      </c>
    </row>
    <row r="344" spans="1:65" s="2" customFormat="1" ht="44.25" customHeight="1">
      <c r="A344" s="37"/>
      <c r="B344" s="170"/>
      <c r="C344" s="171" t="s">
        <v>539</v>
      </c>
      <c r="D344" s="171" t="s">
        <v>133</v>
      </c>
      <c r="E344" s="172" t="s">
        <v>540</v>
      </c>
      <c r="F344" s="173" t="s">
        <v>541</v>
      </c>
      <c r="G344" s="174" t="s">
        <v>208</v>
      </c>
      <c r="H344" s="175">
        <v>1926.209</v>
      </c>
      <c r="I344" s="176"/>
      <c r="J344" s="177">
        <f>ROUND(I344*H344,0)</f>
        <v>0</v>
      </c>
      <c r="K344" s="173" t="s">
        <v>137</v>
      </c>
      <c r="L344" s="38"/>
      <c r="M344" s="178" t="s">
        <v>1</v>
      </c>
      <c r="N344" s="179" t="s">
        <v>42</v>
      </c>
      <c r="O344" s="76"/>
      <c r="P344" s="180">
        <f>O344*H344</f>
        <v>0</v>
      </c>
      <c r="Q344" s="180">
        <v>0</v>
      </c>
      <c r="R344" s="180">
        <f>Q344*H344</f>
        <v>0</v>
      </c>
      <c r="S344" s="180">
        <v>0</v>
      </c>
      <c r="T344" s="181">
        <f>S344*H344</f>
        <v>0</v>
      </c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R344" s="182" t="s">
        <v>138</v>
      </c>
      <c r="AT344" s="182" t="s">
        <v>133</v>
      </c>
      <c r="AU344" s="182" t="s">
        <v>86</v>
      </c>
      <c r="AY344" s="18" t="s">
        <v>131</v>
      </c>
      <c r="BE344" s="183">
        <f>IF(N344="základní",J344,0)</f>
        <v>0</v>
      </c>
      <c r="BF344" s="183">
        <f>IF(N344="snížená",J344,0)</f>
        <v>0</v>
      </c>
      <c r="BG344" s="183">
        <f>IF(N344="zákl. přenesená",J344,0)</f>
        <v>0</v>
      </c>
      <c r="BH344" s="183">
        <f>IF(N344="sníž. přenesená",J344,0)</f>
        <v>0</v>
      </c>
      <c r="BI344" s="183">
        <f>IF(N344="nulová",J344,0)</f>
        <v>0</v>
      </c>
      <c r="BJ344" s="18" t="s">
        <v>8</v>
      </c>
      <c r="BK344" s="183">
        <f>ROUND(I344*H344,0)</f>
        <v>0</v>
      </c>
      <c r="BL344" s="18" t="s">
        <v>138</v>
      </c>
      <c r="BM344" s="182" t="s">
        <v>542</v>
      </c>
    </row>
    <row r="345" spans="1:65" s="2" customFormat="1" ht="33" customHeight="1">
      <c r="A345" s="37"/>
      <c r="B345" s="170"/>
      <c r="C345" s="171" t="s">
        <v>543</v>
      </c>
      <c r="D345" s="171" t="s">
        <v>133</v>
      </c>
      <c r="E345" s="172" t="s">
        <v>544</v>
      </c>
      <c r="F345" s="173" t="s">
        <v>545</v>
      </c>
      <c r="G345" s="174" t="s">
        <v>208</v>
      </c>
      <c r="H345" s="175">
        <v>177.198</v>
      </c>
      <c r="I345" s="176"/>
      <c r="J345" s="177">
        <f>ROUND(I345*H345,0)</f>
        <v>0</v>
      </c>
      <c r="K345" s="173" t="s">
        <v>1</v>
      </c>
      <c r="L345" s="38"/>
      <c r="M345" s="178" t="s">
        <v>1</v>
      </c>
      <c r="N345" s="179" t="s">
        <v>42</v>
      </c>
      <c r="O345" s="76"/>
      <c r="P345" s="180">
        <f>O345*H345</f>
        <v>0</v>
      </c>
      <c r="Q345" s="180">
        <v>0</v>
      </c>
      <c r="R345" s="180">
        <f>Q345*H345</f>
        <v>0</v>
      </c>
      <c r="S345" s="180">
        <v>0</v>
      </c>
      <c r="T345" s="181">
        <f>S345*H345</f>
        <v>0</v>
      </c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R345" s="182" t="s">
        <v>138</v>
      </c>
      <c r="AT345" s="182" t="s">
        <v>133</v>
      </c>
      <c r="AU345" s="182" t="s">
        <v>86</v>
      </c>
      <c r="AY345" s="18" t="s">
        <v>131</v>
      </c>
      <c r="BE345" s="183">
        <f>IF(N345="základní",J345,0)</f>
        <v>0</v>
      </c>
      <c r="BF345" s="183">
        <f>IF(N345="snížená",J345,0)</f>
        <v>0</v>
      </c>
      <c r="BG345" s="183">
        <f>IF(N345="zákl. přenesená",J345,0)</f>
        <v>0</v>
      </c>
      <c r="BH345" s="183">
        <f>IF(N345="sníž. přenesená",J345,0)</f>
        <v>0</v>
      </c>
      <c r="BI345" s="183">
        <f>IF(N345="nulová",J345,0)</f>
        <v>0</v>
      </c>
      <c r="BJ345" s="18" t="s">
        <v>8</v>
      </c>
      <c r="BK345" s="183">
        <f>ROUND(I345*H345,0)</f>
        <v>0</v>
      </c>
      <c r="BL345" s="18" t="s">
        <v>138</v>
      </c>
      <c r="BM345" s="182" t="s">
        <v>546</v>
      </c>
    </row>
    <row r="346" spans="1:65" s="2" customFormat="1" ht="44.25" customHeight="1">
      <c r="A346" s="37"/>
      <c r="B346" s="170"/>
      <c r="C346" s="171" t="s">
        <v>547</v>
      </c>
      <c r="D346" s="171" t="s">
        <v>133</v>
      </c>
      <c r="E346" s="172" t="s">
        <v>548</v>
      </c>
      <c r="F346" s="173" t="s">
        <v>549</v>
      </c>
      <c r="G346" s="174" t="s">
        <v>208</v>
      </c>
      <c r="H346" s="175">
        <v>342.988</v>
      </c>
      <c r="I346" s="176"/>
      <c r="J346" s="177">
        <f>ROUND(I346*H346,0)</f>
        <v>0</v>
      </c>
      <c r="K346" s="173" t="s">
        <v>137</v>
      </c>
      <c r="L346" s="38"/>
      <c r="M346" s="178" t="s">
        <v>1</v>
      </c>
      <c r="N346" s="179" t="s">
        <v>42</v>
      </c>
      <c r="O346" s="76"/>
      <c r="P346" s="180">
        <f>O346*H346</f>
        <v>0</v>
      </c>
      <c r="Q346" s="180">
        <v>0</v>
      </c>
      <c r="R346" s="180">
        <f>Q346*H346</f>
        <v>0</v>
      </c>
      <c r="S346" s="180">
        <v>0</v>
      </c>
      <c r="T346" s="181">
        <f>S346*H346</f>
        <v>0</v>
      </c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R346" s="182" t="s">
        <v>138</v>
      </c>
      <c r="AT346" s="182" t="s">
        <v>133</v>
      </c>
      <c r="AU346" s="182" t="s">
        <v>86</v>
      </c>
      <c r="AY346" s="18" t="s">
        <v>131</v>
      </c>
      <c r="BE346" s="183">
        <f>IF(N346="základní",J346,0)</f>
        <v>0</v>
      </c>
      <c r="BF346" s="183">
        <f>IF(N346="snížená",J346,0)</f>
        <v>0</v>
      </c>
      <c r="BG346" s="183">
        <f>IF(N346="zákl. přenesená",J346,0)</f>
        <v>0</v>
      </c>
      <c r="BH346" s="183">
        <f>IF(N346="sníž. přenesená",J346,0)</f>
        <v>0</v>
      </c>
      <c r="BI346" s="183">
        <f>IF(N346="nulová",J346,0)</f>
        <v>0</v>
      </c>
      <c r="BJ346" s="18" t="s">
        <v>8</v>
      </c>
      <c r="BK346" s="183">
        <f>ROUND(I346*H346,0)</f>
        <v>0</v>
      </c>
      <c r="BL346" s="18" t="s">
        <v>138</v>
      </c>
      <c r="BM346" s="182" t="s">
        <v>550</v>
      </c>
    </row>
    <row r="347" spans="1:63" s="12" customFormat="1" ht="22.8" customHeight="1">
      <c r="A347" s="12"/>
      <c r="B347" s="157"/>
      <c r="C347" s="12"/>
      <c r="D347" s="158" t="s">
        <v>76</v>
      </c>
      <c r="E347" s="168" t="s">
        <v>551</v>
      </c>
      <c r="F347" s="168" t="s">
        <v>552</v>
      </c>
      <c r="G347" s="12"/>
      <c r="H347" s="12"/>
      <c r="I347" s="160"/>
      <c r="J347" s="169">
        <f>BK347</f>
        <v>0</v>
      </c>
      <c r="K347" s="12"/>
      <c r="L347" s="157"/>
      <c r="M347" s="162"/>
      <c r="N347" s="163"/>
      <c r="O347" s="163"/>
      <c r="P347" s="164">
        <f>P348</f>
        <v>0</v>
      </c>
      <c r="Q347" s="163"/>
      <c r="R347" s="164">
        <f>R348</f>
        <v>0</v>
      </c>
      <c r="S347" s="163"/>
      <c r="T347" s="165">
        <f>T348</f>
        <v>0</v>
      </c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R347" s="158" t="s">
        <v>8</v>
      </c>
      <c r="AT347" s="166" t="s">
        <v>76</v>
      </c>
      <c r="AU347" s="166" t="s">
        <v>8</v>
      </c>
      <c r="AY347" s="158" t="s">
        <v>131</v>
      </c>
      <c r="BK347" s="167">
        <f>BK348</f>
        <v>0</v>
      </c>
    </row>
    <row r="348" spans="1:65" s="2" customFormat="1" ht="33" customHeight="1">
      <c r="A348" s="37"/>
      <c r="B348" s="170"/>
      <c r="C348" s="171" t="s">
        <v>553</v>
      </c>
      <c r="D348" s="171" t="s">
        <v>133</v>
      </c>
      <c r="E348" s="172" t="s">
        <v>554</v>
      </c>
      <c r="F348" s="173" t="s">
        <v>555</v>
      </c>
      <c r="G348" s="174" t="s">
        <v>208</v>
      </c>
      <c r="H348" s="175">
        <v>816.139</v>
      </c>
      <c r="I348" s="176"/>
      <c r="J348" s="177">
        <f>ROUND(I348*H348,0)</f>
        <v>0</v>
      </c>
      <c r="K348" s="173" t="s">
        <v>137</v>
      </c>
      <c r="L348" s="38"/>
      <c r="M348" s="219" t="s">
        <v>1</v>
      </c>
      <c r="N348" s="220" t="s">
        <v>42</v>
      </c>
      <c r="O348" s="221"/>
      <c r="P348" s="222">
        <f>O348*H348</f>
        <v>0</v>
      </c>
      <c r="Q348" s="222">
        <v>0</v>
      </c>
      <c r="R348" s="222">
        <f>Q348*H348</f>
        <v>0</v>
      </c>
      <c r="S348" s="222">
        <v>0</v>
      </c>
      <c r="T348" s="223">
        <f>S348*H348</f>
        <v>0</v>
      </c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R348" s="182" t="s">
        <v>138</v>
      </c>
      <c r="AT348" s="182" t="s">
        <v>133</v>
      </c>
      <c r="AU348" s="182" t="s">
        <v>86</v>
      </c>
      <c r="AY348" s="18" t="s">
        <v>131</v>
      </c>
      <c r="BE348" s="183">
        <f>IF(N348="základní",J348,0)</f>
        <v>0</v>
      </c>
      <c r="BF348" s="183">
        <f>IF(N348="snížená",J348,0)</f>
        <v>0</v>
      </c>
      <c r="BG348" s="183">
        <f>IF(N348="zákl. přenesená",J348,0)</f>
        <v>0</v>
      </c>
      <c r="BH348" s="183">
        <f>IF(N348="sníž. přenesená",J348,0)</f>
        <v>0</v>
      </c>
      <c r="BI348" s="183">
        <f>IF(N348="nulová",J348,0)</f>
        <v>0</v>
      </c>
      <c r="BJ348" s="18" t="s">
        <v>8</v>
      </c>
      <c r="BK348" s="183">
        <f>ROUND(I348*H348,0)</f>
        <v>0</v>
      </c>
      <c r="BL348" s="18" t="s">
        <v>138</v>
      </c>
      <c r="BM348" s="182" t="s">
        <v>556</v>
      </c>
    </row>
    <row r="349" spans="1:31" s="2" customFormat="1" ht="6.95" customHeight="1">
      <c r="A349" s="37"/>
      <c r="B349" s="59"/>
      <c r="C349" s="60"/>
      <c r="D349" s="60"/>
      <c r="E349" s="60"/>
      <c r="F349" s="60"/>
      <c r="G349" s="60"/>
      <c r="H349" s="60"/>
      <c r="I349" s="60"/>
      <c r="J349" s="60"/>
      <c r="K349" s="60"/>
      <c r="L349" s="38"/>
      <c r="M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</row>
  </sheetData>
  <autoFilter ref="C125:K348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8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88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</row>
    <row r="4" spans="2:46" s="1" customFormat="1" ht="24.95" customHeight="1">
      <c r="B4" s="21"/>
      <c r="D4" s="22" t="s">
        <v>98</v>
      </c>
      <c r="L4" s="21"/>
      <c r="M4" s="119" t="s">
        <v>11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31" t="s">
        <v>17</v>
      </c>
      <c r="L6" s="21"/>
    </row>
    <row r="7" spans="2:12" s="1" customFormat="1" ht="16.5" customHeight="1">
      <c r="B7" s="21"/>
      <c r="E7" s="120" t="str">
        <f>'Rekapitulace stavby'!K6</f>
        <v>Dvůr Králové n.L. - ul. Zborovská</v>
      </c>
      <c r="F7" s="31"/>
      <c r="G7" s="31"/>
      <c r="H7" s="31"/>
      <c r="L7" s="21"/>
    </row>
    <row r="8" spans="1:31" s="2" customFormat="1" ht="12" customHeight="1">
      <c r="A8" s="37"/>
      <c r="B8" s="38"/>
      <c r="C8" s="37"/>
      <c r="D8" s="31" t="s">
        <v>99</v>
      </c>
      <c r="E8" s="37"/>
      <c r="F8" s="37"/>
      <c r="G8" s="37"/>
      <c r="H8" s="37"/>
      <c r="I8" s="37"/>
      <c r="J8" s="37"/>
      <c r="K8" s="37"/>
      <c r="L8" s="5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38"/>
      <c r="C9" s="37"/>
      <c r="D9" s="37"/>
      <c r="E9" s="66" t="s">
        <v>557</v>
      </c>
      <c r="F9" s="37"/>
      <c r="G9" s="37"/>
      <c r="H9" s="37"/>
      <c r="I9" s="37"/>
      <c r="J9" s="37"/>
      <c r="K9" s="37"/>
      <c r="L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38"/>
      <c r="C11" s="37"/>
      <c r="D11" s="31" t="s">
        <v>19</v>
      </c>
      <c r="E11" s="37"/>
      <c r="F11" s="26" t="s">
        <v>1</v>
      </c>
      <c r="G11" s="37"/>
      <c r="H11" s="37"/>
      <c r="I11" s="31" t="s">
        <v>20</v>
      </c>
      <c r="J11" s="26" t="s">
        <v>1</v>
      </c>
      <c r="K11" s="37"/>
      <c r="L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38"/>
      <c r="C12" s="37"/>
      <c r="D12" s="31" t="s">
        <v>21</v>
      </c>
      <c r="E12" s="37"/>
      <c r="F12" s="26" t="s">
        <v>22</v>
      </c>
      <c r="G12" s="37"/>
      <c r="H12" s="37"/>
      <c r="I12" s="31" t="s">
        <v>23</v>
      </c>
      <c r="J12" s="68" t="str">
        <f>'Rekapitulace stavby'!AN8</f>
        <v>31. 8. 2022</v>
      </c>
      <c r="K12" s="37"/>
      <c r="L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38"/>
      <c r="C14" s="37"/>
      <c r="D14" s="31" t="s">
        <v>25</v>
      </c>
      <c r="E14" s="37"/>
      <c r="F14" s="37"/>
      <c r="G14" s="37"/>
      <c r="H14" s="37"/>
      <c r="I14" s="31" t="s">
        <v>26</v>
      </c>
      <c r="J14" s="26" t="s">
        <v>1</v>
      </c>
      <c r="K14" s="37"/>
      <c r="L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38"/>
      <c r="C15" s="37"/>
      <c r="D15" s="37"/>
      <c r="E15" s="26" t="s">
        <v>27</v>
      </c>
      <c r="F15" s="37"/>
      <c r="G15" s="37"/>
      <c r="H15" s="37"/>
      <c r="I15" s="31" t="s">
        <v>28</v>
      </c>
      <c r="J15" s="26" t="s">
        <v>1</v>
      </c>
      <c r="K15" s="37"/>
      <c r="L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38"/>
      <c r="C17" s="37"/>
      <c r="D17" s="31" t="s">
        <v>29</v>
      </c>
      <c r="E17" s="37"/>
      <c r="F17" s="37"/>
      <c r="G17" s="37"/>
      <c r="H17" s="37"/>
      <c r="I17" s="31" t="s">
        <v>26</v>
      </c>
      <c r="J17" s="32" t="str">
        <f>'Rekapitulace stavby'!AN13</f>
        <v>Vyplň údaj</v>
      </c>
      <c r="K17" s="37"/>
      <c r="L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38"/>
      <c r="C18" s="37"/>
      <c r="D18" s="37"/>
      <c r="E18" s="32" t="str">
        <f>'Rekapitulace stavby'!E14</f>
        <v>Vyplň údaj</v>
      </c>
      <c r="F18" s="26"/>
      <c r="G18" s="26"/>
      <c r="H18" s="26"/>
      <c r="I18" s="31" t="s">
        <v>28</v>
      </c>
      <c r="J18" s="32" t="str">
        <f>'Rekapitulace stavby'!AN14</f>
        <v>Vyplň údaj</v>
      </c>
      <c r="K18" s="37"/>
      <c r="L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38"/>
      <c r="C20" s="37"/>
      <c r="D20" s="31" t="s">
        <v>31</v>
      </c>
      <c r="E20" s="37"/>
      <c r="F20" s="37"/>
      <c r="G20" s="37"/>
      <c r="H20" s="37"/>
      <c r="I20" s="31" t="s">
        <v>26</v>
      </c>
      <c r="J20" s="26" t="s">
        <v>1</v>
      </c>
      <c r="K20" s="37"/>
      <c r="L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38"/>
      <c r="C21" s="37"/>
      <c r="D21" s="37"/>
      <c r="E21" s="26" t="s">
        <v>32</v>
      </c>
      <c r="F21" s="37"/>
      <c r="G21" s="37"/>
      <c r="H21" s="37"/>
      <c r="I21" s="31" t="s">
        <v>28</v>
      </c>
      <c r="J21" s="26" t="s">
        <v>1</v>
      </c>
      <c r="K21" s="37"/>
      <c r="L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38"/>
      <c r="C23" s="37"/>
      <c r="D23" s="31" t="s">
        <v>34</v>
      </c>
      <c r="E23" s="37"/>
      <c r="F23" s="37"/>
      <c r="G23" s="37"/>
      <c r="H23" s="37"/>
      <c r="I23" s="31" t="s">
        <v>26</v>
      </c>
      <c r="J23" s="26" t="s">
        <v>1</v>
      </c>
      <c r="K23" s="37"/>
      <c r="L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38"/>
      <c r="C24" s="37"/>
      <c r="D24" s="37"/>
      <c r="E24" s="26" t="s">
        <v>35</v>
      </c>
      <c r="F24" s="37"/>
      <c r="G24" s="37"/>
      <c r="H24" s="37"/>
      <c r="I24" s="31" t="s">
        <v>28</v>
      </c>
      <c r="J24" s="26" t="s">
        <v>1</v>
      </c>
      <c r="K24" s="37"/>
      <c r="L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38"/>
      <c r="C26" s="37"/>
      <c r="D26" s="31" t="s">
        <v>36</v>
      </c>
      <c r="E26" s="37"/>
      <c r="F26" s="37"/>
      <c r="G26" s="37"/>
      <c r="H26" s="37"/>
      <c r="I26" s="37"/>
      <c r="J26" s="37"/>
      <c r="K26" s="37"/>
      <c r="L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21"/>
      <c r="B27" s="122"/>
      <c r="C27" s="121"/>
      <c r="D27" s="121"/>
      <c r="E27" s="35" t="s">
        <v>1</v>
      </c>
      <c r="F27" s="35"/>
      <c r="G27" s="35"/>
      <c r="H27" s="35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38"/>
      <c r="C29" s="37"/>
      <c r="D29" s="89"/>
      <c r="E29" s="89"/>
      <c r="F29" s="89"/>
      <c r="G29" s="89"/>
      <c r="H29" s="89"/>
      <c r="I29" s="89"/>
      <c r="J29" s="89"/>
      <c r="K29" s="89"/>
      <c r="L29" s="5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38"/>
      <c r="C30" s="37"/>
      <c r="D30" s="124" t="s">
        <v>37</v>
      </c>
      <c r="E30" s="37"/>
      <c r="F30" s="37"/>
      <c r="G30" s="37"/>
      <c r="H30" s="37"/>
      <c r="I30" s="37"/>
      <c r="J30" s="95">
        <f>ROUND(J125,0)</f>
        <v>0</v>
      </c>
      <c r="K30" s="37"/>
      <c r="L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38"/>
      <c r="C31" s="37"/>
      <c r="D31" s="89"/>
      <c r="E31" s="89"/>
      <c r="F31" s="89"/>
      <c r="G31" s="89"/>
      <c r="H31" s="89"/>
      <c r="I31" s="89"/>
      <c r="J31" s="89"/>
      <c r="K31" s="89"/>
      <c r="L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38"/>
      <c r="C32" s="37"/>
      <c r="D32" s="37"/>
      <c r="E32" s="37"/>
      <c r="F32" s="42" t="s">
        <v>39</v>
      </c>
      <c r="G32" s="37"/>
      <c r="H32" s="37"/>
      <c r="I32" s="42" t="s">
        <v>38</v>
      </c>
      <c r="J32" s="42" t="s">
        <v>40</v>
      </c>
      <c r="K32" s="37"/>
      <c r="L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38"/>
      <c r="C33" s="37"/>
      <c r="D33" s="125" t="s">
        <v>41</v>
      </c>
      <c r="E33" s="31" t="s">
        <v>42</v>
      </c>
      <c r="F33" s="126">
        <f>ROUND((SUM(BE125:BE288)),0)</f>
        <v>0</v>
      </c>
      <c r="G33" s="37"/>
      <c r="H33" s="37"/>
      <c r="I33" s="127">
        <v>0.21</v>
      </c>
      <c r="J33" s="126">
        <f>ROUND(((SUM(BE125:BE288))*I33),0)</f>
        <v>0</v>
      </c>
      <c r="K33" s="37"/>
      <c r="L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38"/>
      <c r="C34" s="37"/>
      <c r="D34" s="37"/>
      <c r="E34" s="31" t="s">
        <v>43</v>
      </c>
      <c r="F34" s="126">
        <f>ROUND((SUM(BF125:BF288)),0)</f>
        <v>0</v>
      </c>
      <c r="G34" s="37"/>
      <c r="H34" s="37"/>
      <c r="I34" s="127">
        <v>0.15</v>
      </c>
      <c r="J34" s="126">
        <f>ROUND(((SUM(BF125:BF288))*I34),0)</f>
        <v>0</v>
      </c>
      <c r="K34" s="37"/>
      <c r="L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38"/>
      <c r="C35" s="37"/>
      <c r="D35" s="37"/>
      <c r="E35" s="31" t="s">
        <v>44</v>
      </c>
      <c r="F35" s="126">
        <f>ROUND((SUM(BG125:BG288)),0)</f>
        <v>0</v>
      </c>
      <c r="G35" s="37"/>
      <c r="H35" s="37"/>
      <c r="I35" s="127">
        <v>0.21</v>
      </c>
      <c r="J35" s="126">
        <f>0</f>
        <v>0</v>
      </c>
      <c r="K35" s="37"/>
      <c r="L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38"/>
      <c r="C36" s="37"/>
      <c r="D36" s="37"/>
      <c r="E36" s="31" t="s">
        <v>45</v>
      </c>
      <c r="F36" s="126">
        <f>ROUND((SUM(BH125:BH288)),0)</f>
        <v>0</v>
      </c>
      <c r="G36" s="37"/>
      <c r="H36" s="37"/>
      <c r="I36" s="127">
        <v>0.15</v>
      </c>
      <c r="J36" s="126">
        <f>0</f>
        <v>0</v>
      </c>
      <c r="K36" s="37"/>
      <c r="L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38"/>
      <c r="C37" s="37"/>
      <c r="D37" s="37"/>
      <c r="E37" s="31" t="s">
        <v>46</v>
      </c>
      <c r="F37" s="126">
        <f>ROUND((SUM(BI125:BI288)),0)</f>
        <v>0</v>
      </c>
      <c r="G37" s="37"/>
      <c r="H37" s="37"/>
      <c r="I37" s="127">
        <v>0</v>
      </c>
      <c r="J37" s="126">
        <f>0</f>
        <v>0</v>
      </c>
      <c r="K37" s="37"/>
      <c r="L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38"/>
      <c r="C39" s="128"/>
      <c r="D39" s="129" t="s">
        <v>47</v>
      </c>
      <c r="E39" s="80"/>
      <c r="F39" s="80"/>
      <c r="G39" s="130" t="s">
        <v>48</v>
      </c>
      <c r="H39" s="131" t="s">
        <v>49</v>
      </c>
      <c r="I39" s="80"/>
      <c r="J39" s="132">
        <f>SUM(J30:J37)</f>
        <v>0</v>
      </c>
      <c r="K39" s="133"/>
      <c r="L39" s="5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54"/>
      <c r="D50" s="55" t="s">
        <v>50</v>
      </c>
      <c r="E50" s="56"/>
      <c r="F50" s="56"/>
      <c r="G50" s="55" t="s">
        <v>51</v>
      </c>
      <c r="H50" s="56"/>
      <c r="I50" s="56"/>
      <c r="J50" s="56"/>
      <c r="K50" s="56"/>
      <c r="L50" s="5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7"/>
      <c r="B61" s="38"/>
      <c r="C61" s="37"/>
      <c r="D61" s="57" t="s">
        <v>52</v>
      </c>
      <c r="E61" s="40"/>
      <c r="F61" s="134" t="s">
        <v>53</v>
      </c>
      <c r="G61" s="57" t="s">
        <v>52</v>
      </c>
      <c r="H61" s="40"/>
      <c r="I61" s="40"/>
      <c r="J61" s="135" t="s">
        <v>53</v>
      </c>
      <c r="K61" s="40"/>
      <c r="L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7"/>
      <c r="B65" s="38"/>
      <c r="C65" s="37"/>
      <c r="D65" s="55" t="s">
        <v>54</v>
      </c>
      <c r="E65" s="58"/>
      <c r="F65" s="58"/>
      <c r="G65" s="55" t="s">
        <v>55</v>
      </c>
      <c r="H65" s="58"/>
      <c r="I65" s="58"/>
      <c r="J65" s="58"/>
      <c r="K65" s="58"/>
      <c r="L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7"/>
      <c r="B76" s="38"/>
      <c r="C76" s="37"/>
      <c r="D76" s="57" t="s">
        <v>52</v>
      </c>
      <c r="E76" s="40"/>
      <c r="F76" s="134" t="s">
        <v>53</v>
      </c>
      <c r="G76" s="57" t="s">
        <v>52</v>
      </c>
      <c r="H76" s="40"/>
      <c r="I76" s="40"/>
      <c r="J76" s="135" t="s">
        <v>53</v>
      </c>
      <c r="K76" s="40"/>
      <c r="L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101</v>
      </c>
      <c r="D82" s="37"/>
      <c r="E82" s="37"/>
      <c r="F82" s="37"/>
      <c r="G82" s="37"/>
      <c r="H82" s="37"/>
      <c r="I82" s="37"/>
      <c r="J82" s="37"/>
      <c r="K82" s="37"/>
      <c r="L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17</v>
      </c>
      <c r="D84" s="37"/>
      <c r="E84" s="37"/>
      <c r="F84" s="37"/>
      <c r="G84" s="37"/>
      <c r="H84" s="37"/>
      <c r="I84" s="37"/>
      <c r="J84" s="37"/>
      <c r="K84" s="37"/>
      <c r="L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7"/>
      <c r="D85" s="37"/>
      <c r="E85" s="120" t="str">
        <f>E7</f>
        <v>Dvůr Králové n.L. - ul. Zborovská</v>
      </c>
      <c r="F85" s="31"/>
      <c r="G85" s="31"/>
      <c r="H85" s="31"/>
      <c r="I85" s="37"/>
      <c r="J85" s="37"/>
      <c r="K85" s="37"/>
      <c r="L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99</v>
      </c>
      <c r="D86" s="37"/>
      <c r="E86" s="37"/>
      <c r="F86" s="37"/>
      <c r="G86" s="37"/>
      <c r="H86" s="37"/>
      <c r="I86" s="37"/>
      <c r="J86" s="37"/>
      <c r="K86" s="37"/>
      <c r="L86" s="5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7"/>
      <c r="D87" s="37"/>
      <c r="E87" s="66" t="str">
        <f>E9</f>
        <v>21 - SO 102 Komunikace pro pěší</v>
      </c>
      <c r="F87" s="37"/>
      <c r="G87" s="37"/>
      <c r="H87" s="37"/>
      <c r="I87" s="37"/>
      <c r="J87" s="37"/>
      <c r="K87" s="37"/>
      <c r="L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21</v>
      </c>
      <c r="D89" s="37"/>
      <c r="E89" s="37"/>
      <c r="F89" s="26" t="str">
        <f>F12</f>
        <v>Dvůr Králové nad Labem</v>
      </c>
      <c r="G89" s="37"/>
      <c r="H89" s="37"/>
      <c r="I89" s="31" t="s">
        <v>23</v>
      </c>
      <c r="J89" s="68" t="str">
        <f>IF(J12="","",J12)</f>
        <v>31. 8. 2022</v>
      </c>
      <c r="K89" s="37"/>
      <c r="L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25.65" customHeight="1">
      <c r="A91" s="37"/>
      <c r="B91" s="38"/>
      <c r="C91" s="31" t="s">
        <v>25</v>
      </c>
      <c r="D91" s="37"/>
      <c r="E91" s="37"/>
      <c r="F91" s="26" t="str">
        <f>E15</f>
        <v>Město Dvůr Králové n.L., nám.T.G.Masaryka 38</v>
      </c>
      <c r="G91" s="37"/>
      <c r="H91" s="37"/>
      <c r="I91" s="31" t="s">
        <v>31</v>
      </c>
      <c r="J91" s="35" t="str">
        <f>E21</f>
        <v>TENET spol. s r.o., Horská 64, Trutnov</v>
      </c>
      <c r="K91" s="37"/>
      <c r="L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29</v>
      </c>
      <c r="D92" s="37"/>
      <c r="E92" s="37"/>
      <c r="F92" s="26" t="str">
        <f>IF(E18="","",E18)</f>
        <v>Vyplň údaj</v>
      </c>
      <c r="G92" s="37"/>
      <c r="H92" s="37"/>
      <c r="I92" s="31" t="s">
        <v>34</v>
      </c>
      <c r="J92" s="35" t="str">
        <f>E24</f>
        <v>ing. V. Švehla</v>
      </c>
      <c r="K92" s="37"/>
      <c r="L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36" t="s">
        <v>102</v>
      </c>
      <c r="D94" s="128"/>
      <c r="E94" s="128"/>
      <c r="F94" s="128"/>
      <c r="G94" s="128"/>
      <c r="H94" s="128"/>
      <c r="I94" s="128"/>
      <c r="J94" s="137" t="s">
        <v>103</v>
      </c>
      <c r="K94" s="128"/>
      <c r="L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4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38" t="s">
        <v>104</v>
      </c>
      <c r="D96" s="37"/>
      <c r="E96" s="37"/>
      <c r="F96" s="37"/>
      <c r="G96" s="37"/>
      <c r="H96" s="37"/>
      <c r="I96" s="37"/>
      <c r="J96" s="95">
        <f>J125</f>
        <v>0</v>
      </c>
      <c r="K96" s="37"/>
      <c r="L96" s="54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105</v>
      </c>
    </row>
    <row r="97" spans="1:31" s="9" customFormat="1" ht="24.95" customHeight="1">
      <c r="A97" s="9"/>
      <c r="B97" s="139"/>
      <c r="C97" s="9"/>
      <c r="D97" s="140" t="s">
        <v>106</v>
      </c>
      <c r="E97" s="141"/>
      <c r="F97" s="141"/>
      <c r="G97" s="141"/>
      <c r="H97" s="141"/>
      <c r="I97" s="141"/>
      <c r="J97" s="142">
        <f>J126</f>
        <v>0</v>
      </c>
      <c r="K97" s="9"/>
      <c r="L97" s="13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43"/>
      <c r="C98" s="10"/>
      <c r="D98" s="144" t="s">
        <v>107</v>
      </c>
      <c r="E98" s="145"/>
      <c r="F98" s="145"/>
      <c r="G98" s="145"/>
      <c r="H98" s="145"/>
      <c r="I98" s="145"/>
      <c r="J98" s="146">
        <f>J127</f>
        <v>0</v>
      </c>
      <c r="K98" s="10"/>
      <c r="L98" s="14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43"/>
      <c r="C99" s="10"/>
      <c r="D99" s="144" t="s">
        <v>109</v>
      </c>
      <c r="E99" s="145"/>
      <c r="F99" s="145"/>
      <c r="G99" s="145"/>
      <c r="H99" s="145"/>
      <c r="I99" s="145"/>
      <c r="J99" s="146">
        <f>J227</f>
        <v>0</v>
      </c>
      <c r="K99" s="10"/>
      <c r="L99" s="14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43"/>
      <c r="C100" s="10"/>
      <c r="D100" s="144" t="s">
        <v>111</v>
      </c>
      <c r="E100" s="145"/>
      <c r="F100" s="145"/>
      <c r="G100" s="145"/>
      <c r="H100" s="145"/>
      <c r="I100" s="145"/>
      <c r="J100" s="146">
        <f>J232</f>
        <v>0</v>
      </c>
      <c r="K100" s="10"/>
      <c r="L100" s="14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43"/>
      <c r="C101" s="10"/>
      <c r="D101" s="144" t="s">
        <v>113</v>
      </c>
      <c r="E101" s="145"/>
      <c r="F101" s="145"/>
      <c r="G101" s="145"/>
      <c r="H101" s="145"/>
      <c r="I101" s="145"/>
      <c r="J101" s="146">
        <f>J268</f>
        <v>0</v>
      </c>
      <c r="K101" s="10"/>
      <c r="L101" s="14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43"/>
      <c r="C102" s="10"/>
      <c r="D102" s="144" t="s">
        <v>114</v>
      </c>
      <c r="E102" s="145"/>
      <c r="F102" s="145"/>
      <c r="G102" s="145"/>
      <c r="H102" s="145"/>
      <c r="I102" s="145"/>
      <c r="J102" s="146">
        <f>J273</f>
        <v>0</v>
      </c>
      <c r="K102" s="10"/>
      <c r="L102" s="14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43"/>
      <c r="C103" s="10"/>
      <c r="D103" s="144" t="s">
        <v>115</v>
      </c>
      <c r="E103" s="145"/>
      <c r="F103" s="145"/>
      <c r="G103" s="145"/>
      <c r="H103" s="145"/>
      <c r="I103" s="145"/>
      <c r="J103" s="146">
        <f>J282</f>
        <v>0</v>
      </c>
      <c r="K103" s="10"/>
      <c r="L103" s="14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39"/>
      <c r="C104" s="9"/>
      <c r="D104" s="140" t="s">
        <v>558</v>
      </c>
      <c r="E104" s="141"/>
      <c r="F104" s="141"/>
      <c r="G104" s="141"/>
      <c r="H104" s="141"/>
      <c r="I104" s="141"/>
      <c r="J104" s="142">
        <f>J284</f>
        <v>0</v>
      </c>
      <c r="K104" s="9"/>
      <c r="L104" s="13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43"/>
      <c r="C105" s="10"/>
      <c r="D105" s="144" t="s">
        <v>559</v>
      </c>
      <c r="E105" s="145"/>
      <c r="F105" s="145"/>
      <c r="G105" s="145"/>
      <c r="H105" s="145"/>
      <c r="I105" s="145"/>
      <c r="J105" s="146">
        <f>J285</f>
        <v>0</v>
      </c>
      <c r="K105" s="10"/>
      <c r="L105" s="14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7"/>
      <c r="B106" s="38"/>
      <c r="C106" s="37"/>
      <c r="D106" s="37"/>
      <c r="E106" s="37"/>
      <c r="F106" s="37"/>
      <c r="G106" s="37"/>
      <c r="H106" s="37"/>
      <c r="I106" s="37"/>
      <c r="J106" s="37"/>
      <c r="K106" s="37"/>
      <c r="L106" s="54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6.95" customHeight="1">
      <c r="A107" s="37"/>
      <c r="B107" s="59"/>
      <c r="C107" s="60"/>
      <c r="D107" s="60"/>
      <c r="E107" s="60"/>
      <c r="F107" s="60"/>
      <c r="G107" s="60"/>
      <c r="H107" s="60"/>
      <c r="I107" s="60"/>
      <c r="J107" s="60"/>
      <c r="K107" s="60"/>
      <c r="L107" s="54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11" spans="1:31" s="2" customFormat="1" ht="6.95" customHeight="1">
      <c r="A111" s="37"/>
      <c r="B111" s="61"/>
      <c r="C111" s="62"/>
      <c r="D111" s="62"/>
      <c r="E111" s="62"/>
      <c r="F111" s="62"/>
      <c r="G111" s="62"/>
      <c r="H111" s="62"/>
      <c r="I111" s="62"/>
      <c r="J111" s="62"/>
      <c r="K111" s="62"/>
      <c r="L111" s="54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24.95" customHeight="1">
      <c r="A112" s="37"/>
      <c r="B112" s="38"/>
      <c r="C112" s="22" t="s">
        <v>116</v>
      </c>
      <c r="D112" s="37"/>
      <c r="E112" s="37"/>
      <c r="F112" s="37"/>
      <c r="G112" s="37"/>
      <c r="H112" s="37"/>
      <c r="I112" s="37"/>
      <c r="J112" s="37"/>
      <c r="K112" s="37"/>
      <c r="L112" s="54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6.95" customHeight="1">
      <c r="A113" s="37"/>
      <c r="B113" s="38"/>
      <c r="C113" s="37"/>
      <c r="D113" s="37"/>
      <c r="E113" s="37"/>
      <c r="F113" s="37"/>
      <c r="G113" s="37"/>
      <c r="H113" s="37"/>
      <c r="I113" s="37"/>
      <c r="J113" s="37"/>
      <c r="K113" s="37"/>
      <c r="L113" s="54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2" customHeight="1">
      <c r="A114" s="37"/>
      <c r="B114" s="38"/>
      <c r="C114" s="31" t="s">
        <v>17</v>
      </c>
      <c r="D114" s="37"/>
      <c r="E114" s="37"/>
      <c r="F114" s="37"/>
      <c r="G114" s="37"/>
      <c r="H114" s="37"/>
      <c r="I114" s="37"/>
      <c r="J114" s="37"/>
      <c r="K114" s="37"/>
      <c r="L114" s="54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6.5" customHeight="1">
      <c r="A115" s="37"/>
      <c r="B115" s="38"/>
      <c r="C115" s="37"/>
      <c r="D115" s="37"/>
      <c r="E115" s="120" t="str">
        <f>E7</f>
        <v>Dvůr Králové n.L. - ul. Zborovská</v>
      </c>
      <c r="F115" s="31"/>
      <c r="G115" s="31"/>
      <c r="H115" s="31"/>
      <c r="I115" s="37"/>
      <c r="J115" s="37"/>
      <c r="K115" s="37"/>
      <c r="L115" s="54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2" customHeight="1">
      <c r="A116" s="37"/>
      <c r="B116" s="38"/>
      <c r="C116" s="31" t="s">
        <v>99</v>
      </c>
      <c r="D116" s="37"/>
      <c r="E116" s="37"/>
      <c r="F116" s="37"/>
      <c r="G116" s="37"/>
      <c r="H116" s="37"/>
      <c r="I116" s="37"/>
      <c r="J116" s="37"/>
      <c r="K116" s="37"/>
      <c r="L116" s="54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6.5" customHeight="1">
      <c r="A117" s="37"/>
      <c r="B117" s="38"/>
      <c r="C117" s="37"/>
      <c r="D117" s="37"/>
      <c r="E117" s="66" t="str">
        <f>E9</f>
        <v>21 - SO 102 Komunikace pro pěší</v>
      </c>
      <c r="F117" s="37"/>
      <c r="G117" s="37"/>
      <c r="H117" s="37"/>
      <c r="I117" s="37"/>
      <c r="J117" s="37"/>
      <c r="K117" s="37"/>
      <c r="L117" s="54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6.95" customHeight="1">
      <c r="A118" s="37"/>
      <c r="B118" s="38"/>
      <c r="C118" s="37"/>
      <c r="D118" s="37"/>
      <c r="E118" s="37"/>
      <c r="F118" s="37"/>
      <c r="G118" s="37"/>
      <c r="H118" s="37"/>
      <c r="I118" s="37"/>
      <c r="J118" s="37"/>
      <c r="K118" s="37"/>
      <c r="L118" s="54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2" customHeight="1">
      <c r="A119" s="37"/>
      <c r="B119" s="38"/>
      <c r="C119" s="31" t="s">
        <v>21</v>
      </c>
      <c r="D119" s="37"/>
      <c r="E119" s="37"/>
      <c r="F119" s="26" t="str">
        <f>F12</f>
        <v>Dvůr Králové nad Labem</v>
      </c>
      <c r="G119" s="37"/>
      <c r="H119" s="37"/>
      <c r="I119" s="31" t="s">
        <v>23</v>
      </c>
      <c r="J119" s="68" t="str">
        <f>IF(J12="","",J12)</f>
        <v>31. 8. 2022</v>
      </c>
      <c r="K119" s="37"/>
      <c r="L119" s="54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6.95" customHeight="1">
      <c r="A120" s="37"/>
      <c r="B120" s="38"/>
      <c r="C120" s="37"/>
      <c r="D120" s="37"/>
      <c r="E120" s="37"/>
      <c r="F120" s="37"/>
      <c r="G120" s="37"/>
      <c r="H120" s="37"/>
      <c r="I120" s="37"/>
      <c r="J120" s="37"/>
      <c r="K120" s="37"/>
      <c r="L120" s="54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25.65" customHeight="1">
      <c r="A121" s="37"/>
      <c r="B121" s="38"/>
      <c r="C121" s="31" t="s">
        <v>25</v>
      </c>
      <c r="D121" s="37"/>
      <c r="E121" s="37"/>
      <c r="F121" s="26" t="str">
        <f>E15</f>
        <v>Město Dvůr Králové n.L., nám.T.G.Masaryka 38</v>
      </c>
      <c r="G121" s="37"/>
      <c r="H121" s="37"/>
      <c r="I121" s="31" t="s">
        <v>31</v>
      </c>
      <c r="J121" s="35" t="str">
        <f>E21</f>
        <v>TENET spol. s r.o., Horská 64, Trutnov</v>
      </c>
      <c r="K121" s="37"/>
      <c r="L121" s="54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5.15" customHeight="1">
      <c r="A122" s="37"/>
      <c r="B122" s="38"/>
      <c r="C122" s="31" t="s">
        <v>29</v>
      </c>
      <c r="D122" s="37"/>
      <c r="E122" s="37"/>
      <c r="F122" s="26" t="str">
        <f>IF(E18="","",E18)</f>
        <v>Vyplň údaj</v>
      </c>
      <c r="G122" s="37"/>
      <c r="H122" s="37"/>
      <c r="I122" s="31" t="s">
        <v>34</v>
      </c>
      <c r="J122" s="35" t="str">
        <f>E24</f>
        <v>ing. V. Švehla</v>
      </c>
      <c r="K122" s="37"/>
      <c r="L122" s="54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0.3" customHeight="1">
      <c r="A123" s="37"/>
      <c r="B123" s="38"/>
      <c r="C123" s="37"/>
      <c r="D123" s="37"/>
      <c r="E123" s="37"/>
      <c r="F123" s="37"/>
      <c r="G123" s="37"/>
      <c r="H123" s="37"/>
      <c r="I123" s="37"/>
      <c r="J123" s="37"/>
      <c r="K123" s="37"/>
      <c r="L123" s="54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11" customFormat="1" ht="29.25" customHeight="1">
      <c r="A124" s="147"/>
      <c r="B124" s="148"/>
      <c r="C124" s="149" t="s">
        <v>117</v>
      </c>
      <c r="D124" s="150" t="s">
        <v>62</v>
      </c>
      <c r="E124" s="150" t="s">
        <v>58</v>
      </c>
      <c r="F124" s="150" t="s">
        <v>59</v>
      </c>
      <c r="G124" s="150" t="s">
        <v>118</v>
      </c>
      <c r="H124" s="150" t="s">
        <v>119</v>
      </c>
      <c r="I124" s="150" t="s">
        <v>120</v>
      </c>
      <c r="J124" s="150" t="s">
        <v>103</v>
      </c>
      <c r="K124" s="151" t="s">
        <v>121</v>
      </c>
      <c r="L124" s="152"/>
      <c r="M124" s="85" t="s">
        <v>1</v>
      </c>
      <c r="N124" s="86" t="s">
        <v>41</v>
      </c>
      <c r="O124" s="86" t="s">
        <v>122</v>
      </c>
      <c r="P124" s="86" t="s">
        <v>123</v>
      </c>
      <c r="Q124" s="86" t="s">
        <v>124</v>
      </c>
      <c r="R124" s="86" t="s">
        <v>125</v>
      </c>
      <c r="S124" s="86" t="s">
        <v>126</v>
      </c>
      <c r="T124" s="87" t="s">
        <v>127</v>
      </c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</row>
    <row r="125" spans="1:63" s="2" customFormat="1" ht="22.8" customHeight="1">
      <c r="A125" s="37"/>
      <c r="B125" s="38"/>
      <c r="C125" s="92" t="s">
        <v>128</v>
      </c>
      <c r="D125" s="37"/>
      <c r="E125" s="37"/>
      <c r="F125" s="37"/>
      <c r="G125" s="37"/>
      <c r="H125" s="37"/>
      <c r="I125" s="37"/>
      <c r="J125" s="153">
        <f>BK125</f>
        <v>0</v>
      </c>
      <c r="K125" s="37"/>
      <c r="L125" s="38"/>
      <c r="M125" s="88"/>
      <c r="N125" s="72"/>
      <c r="O125" s="89"/>
      <c r="P125" s="154">
        <f>P126+P284</f>
        <v>0</v>
      </c>
      <c r="Q125" s="89"/>
      <c r="R125" s="154">
        <f>R126+R284</f>
        <v>600.38600735</v>
      </c>
      <c r="S125" s="89"/>
      <c r="T125" s="155">
        <f>T126+T284</f>
        <v>763.77902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8" t="s">
        <v>76</v>
      </c>
      <c r="AU125" s="18" t="s">
        <v>105</v>
      </c>
      <c r="BK125" s="156">
        <f>BK126+BK284</f>
        <v>0</v>
      </c>
    </row>
    <row r="126" spans="1:63" s="12" customFormat="1" ht="25.9" customHeight="1">
      <c r="A126" s="12"/>
      <c r="B126" s="157"/>
      <c r="C126" s="12"/>
      <c r="D126" s="158" t="s">
        <v>76</v>
      </c>
      <c r="E126" s="159" t="s">
        <v>129</v>
      </c>
      <c r="F126" s="159" t="s">
        <v>130</v>
      </c>
      <c r="G126" s="12"/>
      <c r="H126" s="12"/>
      <c r="I126" s="160"/>
      <c r="J126" s="161">
        <f>BK126</f>
        <v>0</v>
      </c>
      <c r="K126" s="12"/>
      <c r="L126" s="157"/>
      <c r="M126" s="162"/>
      <c r="N126" s="163"/>
      <c r="O126" s="163"/>
      <c r="P126" s="164">
        <f>P127+P227+P232+P268+P273+P282</f>
        <v>0</v>
      </c>
      <c r="Q126" s="163"/>
      <c r="R126" s="164">
        <f>R127+R227+R232+R268+R273+R282</f>
        <v>600.22923185</v>
      </c>
      <c r="S126" s="163"/>
      <c r="T126" s="165">
        <f>T127+T227+T232+T268+T273+T282</f>
        <v>763.77902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158" t="s">
        <v>8</v>
      </c>
      <c r="AT126" s="166" t="s">
        <v>76</v>
      </c>
      <c r="AU126" s="166" t="s">
        <v>77</v>
      </c>
      <c r="AY126" s="158" t="s">
        <v>131</v>
      </c>
      <c r="BK126" s="167">
        <f>BK127+BK227+BK232+BK268+BK273+BK282</f>
        <v>0</v>
      </c>
    </row>
    <row r="127" spans="1:63" s="12" customFormat="1" ht="22.8" customHeight="1">
      <c r="A127" s="12"/>
      <c r="B127" s="157"/>
      <c r="C127" s="12"/>
      <c r="D127" s="158" t="s">
        <v>76</v>
      </c>
      <c r="E127" s="168" t="s">
        <v>8</v>
      </c>
      <c r="F127" s="168" t="s">
        <v>132</v>
      </c>
      <c r="G127" s="12"/>
      <c r="H127" s="12"/>
      <c r="I127" s="160"/>
      <c r="J127" s="169">
        <f>BK127</f>
        <v>0</v>
      </c>
      <c r="K127" s="12"/>
      <c r="L127" s="157"/>
      <c r="M127" s="162"/>
      <c r="N127" s="163"/>
      <c r="O127" s="163"/>
      <c r="P127" s="164">
        <f>SUM(P128:P226)</f>
        <v>0</v>
      </c>
      <c r="Q127" s="163"/>
      <c r="R127" s="164">
        <f>SUM(R128:R226)</f>
        <v>40.166618</v>
      </c>
      <c r="S127" s="163"/>
      <c r="T127" s="165">
        <f>SUM(T128:T226)</f>
        <v>763.77902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158" t="s">
        <v>8</v>
      </c>
      <c r="AT127" s="166" t="s">
        <v>76</v>
      </c>
      <c r="AU127" s="166" t="s">
        <v>8</v>
      </c>
      <c r="AY127" s="158" t="s">
        <v>131</v>
      </c>
      <c r="BK127" s="167">
        <f>SUM(BK128:BK226)</f>
        <v>0</v>
      </c>
    </row>
    <row r="128" spans="1:65" s="2" customFormat="1" ht="37.8" customHeight="1">
      <c r="A128" s="37"/>
      <c r="B128" s="170"/>
      <c r="C128" s="171" t="s">
        <v>8</v>
      </c>
      <c r="D128" s="171" t="s">
        <v>133</v>
      </c>
      <c r="E128" s="172" t="s">
        <v>560</v>
      </c>
      <c r="F128" s="173" t="s">
        <v>561</v>
      </c>
      <c r="G128" s="174" t="s">
        <v>136</v>
      </c>
      <c r="H128" s="175">
        <v>34</v>
      </c>
      <c r="I128" s="176"/>
      <c r="J128" s="177">
        <f>ROUND(I128*H128,0)</f>
        <v>0</v>
      </c>
      <c r="K128" s="173" t="s">
        <v>137</v>
      </c>
      <c r="L128" s="38"/>
      <c r="M128" s="178" t="s">
        <v>1</v>
      </c>
      <c r="N128" s="179" t="s">
        <v>42</v>
      </c>
      <c r="O128" s="76"/>
      <c r="P128" s="180">
        <f>O128*H128</f>
        <v>0</v>
      </c>
      <c r="Q128" s="180">
        <v>0</v>
      </c>
      <c r="R128" s="180">
        <f>Q128*H128</f>
        <v>0</v>
      </c>
      <c r="S128" s="180">
        <v>0</v>
      </c>
      <c r="T128" s="181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182" t="s">
        <v>138</v>
      </c>
      <c r="AT128" s="182" t="s">
        <v>133</v>
      </c>
      <c r="AU128" s="182" t="s">
        <v>86</v>
      </c>
      <c r="AY128" s="18" t="s">
        <v>131</v>
      </c>
      <c r="BE128" s="183">
        <f>IF(N128="základní",J128,0)</f>
        <v>0</v>
      </c>
      <c r="BF128" s="183">
        <f>IF(N128="snížená",J128,0)</f>
        <v>0</v>
      </c>
      <c r="BG128" s="183">
        <f>IF(N128="zákl. přenesená",J128,0)</f>
        <v>0</v>
      </c>
      <c r="BH128" s="183">
        <f>IF(N128="sníž. přenesená",J128,0)</f>
        <v>0</v>
      </c>
      <c r="BI128" s="183">
        <f>IF(N128="nulová",J128,0)</f>
        <v>0</v>
      </c>
      <c r="BJ128" s="18" t="s">
        <v>8</v>
      </c>
      <c r="BK128" s="183">
        <f>ROUND(I128*H128,0)</f>
        <v>0</v>
      </c>
      <c r="BL128" s="18" t="s">
        <v>138</v>
      </c>
      <c r="BM128" s="182" t="s">
        <v>562</v>
      </c>
    </row>
    <row r="129" spans="1:51" s="13" customFormat="1" ht="12">
      <c r="A129" s="13"/>
      <c r="B129" s="184"/>
      <c r="C129" s="13"/>
      <c r="D129" s="185" t="s">
        <v>140</v>
      </c>
      <c r="E129" s="186" t="s">
        <v>1</v>
      </c>
      <c r="F129" s="187" t="s">
        <v>563</v>
      </c>
      <c r="G129" s="13"/>
      <c r="H129" s="188">
        <v>34</v>
      </c>
      <c r="I129" s="189"/>
      <c r="J129" s="13"/>
      <c r="K129" s="13"/>
      <c r="L129" s="184"/>
      <c r="M129" s="190"/>
      <c r="N129" s="191"/>
      <c r="O129" s="191"/>
      <c r="P129" s="191"/>
      <c r="Q129" s="191"/>
      <c r="R129" s="191"/>
      <c r="S129" s="191"/>
      <c r="T129" s="192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186" t="s">
        <v>140</v>
      </c>
      <c r="AU129" s="186" t="s">
        <v>86</v>
      </c>
      <c r="AV129" s="13" t="s">
        <v>86</v>
      </c>
      <c r="AW129" s="13" t="s">
        <v>33</v>
      </c>
      <c r="AX129" s="13" t="s">
        <v>8</v>
      </c>
      <c r="AY129" s="186" t="s">
        <v>131</v>
      </c>
    </row>
    <row r="130" spans="1:65" s="2" customFormat="1" ht="24.15" customHeight="1">
      <c r="A130" s="37"/>
      <c r="B130" s="170"/>
      <c r="C130" s="171" t="s">
        <v>86</v>
      </c>
      <c r="D130" s="171" t="s">
        <v>133</v>
      </c>
      <c r="E130" s="172" t="s">
        <v>564</v>
      </c>
      <c r="F130" s="173" t="s">
        <v>565</v>
      </c>
      <c r="G130" s="174" t="s">
        <v>242</v>
      </c>
      <c r="H130" s="175">
        <v>23</v>
      </c>
      <c r="I130" s="176"/>
      <c r="J130" s="177">
        <f>ROUND(I130*H130,0)</f>
        <v>0</v>
      </c>
      <c r="K130" s="173" t="s">
        <v>137</v>
      </c>
      <c r="L130" s="38"/>
      <c r="M130" s="178" t="s">
        <v>1</v>
      </c>
      <c r="N130" s="179" t="s">
        <v>42</v>
      </c>
      <c r="O130" s="76"/>
      <c r="P130" s="180">
        <f>O130*H130</f>
        <v>0</v>
      </c>
      <c r="Q130" s="180">
        <v>0</v>
      </c>
      <c r="R130" s="180">
        <f>Q130*H130</f>
        <v>0</v>
      </c>
      <c r="S130" s="180">
        <v>0</v>
      </c>
      <c r="T130" s="181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182" t="s">
        <v>138</v>
      </c>
      <c r="AT130" s="182" t="s">
        <v>133</v>
      </c>
      <c r="AU130" s="182" t="s">
        <v>86</v>
      </c>
      <c r="AY130" s="18" t="s">
        <v>131</v>
      </c>
      <c r="BE130" s="183">
        <f>IF(N130="základní",J130,0)</f>
        <v>0</v>
      </c>
      <c r="BF130" s="183">
        <f>IF(N130="snížená",J130,0)</f>
        <v>0</v>
      </c>
      <c r="BG130" s="183">
        <f>IF(N130="zákl. přenesená",J130,0)</f>
        <v>0</v>
      </c>
      <c r="BH130" s="183">
        <f>IF(N130="sníž. přenesená",J130,0)</f>
        <v>0</v>
      </c>
      <c r="BI130" s="183">
        <f>IF(N130="nulová",J130,0)</f>
        <v>0</v>
      </c>
      <c r="BJ130" s="18" t="s">
        <v>8</v>
      </c>
      <c r="BK130" s="183">
        <f>ROUND(I130*H130,0)</f>
        <v>0</v>
      </c>
      <c r="BL130" s="18" t="s">
        <v>138</v>
      </c>
      <c r="BM130" s="182" t="s">
        <v>566</v>
      </c>
    </row>
    <row r="131" spans="1:51" s="13" customFormat="1" ht="12">
      <c r="A131" s="13"/>
      <c r="B131" s="184"/>
      <c r="C131" s="13"/>
      <c r="D131" s="185" t="s">
        <v>140</v>
      </c>
      <c r="E131" s="186" t="s">
        <v>1</v>
      </c>
      <c r="F131" s="187" t="s">
        <v>254</v>
      </c>
      <c r="G131" s="13"/>
      <c r="H131" s="188">
        <v>23</v>
      </c>
      <c r="I131" s="189"/>
      <c r="J131" s="13"/>
      <c r="K131" s="13"/>
      <c r="L131" s="184"/>
      <c r="M131" s="190"/>
      <c r="N131" s="191"/>
      <c r="O131" s="191"/>
      <c r="P131" s="191"/>
      <c r="Q131" s="191"/>
      <c r="R131" s="191"/>
      <c r="S131" s="191"/>
      <c r="T131" s="192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186" t="s">
        <v>140</v>
      </c>
      <c r="AU131" s="186" t="s">
        <v>86</v>
      </c>
      <c r="AV131" s="13" t="s">
        <v>86</v>
      </c>
      <c r="AW131" s="13" t="s">
        <v>33</v>
      </c>
      <c r="AX131" s="13" t="s">
        <v>8</v>
      </c>
      <c r="AY131" s="186" t="s">
        <v>131</v>
      </c>
    </row>
    <row r="132" spans="1:65" s="2" customFormat="1" ht="16.5" customHeight="1">
      <c r="A132" s="37"/>
      <c r="B132" s="170"/>
      <c r="C132" s="171" t="s">
        <v>146</v>
      </c>
      <c r="D132" s="171" t="s">
        <v>133</v>
      </c>
      <c r="E132" s="172" t="s">
        <v>567</v>
      </c>
      <c r="F132" s="173" t="s">
        <v>568</v>
      </c>
      <c r="G132" s="174" t="s">
        <v>242</v>
      </c>
      <c r="H132" s="175">
        <v>23</v>
      </c>
      <c r="I132" s="176"/>
      <c r="J132" s="177">
        <f>ROUND(I132*H132,0)</f>
        <v>0</v>
      </c>
      <c r="K132" s="173" t="s">
        <v>137</v>
      </c>
      <c r="L132" s="38"/>
      <c r="M132" s="178" t="s">
        <v>1</v>
      </c>
      <c r="N132" s="179" t="s">
        <v>42</v>
      </c>
      <c r="O132" s="76"/>
      <c r="P132" s="180">
        <f>O132*H132</f>
        <v>0</v>
      </c>
      <c r="Q132" s="180">
        <v>0</v>
      </c>
      <c r="R132" s="180">
        <f>Q132*H132</f>
        <v>0</v>
      </c>
      <c r="S132" s="180">
        <v>0</v>
      </c>
      <c r="T132" s="181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182" t="s">
        <v>138</v>
      </c>
      <c r="AT132" s="182" t="s">
        <v>133</v>
      </c>
      <c r="AU132" s="182" t="s">
        <v>86</v>
      </c>
      <c r="AY132" s="18" t="s">
        <v>131</v>
      </c>
      <c r="BE132" s="183">
        <f>IF(N132="základní",J132,0)</f>
        <v>0</v>
      </c>
      <c r="BF132" s="183">
        <f>IF(N132="snížená",J132,0)</f>
        <v>0</v>
      </c>
      <c r="BG132" s="183">
        <f>IF(N132="zákl. přenesená",J132,0)</f>
        <v>0</v>
      </c>
      <c r="BH132" s="183">
        <f>IF(N132="sníž. přenesená",J132,0)</f>
        <v>0</v>
      </c>
      <c r="BI132" s="183">
        <f>IF(N132="nulová",J132,0)</f>
        <v>0</v>
      </c>
      <c r="BJ132" s="18" t="s">
        <v>8</v>
      </c>
      <c r="BK132" s="183">
        <f>ROUND(I132*H132,0)</f>
        <v>0</v>
      </c>
      <c r="BL132" s="18" t="s">
        <v>138</v>
      </c>
      <c r="BM132" s="182" t="s">
        <v>569</v>
      </c>
    </row>
    <row r="133" spans="1:51" s="13" customFormat="1" ht="12">
      <c r="A133" s="13"/>
      <c r="B133" s="184"/>
      <c r="C133" s="13"/>
      <c r="D133" s="185" t="s">
        <v>140</v>
      </c>
      <c r="E133" s="186" t="s">
        <v>1</v>
      </c>
      <c r="F133" s="187" t="s">
        <v>254</v>
      </c>
      <c r="G133" s="13"/>
      <c r="H133" s="188">
        <v>23</v>
      </c>
      <c r="I133" s="189"/>
      <c r="J133" s="13"/>
      <c r="K133" s="13"/>
      <c r="L133" s="184"/>
      <c r="M133" s="190"/>
      <c r="N133" s="191"/>
      <c r="O133" s="191"/>
      <c r="P133" s="191"/>
      <c r="Q133" s="191"/>
      <c r="R133" s="191"/>
      <c r="S133" s="191"/>
      <c r="T133" s="192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186" t="s">
        <v>140</v>
      </c>
      <c r="AU133" s="186" t="s">
        <v>86</v>
      </c>
      <c r="AV133" s="13" t="s">
        <v>86</v>
      </c>
      <c r="AW133" s="13" t="s">
        <v>33</v>
      </c>
      <c r="AX133" s="13" t="s">
        <v>8</v>
      </c>
      <c r="AY133" s="186" t="s">
        <v>131</v>
      </c>
    </row>
    <row r="134" spans="1:65" s="2" customFormat="1" ht="24.15" customHeight="1">
      <c r="A134" s="37"/>
      <c r="B134" s="170"/>
      <c r="C134" s="171" t="s">
        <v>138</v>
      </c>
      <c r="D134" s="171" t="s">
        <v>133</v>
      </c>
      <c r="E134" s="172" t="s">
        <v>570</v>
      </c>
      <c r="F134" s="173" t="s">
        <v>571</v>
      </c>
      <c r="G134" s="174" t="s">
        <v>136</v>
      </c>
      <c r="H134" s="175">
        <v>1523.35</v>
      </c>
      <c r="I134" s="176"/>
      <c r="J134" s="177">
        <f>ROUND(I134*H134,0)</f>
        <v>0</v>
      </c>
      <c r="K134" s="173" t="s">
        <v>137</v>
      </c>
      <c r="L134" s="38"/>
      <c r="M134" s="178" t="s">
        <v>1</v>
      </c>
      <c r="N134" s="179" t="s">
        <v>42</v>
      </c>
      <c r="O134" s="76"/>
      <c r="P134" s="180">
        <f>O134*H134</f>
        <v>0</v>
      </c>
      <c r="Q134" s="180">
        <v>0</v>
      </c>
      <c r="R134" s="180">
        <f>Q134*H134</f>
        <v>0</v>
      </c>
      <c r="S134" s="180">
        <v>0.29</v>
      </c>
      <c r="T134" s="181">
        <f>S134*H134</f>
        <v>441.77149999999995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182" t="s">
        <v>138</v>
      </c>
      <c r="AT134" s="182" t="s">
        <v>133</v>
      </c>
      <c r="AU134" s="182" t="s">
        <v>86</v>
      </c>
      <c r="AY134" s="18" t="s">
        <v>131</v>
      </c>
      <c r="BE134" s="183">
        <f>IF(N134="základní",J134,0)</f>
        <v>0</v>
      </c>
      <c r="BF134" s="183">
        <f>IF(N134="snížená",J134,0)</f>
        <v>0</v>
      </c>
      <c r="BG134" s="183">
        <f>IF(N134="zákl. přenesená",J134,0)</f>
        <v>0</v>
      </c>
      <c r="BH134" s="183">
        <f>IF(N134="sníž. přenesená",J134,0)</f>
        <v>0</v>
      </c>
      <c r="BI134" s="183">
        <f>IF(N134="nulová",J134,0)</f>
        <v>0</v>
      </c>
      <c r="BJ134" s="18" t="s">
        <v>8</v>
      </c>
      <c r="BK134" s="183">
        <f>ROUND(I134*H134,0)</f>
        <v>0</v>
      </c>
      <c r="BL134" s="18" t="s">
        <v>138</v>
      </c>
      <c r="BM134" s="182" t="s">
        <v>572</v>
      </c>
    </row>
    <row r="135" spans="1:51" s="13" customFormat="1" ht="12">
      <c r="A135" s="13"/>
      <c r="B135" s="184"/>
      <c r="C135" s="13"/>
      <c r="D135" s="185" t="s">
        <v>140</v>
      </c>
      <c r="E135" s="186" t="s">
        <v>1</v>
      </c>
      <c r="F135" s="187" t="s">
        <v>573</v>
      </c>
      <c r="G135" s="13"/>
      <c r="H135" s="188">
        <v>1523.35</v>
      </c>
      <c r="I135" s="189"/>
      <c r="J135" s="13"/>
      <c r="K135" s="13"/>
      <c r="L135" s="184"/>
      <c r="M135" s="190"/>
      <c r="N135" s="191"/>
      <c r="O135" s="191"/>
      <c r="P135" s="191"/>
      <c r="Q135" s="191"/>
      <c r="R135" s="191"/>
      <c r="S135" s="191"/>
      <c r="T135" s="192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186" t="s">
        <v>140</v>
      </c>
      <c r="AU135" s="186" t="s">
        <v>86</v>
      </c>
      <c r="AV135" s="13" t="s">
        <v>86</v>
      </c>
      <c r="AW135" s="13" t="s">
        <v>33</v>
      </c>
      <c r="AX135" s="13" t="s">
        <v>8</v>
      </c>
      <c r="AY135" s="186" t="s">
        <v>131</v>
      </c>
    </row>
    <row r="136" spans="1:65" s="2" customFormat="1" ht="24.15" customHeight="1">
      <c r="A136" s="37"/>
      <c r="B136" s="170"/>
      <c r="C136" s="171" t="s">
        <v>153</v>
      </c>
      <c r="D136" s="171" t="s">
        <v>133</v>
      </c>
      <c r="E136" s="172" t="s">
        <v>142</v>
      </c>
      <c r="F136" s="173" t="s">
        <v>143</v>
      </c>
      <c r="G136" s="174" t="s">
        <v>136</v>
      </c>
      <c r="H136" s="175">
        <v>506.344</v>
      </c>
      <c r="I136" s="176"/>
      <c r="J136" s="177">
        <f>ROUND(I136*H136,0)</f>
        <v>0</v>
      </c>
      <c r="K136" s="173" t="s">
        <v>137</v>
      </c>
      <c r="L136" s="38"/>
      <c r="M136" s="178" t="s">
        <v>1</v>
      </c>
      <c r="N136" s="179" t="s">
        <v>42</v>
      </c>
      <c r="O136" s="76"/>
      <c r="P136" s="180">
        <f>O136*H136</f>
        <v>0</v>
      </c>
      <c r="Q136" s="180">
        <v>0</v>
      </c>
      <c r="R136" s="180">
        <f>Q136*H136</f>
        <v>0</v>
      </c>
      <c r="S136" s="180">
        <v>0.58</v>
      </c>
      <c r="T136" s="181">
        <f>S136*H136</f>
        <v>293.67951999999997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182" t="s">
        <v>138</v>
      </c>
      <c r="AT136" s="182" t="s">
        <v>133</v>
      </c>
      <c r="AU136" s="182" t="s">
        <v>86</v>
      </c>
      <c r="AY136" s="18" t="s">
        <v>131</v>
      </c>
      <c r="BE136" s="183">
        <f>IF(N136="základní",J136,0)</f>
        <v>0</v>
      </c>
      <c r="BF136" s="183">
        <f>IF(N136="snížená",J136,0)</f>
        <v>0</v>
      </c>
      <c r="BG136" s="183">
        <f>IF(N136="zákl. přenesená",J136,0)</f>
        <v>0</v>
      </c>
      <c r="BH136" s="183">
        <f>IF(N136="sníž. přenesená",J136,0)</f>
        <v>0</v>
      </c>
      <c r="BI136" s="183">
        <f>IF(N136="nulová",J136,0)</f>
        <v>0</v>
      </c>
      <c r="BJ136" s="18" t="s">
        <v>8</v>
      </c>
      <c r="BK136" s="183">
        <f>ROUND(I136*H136,0)</f>
        <v>0</v>
      </c>
      <c r="BL136" s="18" t="s">
        <v>138</v>
      </c>
      <c r="BM136" s="182" t="s">
        <v>144</v>
      </c>
    </row>
    <row r="137" spans="1:51" s="13" customFormat="1" ht="12">
      <c r="A137" s="13"/>
      <c r="B137" s="184"/>
      <c r="C137" s="13"/>
      <c r="D137" s="185" t="s">
        <v>140</v>
      </c>
      <c r="E137" s="186" t="s">
        <v>1</v>
      </c>
      <c r="F137" s="187" t="s">
        <v>574</v>
      </c>
      <c r="G137" s="13"/>
      <c r="H137" s="188">
        <v>485.563</v>
      </c>
      <c r="I137" s="189"/>
      <c r="J137" s="13"/>
      <c r="K137" s="13"/>
      <c r="L137" s="184"/>
      <c r="M137" s="190"/>
      <c r="N137" s="191"/>
      <c r="O137" s="191"/>
      <c r="P137" s="191"/>
      <c r="Q137" s="191"/>
      <c r="R137" s="191"/>
      <c r="S137" s="191"/>
      <c r="T137" s="192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186" t="s">
        <v>140</v>
      </c>
      <c r="AU137" s="186" t="s">
        <v>86</v>
      </c>
      <c r="AV137" s="13" t="s">
        <v>86</v>
      </c>
      <c r="AW137" s="13" t="s">
        <v>33</v>
      </c>
      <c r="AX137" s="13" t="s">
        <v>77</v>
      </c>
      <c r="AY137" s="186" t="s">
        <v>131</v>
      </c>
    </row>
    <row r="138" spans="1:51" s="13" customFormat="1" ht="12">
      <c r="A138" s="13"/>
      <c r="B138" s="184"/>
      <c r="C138" s="13"/>
      <c r="D138" s="185" t="s">
        <v>140</v>
      </c>
      <c r="E138" s="186" t="s">
        <v>1</v>
      </c>
      <c r="F138" s="187" t="s">
        <v>575</v>
      </c>
      <c r="G138" s="13"/>
      <c r="H138" s="188">
        <v>20.781</v>
      </c>
      <c r="I138" s="189"/>
      <c r="J138" s="13"/>
      <c r="K138" s="13"/>
      <c r="L138" s="184"/>
      <c r="M138" s="190"/>
      <c r="N138" s="191"/>
      <c r="O138" s="191"/>
      <c r="P138" s="191"/>
      <c r="Q138" s="191"/>
      <c r="R138" s="191"/>
      <c r="S138" s="191"/>
      <c r="T138" s="192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186" t="s">
        <v>140</v>
      </c>
      <c r="AU138" s="186" t="s">
        <v>86</v>
      </c>
      <c r="AV138" s="13" t="s">
        <v>86</v>
      </c>
      <c r="AW138" s="13" t="s">
        <v>33</v>
      </c>
      <c r="AX138" s="13" t="s">
        <v>77</v>
      </c>
      <c r="AY138" s="186" t="s">
        <v>131</v>
      </c>
    </row>
    <row r="139" spans="1:51" s="14" customFormat="1" ht="12">
      <c r="A139" s="14"/>
      <c r="B139" s="193"/>
      <c r="C139" s="14"/>
      <c r="D139" s="185" t="s">
        <v>140</v>
      </c>
      <c r="E139" s="194" t="s">
        <v>1</v>
      </c>
      <c r="F139" s="195" t="s">
        <v>170</v>
      </c>
      <c r="G139" s="14"/>
      <c r="H139" s="196">
        <v>506.344</v>
      </c>
      <c r="I139" s="197"/>
      <c r="J139" s="14"/>
      <c r="K139" s="14"/>
      <c r="L139" s="193"/>
      <c r="M139" s="198"/>
      <c r="N139" s="199"/>
      <c r="O139" s="199"/>
      <c r="P139" s="199"/>
      <c r="Q139" s="199"/>
      <c r="R139" s="199"/>
      <c r="S139" s="199"/>
      <c r="T139" s="200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194" t="s">
        <v>140</v>
      </c>
      <c r="AU139" s="194" t="s">
        <v>86</v>
      </c>
      <c r="AV139" s="14" t="s">
        <v>146</v>
      </c>
      <c r="AW139" s="14" t="s">
        <v>33</v>
      </c>
      <c r="AX139" s="14" t="s">
        <v>8</v>
      </c>
      <c r="AY139" s="194" t="s">
        <v>131</v>
      </c>
    </row>
    <row r="140" spans="1:65" s="2" customFormat="1" ht="16.5" customHeight="1">
      <c r="A140" s="37"/>
      <c r="B140" s="170"/>
      <c r="C140" s="171" t="s">
        <v>158</v>
      </c>
      <c r="D140" s="171" t="s">
        <v>133</v>
      </c>
      <c r="E140" s="172" t="s">
        <v>576</v>
      </c>
      <c r="F140" s="173" t="s">
        <v>577</v>
      </c>
      <c r="G140" s="174" t="s">
        <v>161</v>
      </c>
      <c r="H140" s="175">
        <v>708.2</v>
      </c>
      <c r="I140" s="176"/>
      <c r="J140" s="177">
        <f>ROUND(I140*H140,0)</f>
        <v>0</v>
      </c>
      <c r="K140" s="173" t="s">
        <v>137</v>
      </c>
      <c r="L140" s="38"/>
      <c r="M140" s="178" t="s">
        <v>1</v>
      </c>
      <c r="N140" s="179" t="s">
        <v>42</v>
      </c>
      <c r="O140" s="76"/>
      <c r="P140" s="180">
        <f>O140*H140</f>
        <v>0</v>
      </c>
      <c r="Q140" s="180">
        <v>0</v>
      </c>
      <c r="R140" s="180">
        <f>Q140*H140</f>
        <v>0</v>
      </c>
      <c r="S140" s="180">
        <v>0.04</v>
      </c>
      <c r="T140" s="181">
        <f>S140*H140</f>
        <v>28.328000000000003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182" t="s">
        <v>138</v>
      </c>
      <c r="AT140" s="182" t="s">
        <v>133</v>
      </c>
      <c r="AU140" s="182" t="s">
        <v>86</v>
      </c>
      <c r="AY140" s="18" t="s">
        <v>131</v>
      </c>
      <c r="BE140" s="183">
        <f>IF(N140="základní",J140,0)</f>
        <v>0</v>
      </c>
      <c r="BF140" s="183">
        <f>IF(N140="snížená",J140,0)</f>
        <v>0</v>
      </c>
      <c r="BG140" s="183">
        <f>IF(N140="zákl. přenesená",J140,0)</f>
        <v>0</v>
      </c>
      <c r="BH140" s="183">
        <f>IF(N140="sníž. přenesená",J140,0)</f>
        <v>0</v>
      </c>
      <c r="BI140" s="183">
        <f>IF(N140="nulová",J140,0)</f>
        <v>0</v>
      </c>
      <c r="BJ140" s="18" t="s">
        <v>8</v>
      </c>
      <c r="BK140" s="183">
        <f>ROUND(I140*H140,0)</f>
        <v>0</v>
      </c>
      <c r="BL140" s="18" t="s">
        <v>138</v>
      </c>
      <c r="BM140" s="182" t="s">
        <v>578</v>
      </c>
    </row>
    <row r="141" spans="1:51" s="13" customFormat="1" ht="12">
      <c r="A141" s="13"/>
      <c r="B141" s="184"/>
      <c r="C141" s="13"/>
      <c r="D141" s="185" t="s">
        <v>140</v>
      </c>
      <c r="E141" s="186" t="s">
        <v>1</v>
      </c>
      <c r="F141" s="187" t="s">
        <v>579</v>
      </c>
      <c r="G141" s="13"/>
      <c r="H141" s="188">
        <v>708.2</v>
      </c>
      <c r="I141" s="189"/>
      <c r="J141" s="13"/>
      <c r="K141" s="13"/>
      <c r="L141" s="184"/>
      <c r="M141" s="190"/>
      <c r="N141" s="191"/>
      <c r="O141" s="191"/>
      <c r="P141" s="191"/>
      <c r="Q141" s="191"/>
      <c r="R141" s="191"/>
      <c r="S141" s="191"/>
      <c r="T141" s="19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186" t="s">
        <v>140</v>
      </c>
      <c r="AU141" s="186" t="s">
        <v>86</v>
      </c>
      <c r="AV141" s="13" t="s">
        <v>86</v>
      </c>
      <c r="AW141" s="13" t="s">
        <v>33</v>
      </c>
      <c r="AX141" s="13" t="s">
        <v>8</v>
      </c>
      <c r="AY141" s="186" t="s">
        <v>131</v>
      </c>
    </row>
    <row r="142" spans="1:65" s="2" customFormat="1" ht="33" customHeight="1">
      <c r="A142" s="37"/>
      <c r="B142" s="170"/>
      <c r="C142" s="171" t="s">
        <v>164</v>
      </c>
      <c r="D142" s="171" t="s">
        <v>133</v>
      </c>
      <c r="E142" s="172" t="s">
        <v>185</v>
      </c>
      <c r="F142" s="173" t="s">
        <v>186</v>
      </c>
      <c r="G142" s="174" t="s">
        <v>187</v>
      </c>
      <c r="H142" s="175">
        <v>318.7</v>
      </c>
      <c r="I142" s="176"/>
      <c r="J142" s="177">
        <f>ROUND(I142*H142,0)</f>
        <v>0</v>
      </c>
      <c r="K142" s="173" t="s">
        <v>137</v>
      </c>
      <c r="L142" s="38"/>
      <c r="M142" s="178" t="s">
        <v>1</v>
      </c>
      <c r="N142" s="179" t="s">
        <v>42</v>
      </c>
      <c r="O142" s="76"/>
      <c r="P142" s="180">
        <f>O142*H142</f>
        <v>0</v>
      </c>
      <c r="Q142" s="180">
        <v>0</v>
      </c>
      <c r="R142" s="180">
        <f>Q142*H142</f>
        <v>0</v>
      </c>
      <c r="S142" s="180">
        <v>0</v>
      </c>
      <c r="T142" s="181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182" t="s">
        <v>138</v>
      </c>
      <c r="AT142" s="182" t="s">
        <v>133</v>
      </c>
      <c r="AU142" s="182" t="s">
        <v>86</v>
      </c>
      <c r="AY142" s="18" t="s">
        <v>131</v>
      </c>
      <c r="BE142" s="183">
        <f>IF(N142="základní",J142,0)</f>
        <v>0</v>
      </c>
      <c r="BF142" s="183">
        <f>IF(N142="snížená",J142,0)</f>
        <v>0</v>
      </c>
      <c r="BG142" s="183">
        <f>IF(N142="zákl. přenesená",J142,0)</f>
        <v>0</v>
      </c>
      <c r="BH142" s="183">
        <f>IF(N142="sníž. přenesená",J142,0)</f>
        <v>0</v>
      </c>
      <c r="BI142" s="183">
        <f>IF(N142="nulová",J142,0)</f>
        <v>0</v>
      </c>
      <c r="BJ142" s="18" t="s">
        <v>8</v>
      </c>
      <c r="BK142" s="183">
        <f>ROUND(I142*H142,0)</f>
        <v>0</v>
      </c>
      <c r="BL142" s="18" t="s">
        <v>138</v>
      </c>
      <c r="BM142" s="182" t="s">
        <v>188</v>
      </c>
    </row>
    <row r="143" spans="1:51" s="13" customFormat="1" ht="12">
      <c r="A143" s="13"/>
      <c r="B143" s="184"/>
      <c r="C143" s="13"/>
      <c r="D143" s="185" t="s">
        <v>140</v>
      </c>
      <c r="E143" s="186" t="s">
        <v>1</v>
      </c>
      <c r="F143" s="187" t="s">
        <v>580</v>
      </c>
      <c r="G143" s="13"/>
      <c r="H143" s="188">
        <v>274.4</v>
      </c>
      <c r="I143" s="189"/>
      <c r="J143" s="13"/>
      <c r="K143" s="13"/>
      <c r="L143" s="184"/>
      <c r="M143" s="190"/>
      <c r="N143" s="191"/>
      <c r="O143" s="191"/>
      <c r="P143" s="191"/>
      <c r="Q143" s="191"/>
      <c r="R143" s="191"/>
      <c r="S143" s="191"/>
      <c r="T143" s="19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186" t="s">
        <v>140</v>
      </c>
      <c r="AU143" s="186" t="s">
        <v>86</v>
      </c>
      <c r="AV143" s="13" t="s">
        <v>86</v>
      </c>
      <c r="AW143" s="13" t="s">
        <v>33</v>
      </c>
      <c r="AX143" s="13" t="s">
        <v>77</v>
      </c>
      <c r="AY143" s="186" t="s">
        <v>131</v>
      </c>
    </row>
    <row r="144" spans="1:51" s="13" customFormat="1" ht="12">
      <c r="A144" s="13"/>
      <c r="B144" s="184"/>
      <c r="C144" s="13"/>
      <c r="D144" s="185" t="s">
        <v>140</v>
      </c>
      <c r="E144" s="186" t="s">
        <v>1</v>
      </c>
      <c r="F144" s="187" t="s">
        <v>581</v>
      </c>
      <c r="G144" s="13"/>
      <c r="H144" s="188">
        <v>44.3</v>
      </c>
      <c r="I144" s="189"/>
      <c r="J144" s="13"/>
      <c r="K144" s="13"/>
      <c r="L144" s="184"/>
      <c r="M144" s="190"/>
      <c r="N144" s="191"/>
      <c r="O144" s="191"/>
      <c r="P144" s="191"/>
      <c r="Q144" s="191"/>
      <c r="R144" s="191"/>
      <c r="S144" s="191"/>
      <c r="T144" s="19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186" t="s">
        <v>140</v>
      </c>
      <c r="AU144" s="186" t="s">
        <v>86</v>
      </c>
      <c r="AV144" s="13" t="s">
        <v>86</v>
      </c>
      <c r="AW144" s="13" t="s">
        <v>33</v>
      </c>
      <c r="AX144" s="13" t="s">
        <v>77</v>
      </c>
      <c r="AY144" s="186" t="s">
        <v>131</v>
      </c>
    </row>
    <row r="145" spans="1:51" s="14" customFormat="1" ht="12">
      <c r="A145" s="14"/>
      <c r="B145" s="193"/>
      <c r="C145" s="14"/>
      <c r="D145" s="185" t="s">
        <v>140</v>
      </c>
      <c r="E145" s="194" t="s">
        <v>1</v>
      </c>
      <c r="F145" s="195" t="s">
        <v>191</v>
      </c>
      <c r="G145" s="14"/>
      <c r="H145" s="196">
        <v>318.7</v>
      </c>
      <c r="I145" s="197"/>
      <c r="J145" s="14"/>
      <c r="K145" s="14"/>
      <c r="L145" s="193"/>
      <c r="M145" s="198"/>
      <c r="N145" s="199"/>
      <c r="O145" s="199"/>
      <c r="P145" s="199"/>
      <c r="Q145" s="199"/>
      <c r="R145" s="199"/>
      <c r="S145" s="199"/>
      <c r="T145" s="200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194" t="s">
        <v>140</v>
      </c>
      <c r="AU145" s="194" t="s">
        <v>86</v>
      </c>
      <c r="AV145" s="14" t="s">
        <v>146</v>
      </c>
      <c r="AW145" s="14" t="s">
        <v>33</v>
      </c>
      <c r="AX145" s="14" t="s">
        <v>8</v>
      </c>
      <c r="AY145" s="194" t="s">
        <v>131</v>
      </c>
    </row>
    <row r="146" spans="1:65" s="2" customFormat="1" ht="33" customHeight="1">
      <c r="A146" s="37"/>
      <c r="B146" s="170"/>
      <c r="C146" s="171" t="s">
        <v>171</v>
      </c>
      <c r="D146" s="171" t="s">
        <v>133</v>
      </c>
      <c r="E146" s="172" t="s">
        <v>582</v>
      </c>
      <c r="F146" s="173" t="s">
        <v>583</v>
      </c>
      <c r="G146" s="174" t="s">
        <v>187</v>
      </c>
      <c r="H146" s="175">
        <v>32.1</v>
      </c>
      <c r="I146" s="176"/>
      <c r="J146" s="177">
        <f>ROUND(I146*H146,0)</f>
        <v>0</v>
      </c>
      <c r="K146" s="173" t="s">
        <v>137</v>
      </c>
      <c r="L146" s="38"/>
      <c r="M146" s="178" t="s">
        <v>1</v>
      </c>
      <c r="N146" s="179" t="s">
        <v>42</v>
      </c>
      <c r="O146" s="76"/>
      <c r="P146" s="180">
        <f>O146*H146</f>
        <v>0</v>
      </c>
      <c r="Q146" s="180">
        <v>0</v>
      </c>
      <c r="R146" s="180">
        <f>Q146*H146</f>
        <v>0</v>
      </c>
      <c r="S146" s="180">
        <v>0</v>
      </c>
      <c r="T146" s="181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182" t="s">
        <v>138</v>
      </c>
      <c r="AT146" s="182" t="s">
        <v>133</v>
      </c>
      <c r="AU146" s="182" t="s">
        <v>86</v>
      </c>
      <c r="AY146" s="18" t="s">
        <v>131</v>
      </c>
      <c r="BE146" s="183">
        <f>IF(N146="základní",J146,0)</f>
        <v>0</v>
      </c>
      <c r="BF146" s="183">
        <f>IF(N146="snížená",J146,0)</f>
        <v>0</v>
      </c>
      <c r="BG146" s="183">
        <f>IF(N146="zákl. přenesená",J146,0)</f>
        <v>0</v>
      </c>
      <c r="BH146" s="183">
        <f>IF(N146="sníž. přenesená",J146,0)</f>
        <v>0</v>
      </c>
      <c r="BI146" s="183">
        <f>IF(N146="nulová",J146,0)</f>
        <v>0</v>
      </c>
      <c r="BJ146" s="18" t="s">
        <v>8</v>
      </c>
      <c r="BK146" s="183">
        <f>ROUND(I146*H146,0)</f>
        <v>0</v>
      </c>
      <c r="BL146" s="18" t="s">
        <v>138</v>
      </c>
      <c r="BM146" s="182" t="s">
        <v>584</v>
      </c>
    </row>
    <row r="147" spans="1:51" s="13" customFormat="1" ht="12">
      <c r="A147" s="13"/>
      <c r="B147" s="184"/>
      <c r="C147" s="13"/>
      <c r="D147" s="185" t="s">
        <v>140</v>
      </c>
      <c r="E147" s="186" t="s">
        <v>1</v>
      </c>
      <c r="F147" s="187" t="s">
        <v>585</v>
      </c>
      <c r="G147" s="13"/>
      <c r="H147" s="188">
        <v>9.9</v>
      </c>
      <c r="I147" s="189"/>
      <c r="J147" s="13"/>
      <c r="K147" s="13"/>
      <c r="L147" s="184"/>
      <c r="M147" s="190"/>
      <c r="N147" s="191"/>
      <c r="O147" s="191"/>
      <c r="P147" s="191"/>
      <c r="Q147" s="191"/>
      <c r="R147" s="191"/>
      <c r="S147" s="191"/>
      <c r="T147" s="19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186" t="s">
        <v>140</v>
      </c>
      <c r="AU147" s="186" t="s">
        <v>86</v>
      </c>
      <c r="AV147" s="13" t="s">
        <v>86</v>
      </c>
      <c r="AW147" s="13" t="s">
        <v>33</v>
      </c>
      <c r="AX147" s="13" t="s">
        <v>77</v>
      </c>
      <c r="AY147" s="186" t="s">
        <v>131</v>
      </c>
    </row>
    <row r="148" spans="1:51" s="13" customFormat="1" ht="12">
      <c r="A148" s="13"/>
      <c r="B148" s="184"/>
      <c r="C148" s="13"/>
      <c r="D148" s="185" t="s">
        <v>140</v>
      </c>
      <c r="E148" s="186" t="s">
        <v>1</v>
      </c>
      <c r="F148" s="187" t="s">
        <v>586</v>
      </c>
      <c r="G148" s="13"/>
      <c r="H148" s="188">
        <v>22.2</v>
      </c>
      <c r="I148" s="189"/>
      <c r="J148" s="13"/>
      <c r="K148" s="13"/>
      <c r="L148" s="184"/>
      <c r="M148" s="190"/>
      <c r="N148" s="191"/>
      <c r="O148" s="191"/>
      <c r="P148" s="191"/>
      <c r="Q148" s="191"/>
      <c r="R148" s="191"/>
      <c r="S148" s="191"/>
      <c r="T148" s="19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186" t="s">
        <v>140</v>
      </c>
      <c r="AU148" s="186" t="s">
        <v>86</v>
      </c>
      <c r="AV148" s="13" t="s">
        <v>86</v>
      </c>
      <c r="AW148" s="13" t="s">
        <v>33</v>
      </c>
      <c r="AX148" s="13" t="s">
        <v>77</v>
      </c>
      <c r="AY148" s="186" t="s">
        <v>131</v>
      </c>
    </row>
    <row r="149" spans="1:51" s="14" customFormat="1" ht="12">
      <c r="A149" s="14"/>
      <c r="B149" s="193"/>
      <c r="C149" s="14"/>
      <c r="D149" s="185" t="s">
        <v>140</v>
      </c>
      <c r="E149" s="194" t="s">
        <v>1</v>
      </c>
      <c r="F149" s="195" t="s">
        <v>170</v>
      </c>
      <c r="G149" s="14"/>
      <c r="H149" s="196">
        <v>32.1</v>
      </c>
      <c r="I149" s="197"/>
      <c r="J149" s="14"/>
      <c r="K149" s="14"/>
      <c r="L149" s="193"/>
      <c r="M149" s="198"/>
      <c r="N149" s="199"/>
      <c r="O149" s="199"/>
      <c r="P149" s="199"/>
      <c r="Q149" s="199"/>
      <c r="R149" s="199"/>
      <c r="S149" s="199"/>
      <c r="T149" s="200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194" t="s">
        <v>140</v>
      </c>
      <c r="AU149" s="194" t="s">
        <v>86</v>
      </c>
      <c r="AV149" s="14" t="s">
        <v>146</v>
      </c>
      <c r="AW149" s="14" t="s">
        <v>33</v>
      </c>
      <c r="AX149" s="14" t="s">
        <v>8</v>
      </c>
      <c r="AY149" s="194" t="s">
        <v>131</v>
      </c>
    </row>
    <row r="150" spans="1:65" s="2" customFormat="1" ht="24.15" customHeight="1">
      <c r="A150" s="37"/>
      <c r="B150" s="170"/>
      <c r="C150" s="171" t="s">
        <v>176</v>
      </c>
      <c r="D150" s="171" t="s">
        <v>133</v>
      </c>
      <c r="E150" s="172" t="s">
        <v>587</v>
      </c>
      <c r="F150" s="173" t="s">
        <v>588</v>
      </c>
      <c r="G150" s="174" t="s">
        <v>242</v>
      </c>
      <c r="H150" s="175">
        <v>23</v>
      </c>
      <c r="I150" s="176"/>
      <c r="J150" s="177">
        <f>ROUND(I150*H150,0)</f>
        <v>0</v>
      </c>
      <c r="K150" s="173" t="s">
        <v>137</v>
      </c>
      <c r="L150" s="38"/>
      <c r="M150" s="178" t="s">
        <v>1</v>
      </c>
      <c r="N150" s="179" t="s">
        <v>42</v>
      </c>
      <c r="O150" s="76"/>
      <c r="P150" s="180">
        <f>O150*H150</f>
        <v>0</v>
      </c>
      <c r="Q150" s="180">
        <v>0</v>
      </c>
      <c r="R150" s="180">
        <f>Q150*H150</f>
        <v>0</v>
      </c>
      <c r="S150" s="180">
        <v>0</v>
      </c>
      <c r="T150" s="181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182" t="s">
        <v>138</v>
      </c>
      <c r="AT150" s="182" t="s">
        <v>133</v>
      </c>
      <c r="AU150" s="182" t="s">
        <v>86</v>
      </c>
      <c r="AY150" s="18" t="s">
        <v>131</v>
      </c>
      <c r="BE150" s="183">
        <f>IF(N150="základní",J150,0)</f>
        <v>0</v>
      </c>
      <c r="BF150" s="183">
        <f>IF(N150="snížená",J150,0)</f>
        <v>0</v>
      </c>
      <c r="BG150" s="183">
        <f>IF(N150="zákl. přenesená",J150,0)</f>
        <v>0</v>
      </c>
      <c r="BH150" s="183">
        <f>IF(N150="sníž. přenesená",J150,0)</f>
        <v>0</v>
      </c>
      <c r="BI150" s="183">
        <f>IF(N150="nulová",J150,0)</f>
        <v>0</v>
      </c>
      <c r="BJ150" s="18" t="s">
        <v>8</v>
      </c>
      <c r="BK150" s="183">
        <f>ROUND(I150*H150,0)</f>
        <v>0</v>
      </c>
      <c r="BL150" s="18" t="s">
        <v>138</v>
      </c>
      <c r="BM150" s="182" t="s">
        <v>589</v>
      </c>
    </row>
    <row r="151" spans="1:65" s="2" customFormat="1" ht="24.15" customHeight="1">
      <c r="A151" s="37"/>
      <c r="B151" s="170"/>
      <c r="C151" s="171" t="s">
        <v>181</v>
      </c>
      <c r="D151" s="171" t="s">
        <v>133</v>
      </c>
      <c r="E151" s="172" t="s">
        <v>590</v>
      </c>
      <c r="F151" s="173" t="s">
        <v>591</v>
      </c>
      <c r="G151" s="174" t="s">
        <v>242</v>
      </c>
      <c r="H151" s="175">
        <v>23</v>
      </c>
      <c r="I151" s="176"/>
      <c r="J151" s="177">
        <f>ROUND(I151*H151,0)</f>
        <v>0</v>
      </c>
      <c r="K151" s="173" t="s">
        <v>137</v>
      </c>
      <c r="L151" s="38"/>
      <c r="M151" s="178" t="s">
        <v>1</v>
      </c>
      <c r="N151" s="179" t="s">
        <v>42</v>
      </c>
      <c r="O151" s="76"/>
      <c r="P151" s="180">
        <f>O151*H151</f>
        <v>0</v>
      </c>
      <c r="Q151" s="180">
        <v>0</v>
      </c>
      <c r="R151" s="180">
        <f>Q151*H151</f>
        <v>0</v>
      </c>
      <c r="S151" s="180">
        <v>0</v>
      </c>
      <c r="T151" s="181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182" t="s">
        <v>138</v>
      </c>
      <c r="AT151" s="182" t="s">
        <v>133</v>
      </c>
      <c r="AU151" s="182" t="s">
        <v>86</v>
      </c>
      <c r="AY151" s="18" t="s">
        <v>131</v>
      </c>
      <c r="BE151" s="183">
        <f>IF(N151="základní",J151,0)</f>
        <v>0</v>
      </c>
      <c r="BF151" s="183">
        <f>IF(N151="snížená",J151,0)</f>
        <v>0</v>
      </c>
      <c r="BG151" s="183">
        <f>IF(N151="zákl. přenesená",J151,0)</f>
        <v>0</v>
      </c>
      <c r="BH151" s="183">
        <f>IF(N151="sníž. přenesená",J151,0)</f>
        <v>0</v>
      </c>
      <c r="BI151" s="183">
        <f>IF(N151="nulová",J151,0)</f>
        <v>0</v>
      </c>
      <c r="BJ151" s="18" t="s">
        <v>8</v>
      </c>
      <c r="BK151" s="183">
        <f>ROUND(I151*H151,0)</f>
        <v>0</v>
      </c>
      <c r="BL151" s="18" t="s">
        <v>138</v>
      </c>
      <c r="BM151" s="182" t="s">
        <v>592</v>
      </c>
    </row>
    <row r="152" spans="1:65" s="2" customFormat="1" ht="24.15" customHeight="1">
      <c r="A152" s="37"/>
      <c r="B152" s="170"/>
      <c r="C152" s="171" t="s">
        <v>82</v>
      </c>
      <c r="D152" s="171" t="s">
        <v>133</v>
      </c>
      <c r="E152" s="172" t="s">
        <v>593</v>
      </c>
      <c r="F152" s="173" t="s">
        <v>594</v>
      </c>
      <c r="G152" s="174" t="s">
        <v>242</v>
      </c>
      <c r="H152" s="175">
        <v>23</v>
      </c>
      <c r="I152" s="176"/>
      <c r="J152" s="177">
        <f>ROUND(I152*H152,0)</f>
        <v>0</v>
      </c>
      <c r="K152" s="173" t="s">
        <v>137</v>
      </c>
      <c r="L152" s="38"/>
      <c r="M152" s="178" t="s">
        <v>1</v>
      </c>
      <c r="N152" s="179" t="s">
        <v>42</v>
      </c>
      <c r="O152" s="76"/>
      <c r="P152" s="180">
        <f>O152*H152</f>
        <v>0</v>
      </c>
      <c r="Q152" s="180">
        <v>0</v>
      </c>
      <c r="R152" s="180">
        <f>Q152*H152</f>
        <v>0</v>
      </c>
      <c r="S152" s="180">
        <v>0</v>
      </c>
      <c r="T152" s="181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182" t="s">
        <v>138</v>
      </c>
      <c r="AT152" s="182" t="s">
        <v>133</v>
      </c>
      <c r="AU152" s="182" t="s">
        <v>86</v>
      </c>
      <c r="AY152" s="18" t="s">
        <v>131</v>
      </c>
      <c r="BE152" s="183">
        <f>IF(N152="základní",J152,0)</f>
        <v>0</v>
      </c>
      <c r="BF152" s="183">
        <f>IF(N152="snížená",J152,0)</f>
        <v>0</v>
      </c>
      <c r="BG152" s="183">
        <f>IF(N152="zákl. přenesená",J152,0)</f>
        <v>0</v>
      </c>
      <c r="BH152" s="183">
        <f>IF(N152="sníž. přenesená",J152,0)</f>
        <v>0</v>
      </c>
      <c r="BI152" s="183">
        <f>IF(N152="nulová",J152,0)</f>
        <v>0</v>
      </c>
      <c r="BJ152" s="18" t="s">
        <v>8</v>
      </c>
      <c r="BK152" s="183">
        <f>ROUND(I152*H152,0)</f>
        <v>0</v>
      </c>
      <c r="BL152" s="18" t="s">
        <v>138</v>
      </c>
      <c r="BM152" s="182" t="s">
        <v>595</v>
      </c>
    </row>
    <row r="153" spans="1:65" s="2" customFormat="1" ht="33" customHeight="1">
      <c r="A153" s="37"/>
      <c r="B153" s="170"/>
      <c r="C153" s="171" t="s">
        <v>192</v>
      </c>
      <c r="D153" s="171" t="s">
        <v>133</v>
      </c>
      <c r="E153" s="172" t="s">
        <v>596</v>
      </c>
      <c r="F153" s="173" t="s">
        <v>597</v>
      </c>
      <c r="G153" s="174" t="s">
        <v>242</v>
      </c>
      <c r="H153" s="175">
        <v>598</v>
      </c>
      <c r="I153" s="176"/>
      <c r="J153" s="177">
        <f>ROUND(I153*H153,0)</f>
        <v>0</v>
      </c>
      <c r="K153" s="173" t="s">
        <v>137</v>
      </c>
      <c r="L153" s="38"/>
      <c r="M153" s="178" t="s">
        <v>1</v>
      </c>
      <c r="N153" s="179" t="s">
        <v>42</v>
      </c>
      <c r="O153" s="76"/>
      <c r="P153" s="180">
        <f>O153*H153</f>
        <v>0</v>
      </c>
      <c r="Q153" s="180">
        <v>0</v>
      </c>
      <c r="R153" s="180">
        <f>Q153*H153</f>
        <v>0</v>
      </c>
      <c r="S153" s="180">
        <v>0</v>
      </c>
      <c r="T153" s="181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182" t="s">
        <v>138</v>
      </c>
      <c r="AT153" s="182" t="s">
        <v>133</v>
      </c>
      <c r="AU153" s="182" t="s">
        <v>86</v>
      </c>
      <c r="AY153" s="18" t="s">
        <v>131</v>
      </c>
      <c r="BE153" s="183">
        <f>IF(N153="základní",J153,0)</f>
        <v>0</v>
      </c>
      <c r="BF153" s="183">
        <f>IF(N153="snížená",J153,0)</f>
        <v>0</v>
      </c>
      <c r="BG153" s="183">
        <f>IF(N153="zákl. přenesená",J153,0)</f>
        <v>0</v>
      </c>
      <c r="BH153" s="183">
        <f>IF(N153="sníž. přenesená",J153,0)</f>
        <v>0</v>
      </c>
      <c r="BI153" s="183">
        <f>IF(N153="nulová",J153,0)</f>
        <v>0</v>
      </c>
      <c r="BJ153" s="18" t="s">
        <v>8</v>
      </c>
      <c r="BK153" s="183">
        <f>ROUND(I153*H153,0)</f>
        <v>0</v>
      </c>
      <c r="BL153" s="18" t="s">
        <v>138</v>
      </c>
      <c r="BM153" s="182" t="s">
        <v>598</v>
      </c>
    </row>
    <row r="154" spans="1:51" s="13" customFormat="1" ht="12">
      <c r="A154" s="13"/>
      <c r="B154" s="184"/>
      <c r="C154" s="13"/>
      <c r="D154" s="185" t="s">
        <v>140</v>
      </c>
      <c r="E154" s="13"/>
      <c r="F154" s="187" t="s">
        <v>599</v>
      </c>
      <c r="G154" s="13"/>
      <c r="H154" s="188">
        <v>598</v>
      </c>
      <c r="I154" s="189"/>
      <c r="J154" s="13"/>
      <c r="K154" s="13"/>
      <c r="L154" s="184"/>
      <c r="M154" s="190"/>
      <c r="N154" s="191"/>
      <c r="O154" s="191"/>
      <c r="P154" s="191"/>
      <c r="Q154" s="191"/>
      <c r="R154" s="191"/>
      <c r="S154" s="191"/>
      <c r="T154" s="192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186" t="s">
        <v>140</v>
      </c>
      <c r="AU154" s="186" t="s">
        <v>86</v>
      </c>
      <c r="AV154" s="13" t="s">
        <v>86</v>
      </c>
      <c r="AW154" s="13" t="s">
        <v>3</v>
      </c>
      <c r="AX154" s="13" t="s">
        <v>8</v>
      </c>
      <c r="AY154" s="186" t="s">
        <v>131</v>
      </c>
    </row>
    <row r="155" spans="1:65" s="2" customFormat="1" ht="33" customHeight="1">
      <c r="A155" s="37"/>
      <c r="B155" s="170"/>
      <c r="C155" s="171" t="s">
        <v>197</v>
      </c>
      <c r="D155" s="171" t="s">
        <v>133</v>
      </c>
      <c r="E155" s="172" t="s">
        <v>600</v>
      </c>
      <c r="F155" s="173" t="s">
        <v>601</v>
      </c>
      <c r="G155" s="174" t="s">
        <v>242</v>
      </c>
      <c r="H155" s="175">
        <v>598</v>
      </c>
      <c r="I155" s="176"/>
      <c r="J155" s="177">
        <f>ROUND(I155*H155,0)</f>
        <v>0</v>
      </c>
      <c r="K155" s="173" t="s">
        <v>137</v>
      </c>
      <c r="L155" s="38"/>
      <c r="M155" s="178" t="s">
        <v>1</v>
      </c>
      <c r="N155" s="179" t="s">
        <v>42</v>
      </c>
      <c r="O155" s="76"/>
      <c r="P155" s="180">
        <f>O155*H155</f>
        <v>0</v>
      </c>
      <c r="Q155" s="180">
        <v>0</v>
      </c>
      <c r="R155" s="180">
        <f>Q155*H155</f>
        <v>0</v>
      </c>
      <c r="S155" s="180">
        <v>0</v>
      </c>
      <c r="T155" s="181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182" t="s">
        <v>138</v>
      </c>
      <c r="AT155" s="182" t="s">
        <v>133</v>
      </c>
      <c r="AU155" s="182" t="s">
        <v>86</v>
      </c>
      <c r="AY155" s="18" t="s">
        <v>131</v>
      </c>
      <c r="BE155" s="183">
        <f>IF(N155="základní",J155,0)</f>
        <v>0</v>
      </c>
      <c r="BF155" s="183">
        <f>IF(N155="snížená",J155,0)</f>
        <v>0</v>
      </c>
      <c r="BG155" s="183">
        <f>IF(N155="zákl. přenesená",J155,0)</f>
        <v>0</v>
      </c>
      <c r="BH155" s="183">
        <f>IF(N155="sníž. přenesená",J155,0)</f>
        <v>0</v>
      </c>
      <c r="BI155" s="183">
        <f>IF(N155="nulová",J155,0)</f>
        <v>0</v>
      </c>
      <c r="BJ155" s="18" t="s">
        <v>8</v>
      </c>
      <c r="BK155" s="183">
        <f>ROUND(I155*H155,0)</f>
        <v>0</v>
      </c>
      <c r="BL155" s="18" t="s">
        <v>138</v>
      </c>
      <c r="BM155" s="182" t="s">
        <v>602</v>
      </c>
    </row>
    <row r="156" spans="1:51" s="13" customFormat="1" ht="12">
      <c r="A156" s="13"/>
      <c r="B156" s="184"/>
      <c r="C156" s="13"/>
      <c r="D156" s="185" t="s">
        <v>140</v>
      </c>
      <c r="E156" s="13"/>
      <c r="F156" s="187" t="s">
        <v>599</v>
      </c>
      <c r="G156" s="13"/>
      <c r="H156" s="188">
        <v>598</v>
      </c>
      <c r="I156" s="189"/>
      <c r="J156" s="13"/>
      <c r="K156" s="13"/>
      <c r="L156" s="184"/>
      <c r="M156" s="190"/>
      <c r="N156" s="191"/>
      <c r="O156" s="191"/>
      <c r="P156" s="191"/>
      <c r="Q156" s="191"/>
      <c r="R156" s="191"/>
      <c r="S156" s="191"/>
      <c r="T156" s="192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186" t="s">
        <v>140</v>
      </c>
      <c r="AU156" s="186" t="s">
        <v>86</v>
      </c>
      <c r="AV156" s="13" t="s">
        <v>86</v>
      </c>
      <c r="AW156" s="13" t="s">
        <v>3</v>
      </c>
      <c r="AX156" s="13" t="s">
        <v>8</v>
      </c>
      <c r="AY156" s="186" t="s">
        <v>131</v>
      </c>
    </row>
    <row r="157" spans="1:65" s="2" customFormat="1" ht="24.15" customHeight="1">
      <c r="A157" s="37"/>
      <c r="B157" s="170"/>
      <c r="C157" s="171" t="s">
        <v>201</v>
      </c>
      <c r="D157" s="171" t="s">
        <v>133</v>
      </c>
      <c r="E157" s="172" t="s">
        <v>603</v>
      </c>
      <c r="F157" s="173" t="s">
        <v>604</v>
      </c>
      <c r="G157" s="174" t="s">
        <v>242</v>
      </c>
      <c r="H157" s="175">
        <v>598</v>
      </c>
      <c r="I157" s="176"/>
      <c r="J157" s="177">
        <f>ROUND(I157*H157,0)</f>
        <v>0</v>
      </c>
      <c r="K157" s="173" t="s">
        <v>137</v>
      </c>
      <c r="L157" s="38"/>
      <c r="M157" s="178" t="s">
        <v>1</v>
      </c>
      <c r="N157" s="179" t="s">
        <v>42</v>
      </c>
      <c r="O157" s="76"/>
      <c r="P157" s="180">
        <f>O157*H157</f>
        <v>0</v>
      </c>
      <c r="Q157" s="180">
        <v>0</v>
      </c>
      <c r="R157" s="180">
        <f>Q157*H157</f>
        <v>0</v>
      </c>
      <c r="S157" s="180">
        <v>0</v>
      </c>
      <c r="T157" s="181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182" t="s">
        <v>138</v>
      </c>
      <c r="AT157" s="182" t="s">
        <v>133</v>
      </c>
      <c r="AU157" s="182" t="s">
        <v>86</v>
      </c>
      <c r="AY157" s="18" t="s">
        <v>131</v>
      </c>
      <c r="BE157" s="183">
        <f>IF(N157="základní",J157,0)</f>
        <v>0</v>
      </c>
      <c r="BF157" s="183">
        <f>IF(N157="snížená",J157,0)</f>
        <v>0</v>
      </c>
      <c r="BG157" s="183">
        <f>IF(N157="zákl. přenesená",J157,0)</f>
        <v>0</v>
      </c>
      <c r="BH157" s="183">
        <f>IF(N157="sníž. přenesená",J157,0)</f>
        <v>0</v>
      </c>
      <c r="BI157" s="183">
        <f>IF(N157="nulová",J157,0)</f>
        <v>0</v>
      </c>
      <c r="BJ157" s="18" t="s">
        <v>8</v>
      </c>
      <c r="BK157" s="183">
        <f>ROUND(I157*H157,0)</f>
        <v>0</v>
      </c>
      <c r="BL157" s="18" t="s">
        <v>138</v>
      </c>
      <c r="BM157" s="182" t="s">
        <v>605</v>
      </c>
    </row>
    <row r="158" spans="1:51" s="13" customFormat="1" ht="12">
      <c r="A158" s="13"/>
      <c r="B158" s="184"/>
      <c r="C158" s="13"/>
      <c r="D158" s="185" t="s">
        <v>140</v>
      </c>
      <c r="E158" s="13"/>
      <c r="F158" s="187" t="s">
        <v>599</v>
      </c>
      <c r="G158" s="13"/>
      <c r="H158" s="188">
        <v>598</v>
      </c>
      <c r="I158" s="189"/>
      <c r="J158" s="13"/>
      <c r="K158" s="13"/>
      <c r="L158" s="184"/>
      <c r="M158" s="190"/>
      <c r="N158" s="191"/>
      <c r="O158" s="191"/>
      <c r="P158" s="191"/>
      <c r="Q158" s="191"/>
      <c r="R158" s="191"/>
      <c r="S158" s="191"/>
      <c r="T158" s="19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186" t="s">
        <v>140</v>
      </c>
      <c r="AU158" s="186" t="s">
        <v>86</v>
      </c>
      <c r="AV158" s="13" t="s">
        <v>86</v>
      </c>
      <c r="AW158" s="13" t="s">
        <v>3</v>
      </c>
      <c r="AX158" s="13" t="s">
        <v>8</v>
      </c>
      <c r="AY158" s="186" t="s">
        <v>131</v>
      </c>
    </row>
    <row r="159" spans="1:65" s="2" customFormat="1" ht="37.8" customHeight="1">
      <c r="A159" s="37"/>
      <c r="B159" s="170"/>
      <c r="C159" s="171" t="s">
        <v>9</v>
      </c>
      <c r="D159" s="171" t="s">
        <v>133</v>
      </c>
      <c r="E159" s="172" t="s">
        <v>198</v>
      </c>
      <c r="F159" s="173" t="s">
        <v>199</v>
      </c>
      <c r="G159" s="174" t="s">
        <v>187</v>
      </c>
      <c r="H159" s="175">
        <v>274.7</v>
      </c>
      <c r="I159" s="176"/>
      <c r="J159" s="177">
        <f>ROUND(I159*H159,0)</f>
        <v>0</v>
      </c>
      <c r="K159" s="173" t="s">
        <v>137</v>
      </c>
      <c r="L159" s="38"/>
      <c r="M159" s="178" t="s">
        <v>1</v>
      </c>
      <c r="N159" s="179" t="s">
        <v>42</v>
      </c>
      <c r="O159" s="76"/>
      <c r="P159" s="180">
        <f>O159*H159</f>
        <v>0</v>
      </c>
      <c r="Q159" s="180">
        <v>0</v>
      </c>
      <c r="R159" s="180">
        <f>Q159*H159</f>
        <v>0</v>
      </c>
      <c r="S159" s="180">
        <v>0</v>
      </c>
      <c r="T159" s="181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182" t="s">
        <v>138</v>
      </c>
      <c r="AT159" s="182" t="s">
        <v>133</v>
      </c>
      <c r="AU159" s="182" t="s">
        <v>86</v>
      </c>
      <c r="AY159" s="18" t="s">
        <v>131</v>
      </c>
      <c r="BE159" s="183">
        <f>IF(N159="základní",J159,0)</f>
        <v>0</v>
      </c>
      <c r="BF159" s="183">
        <f>IF(N159="snížená",J159,0)</f>
        <v>0</v>
      </c>
      <c r="BG159" s="183">
        <f>IF(N159="zákl. přenesená",J159,0)</f>
        <v>0</v>
      </c>
      <c r="BH159" s="183">
        <f>IF(N159="sníž. přenesená",J159,0)</f>
        <v>0</v>
      </c>
      <c r="BI159" s="183">
        <f>IF(N159="nulová",J159,0)</f>
        <v>0</v>
      </c>
      <c r="BJ159" s="18" t="s">
        <v>8</v>
      </c>
      <c r="BK159" s="183">
        <f>ROUND(I159*H159,0)</f>
        <v>0</v>
      </c>
      <c r="BL159" s="18" t="s">
        <v>138</v>
      </c>
      <c r="BM159" s="182" t="s">
        <v>200</v>
      </c>
    </row>
    <row r="160" spans="1:51" s="13" customFormat="1" ht="12">
      <c r="A160" s="13"/>
      <c r="B160" s="184"/>
      <c r="C160" s="13"/>
      <c r="D160" s="185" t="s">
        <v>140</v>
      </c>
      <c r="E160" s="186" t="s">
        <v>1</v>
      </c>
      <c r="F160" s="187" t="s">
        <v>580</v>
      </c>
      <c r="G160" s="13"/>
      <c r="H160" s="188">
        <v>274.4</v>
      </c>
      <c r="I160" s="189"/>
      <c r="J160" s="13"/>
      <c r="K160" s="13"/>
      <c r="L160" s="184"/>
      <c r="M160" s="190"/>
      <c r="N160" s="191"/>
      <c r="O160" s="191"/>
      <c r="P160" s="191"/>
      <c r="Q160" s="191"/>
      <c r="R160" s="191"/>
      <c r="S160" s="191"/>
      <c r="T160" s="192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186" t="s">
        <v>140</v>
      </c>
      <c r="AU160" s="186" t="s">
        <v>86</v>
      </c>
      <c r="AV160" s="13" t="s">
        <v>86</v>
      </c>
      <c r="AW160" s="13" t="s">
        <v>33</v>
      </c>
      <c r="AX160" s="13" t="s">
        <v>77</v>
      </c>
      <c r="AY160" s="186" t="s">
        <v>131</v>
      </c>
    </row>
    <row r="161" spans="1:51" s="13" customFormat="1" ht="12">
      <c r="A161" s="13"/>
      <c r="B161" s="184"/>
      <c r="C161" s="13"/>
      <c r="D161" s="185" t="s">
        <v>140</v>
      </c>
      <c r="E161" s="186" t="s">
        <v>1</v>
      </c>
      <c r="F161" s="187" t="s">
        <v>581</v>
      </c>
      <c r="G161" s="13"/>
      <c r="H161" s="188">
        <v>44.3</v>
      </c>
      <c r="I161" s="189"/>
      <c r="J161" s="13"/>
      <c r="K161" s="13"/>
      <c r="L161" s="184"/>
      <c r="M161" s="190"/>
      <c r="N161" s="191"/>
      <c r="O161" s="191"/>
      <c r="P161" s="191"/>
      <c r="Q161" s="191"/>
      <c r="R161" s="191"/>
      <c r="S161" s="191"/>
      <c r="T161" s="192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186" t="s">
        <v>140</v>
      </c>
      <c r="AU161" s="186" t="s">
        <v>86</v>
      </c>
      <c r="AV161" s="13" t="s">
        <v>86</v>
      </c>
      <c r="AW161" s="13" t="s">
        <v>33</v>
      </c>
      <c r="AX161" s="13" t="s">
        <v>77</v>
      </c>
      <c r="AY161" s="186" t="s">
        <v>131</v>
      </c>
    </row>
    <row r="162" spans="1:51" s="13" customFormat="1" ht="12">
      <c r="A162" s="13"/>
      <c r="B162" s="184"/>
      <c r="C162" s="13"/>
      <c r="D162" s="185" t="s">
        <v>140</v>
      </c>
      <c r="E162" s="186" t="s">
        <v>1</v>
      </c>
      <c r="F162" s="187" t="s">
        <v>606</v>
      </c>
      <c r="G162" s="13"/>
      <c r="H162" s="188">
        <v>-34.3</v>
      </c>
      <c r="I162" s="189"/>
      <c r="J162" s="13"/>
      <c r="K162" s="13"/>
      <c r="L162" s="184"/>
      <c r="M162" s="190"/>
      <c r="N162" s="191"/>
      <c r="O162" s="191"/>
      <c r="P162" s="191"/>
      <c r="Q162" s="191"/>
      <c r="R162" s="191"/>
      <c r="S162" s="191"/>
      <c r="T162" s="192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186" t="s">
        <v>140</v>
      </c>
      <c r="AU162" s="186" t="s">
        <v>86</v>
      </c>
      <c r="AV162" s="13" t="s">
        <v>86</v>
      </c>
      <c r="AW162" s="13" t="s">
        <v>33</v>
      </c>
      <c r="AX162" s="13" t="s">
        <v>77</v>
      </c>
      <c r="AY162" s="186" t="s">
        <v>131</v>
      </c>
    </row>
    <row r="163" spans="1:51" s="13" customFormat="1" ht="12">
      <c r="A163" s="13"/>
      <c r="B163" s="184"/>
      <c r="C163" s="13"/>
      <c r="D163" s="185" t="s">
        <v>140</v>
      </c>
      <c r="E163" s="186" t="s">
        <v>1</v>
      </c>
      <c r="F163" s="187" t="s">
        <v>607</v>
      </c>
      <c r="G163" s="13"/>
      <c r="H163" s="188">
        <v>-9.7</v>
      </c>
      <c r="I163" s="189"/>
      <c r="J163" s="13"/>
      <c r="K163" s="13"/>
      <c r="L163" s="184"/>
      <c r="M163" s="190"/>
      <c r="N163" s="191"/>
      <c r="O163" s="191"/>
      <c r="P163" s="191"/>
      <c r="Q163" s="191"/>
      <c r="R163" s="191"/>
      <c r="S163" s="191"/>
      <c r="T163" s="192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186" t="s">
        <v>140</v>
      </c>
      <c r="AU163" s="186" t="s">
        <v>86</v>
      </c>
      <c r="AV163" s="13" t="s">
        <v>86</v>
      </c>
      <c r="AW163" s="13" t="s">
        <v>33</v>
      </c>
      <c r="AX163" s="13" t="s">
        <v>77</v>
      </c>
      <c r="AY163" s="186" t="s">
        <v>131</v>
      </c>
    </row>
    <row r="164" spans="1:51" s="14" customFormat="1" ht="12">
      <c r="A164" s="14"/>
      <c r="B164" s="193"/>
      <c r="C164" s="14"/>
      <c r="D164" s="185" t="s">
        <v>140</v>
      </c>
      <c r="E164" s="194" t="s">
        <v>1</v>
      </c>
      <c r="F164" s="195" t="s">
        <v>170</v>
      </c>
      <c r="G164" s="14"/>
      <c r="H164" s="196">
        <v>274.7</v>
      </c>
      <c r="I164" s="197"/>
      <c r="J164" s="14"/>
      <c r="K164" s="14"/>
      <c r="L164" s="193"/>
      <c r="M164" s="198"/>
      <c r="N164" s="199"/>
      <c r="O164" s="199"/>
      <c r="P164" s="199"/>
      <c r="Q164" s="199"/>
      <c r="R164" s="199"/>
      <c r="S164" s="199"/>
      <c r="T164" s="200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194" t="s">
        <v>140</v>
      </c>
      <c r="AU164" s="194" t="s">
        <v>86</v>
      </c>
      <c r="AV164" s="14" t="s">
        <v>146</v>
      </c>
      <c r="AW164" s="14" t="s">
        <v>33</v>
      </c>
      <c r="AX164" s="14" t="s">
        <v>8</v>
      </c>
      <c r="AY164" s="194" t="s">
        <v>131</v>
      </c>
    </row>
    <row r="165" spans="1:65" s="2" customFormat="1" ht="37.8" customHeight="1">
      <c r="A165" s="37"/>
      <c r="B165" s="170"/>
      <c r="C165" s="171" t="s">
        <v>213</v>
      </c>
      <c r="D165" s="171" t="s">
        <v>133</v>
      </c>
      <c r="E165" s="172" t="s">
        <v>202</v>
      </c>
      <c r="F165" s="173" t="s">
        <v>203</v>
      </c>
      <c r="G165" s="174" t="s">
        <v>187</v>
      </c>
      <c r="H165" s="175">
        <v>4669.9</v>
      </c>
      <c r="I165" s="176"/>
      <c r="J165" s="177">
        <f>ROUND(I165*H165,0)</f>
        <v>0</v>
      </c>
      <c r="K165" s="173" t="s">
        <v>137</v>
      </c>
      <c r="L165" s="38"/>
      <c r="M165" s="178" t="s">
        <v>1</v>
      </c>
      <c r="N165" s="179" t="s">
        <v>42</v>
      </c>
      <c r="O165" s="76"/>
      <c r="P165" s="180">
        <f>O165*H165</f>
        <v>0</v>
      </c>
      <c r="Q165" s="180">
        <v>0</v>
      </c>
      <c r="R165" s="180">
        <f>Q165*H165</f>
        <v>0</v>
      </c>
      <c r="S165" s="180">
        <v>0</v>
      </c>
      <c r="T165" s="181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182" t="s">
        <v>138</v>
      </c>
      <c r="AT165" s="182" t="s">
        <v>133</v>
      </c>
      <c r="AU165" s="182" t="s">
        <v>86</v>
      </c>
      <c r="AY165" s="18" t="s">
        <v>131</v>
      </c>
      <c r="BE165" s="183">
        <f>IF(N165="základní",J165,0)</f>
        <v>0</v>
      </c>
      <c r="BF165" s="183">
        <f>IF(N165="snížená",J165,0)</f>
        <v>0</v>
      </c>
      <c r="BG165" s="183">
        <f>IF(N165="zákl. přenesená",J165,0)</f>
        <v>0</v>
      </c>
      <c r="BH165" s="183">
        <f>IF(N165="sníž. přenesená",J165,0)</f>
        <v>0</v>
      </c>
      <c r="BI165" s="183">
        <f>IF(N165="nulová",J165,0)</f>
        <v>0</v>
      </c>
      <c r="BJ165" s="18" t="s">
        <v>8</v>
      </c>
      <c r="BK165" s="183">
        <f>ROUND(I165*H165,0)</f>
        <v>0</v>
      </c>
      <c r="BL165" s="18" t="s">
        <v>138</v>
      </c>
      <c r="BM165" s="182" t="s">
        <v>204</v>
      </c>
    </row>
    <row r="166" spans="1:51" s="13" customFormat="1" ht="12">
      <c r="A166" s="13"/>
      <c r="B166" s="184"/>
      <c r="C166" s="13"/>
      <c r="D166" s="185" t="s">
        <v>140</v>
      </c>
      <c r="E166" s="186" t="s">
        <v>1</v>
      </c>
      <c r="F166" s="187" t="s">
        <v>580</v>
      </c>
      <c r="G166" s="13"/>
      <c r="H166" s="188">
        <v>274.4</v>
      </c>
      <c r="I166" s="189"/>
      <c r="J166" s="13"/>
      <c r="K166" s="13"/>
      <c r="L166" s="184"/>
      <c r="M166" s="190"/>
      <c r="N166" s="191"/>
      <c r="O166" s="191"/>
      <c r="P166" s="191"/>
      <c r="Q166" s="191"/>
      <c r="R166" s="191"/>
      <c r="S166" s="191"/>
      <c r="T166" s="192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186" t="s">
        <v>140</v>
      </c>
      <c r="AU166" s="186" t="s">
        <v>86</v>
      </c>
      <c r="AV166" s="13" t="s">
        <v>86</v>
      </c>
      <c r="AW166" s="13" t="s">
        <v>33</v>
      </c>
      <c r="AX166" s="13" t="s">
        <v>77</v>
      </c>
      <c r="AY166" s="186" t="s">
        <v>131</v>
      </c>
    </row>
    <row r="167" spans="1:51" s="13" customFormat="1" ht="12">
      <c r="A167" s="13"/>
      <c r="B167" s="184"/>
      <c r="C167" s="13"/>
      <c r="D167" s="185" t="s">
        <v>140</v>
      </c>
      <c r="E167" s="186" t="s">
        <v>1</v>
      </c>
      <c r="F167" s="187" t="s">
        <v>581</v>
      </c>
      <c r="G167" s="13"/>
      <c r="H167" s="188">
        <v>44.3</v>
      </c>
      <c r="I167" s="189"/>
      <c r="J167" s="13"/>
      <c r="K167" s="13"/>
      <c r="L167" s="184"/>
      <c r="M167" s="190"/>
      <c r="N167" s="191"/>
      <c r="O167" s="191"/>
      <c r="P167" s="191"/>
      <c r="Q167" s="191"/>
      <c r="R167" s="191"/>
      <c r="S167" s="191"/>
      <c r="T167" s="192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186" t="s">
        <v>140</v>
      </c>
      <c r="AU167" s="186" t="s">
        <v>86</v>
      </c>
      <c r="AV167" s="13" t="s">
        <v>86</v>
      </c>
      <c r="AW167" s="13" t="s">
        <v>33</v>
      </c>
      <c r="AX167" s="13" t="s">
        <v>77</v>
      </c>
      <c r="AY167" s="186" t="s">
        <v>131</v>
      </c>
    </row>
    <row r="168" spans="1:51" s="13" customFormat="1" ht="12">
      <c r="A168" s="13"/>
      <c r="B168" s="184"/>
      <c r="C168" s="13"/>
      <c r="D168" s="185" t="s">
        <v>140</v>
      </c>
      <c r="E168" s="186" t="s">
        <v>1</v>
      </c>
      <c r="F168" s="187" t="s">
        <v>606</v>
      </c>
      <c r="G168" s="13"/>
      <c r="H168" s="188">
        <v>-34.3</v>
      </c>
      <c r="I168" s="189"/>
      <c r="J168" s="13"/>
      <c r="K168" s="13"/>
      <c r="L168" s="184"/>
      <c r="M168" s="190"/>
      <c r="N168" s="191"/>
      <c r="O168" s="191"/>
      <c r="P168" s="191"/>
      <c r="Q168" s="191"/>
      <c r="R168" s="191"/>
      <c r="S168" s="191"/>
      <c r="T168" s="192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186" t="s">
        <v>140</v>
      </c>
      <c r="AU168" s="186" t="s">
        <v>86</v>
      </c>
      <c r="AV168" s="13" t="s">
        <v>86</v>
      </c>
      <c r="AW168" s="13" t="s">
        <v>33</v>
      </c>
      <c r="AX168" s="13" t="s">
        <v>77</v>
      </c>
      <c r="AY168" s="186" t="s">
        <v>131</v>
      </c>
    </row>
    <row r="169" spans="1:51" s="13" customFormat="1" ht="12">
      <c r="A169" s="13"/>
      <c r="B169" s="184"/>
      <c r="C169" s="13"/>
      <c r="D169" s="185" t="s">
        <v>140</v>
      </c>
      <c r="E169" s="186" t="s">
        <v>1</v>
      </c>
      <c r="F169" s="187" t="s">
        <v>607</v>
      </c>
      <c r="G169" s="13"/>
      <c r="H169" s="188">
        <v>-9.7</v>
      </c>
      <c r="I169" s="189"/>
      <c r="J169" s="13"/>
      <c r="K169" s="13"/>
      <c r="L169" s="184"/>
      <c r="M169" s="190"/>
      <c r="N169" s="191"/>
      <c r="O169" s="191"/>
      <c r="P169" s="191"/>
      <c r="Q169" s="191"/>
      <c r="R169" s="191"/>
      <c r="S169" s="191"/>
      <c r="T169" s="192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186" t="s">
        <v>140</v>
      </c>
      <c r="AU169" s="186" t="s">
        <v>86</v>
      </c>
      <c r="AV169" s="13" t="s">
        <v>86</v>
      </c>
      <c r="AW169" s="13" t="s">
        <v>33</v>
      </c>
      <c r="AX169" s="13" t="s">
        <v>77</v>
      </c>
      <c r="AY169" s="186" t="s">
        <v>131</v>
      </c>
    </row>
    <row r="170" spans="1:51" s="14" customFormat="1" ht="12">
      <c r="A170" s="14"/>
      <c r="B170" s="193"/>
      <c r="C170" s="14"/>
      <c r="D170" s="185" t="s">
        <v>140</v>
      </c>
      <c r="E170" s="194" t="s">
        <v>1</v>
      </c>
      <c r="F170" s="195" t="s">
        <v>170</v>
      </c>
      <c r="G170" s="14"/>
      <c r="H170" s="196">
        <v>274.7</v>
      </c>
      <c r="I170" s="197"/>
      <c r="J170" s="14"/>
      <c r="K170" s="14"/>
      <c r="L170" s="193"/>
      <c r="M170" s="198"/>
      <c r="N170" s="199"/>
      <c r="O170" s="199"/>
      <c r="P170" s="199"/>
      <c r="Q170" s="199"/>
      <c r="R170" s="199"/>
      <c r="S170" s="199"/>
      <c r="T170" s="200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194" t="s">
        <v>140</v>
      </c>
      <c r="AU170" s="194" t="s">
        <v>86</v>
      </c>
      <c r="AV170" s="14" t="s">
        <v>146</v>
      </c>
      <c r="AW170" s="14" t="s">
        <v>33</v>
      </c>
      <c r="AX170" s="14" t="s">
        <v>8</v>
      </c>
      <c r="AY170" s="194" t="s">
        <v>131</v>
      </c>
    </row>
    <row r="171" spans="1:51" s="13" customFormat="1" ht="12">
      <c r="A171" s="13"/>
      <c r="B171" s="184"/>
      <c r="C171" s="13"/>
      <c r="D171" s="185" t="s">
        <v>140</v>
      </c>
      <c r="E171" s="13"/>
      <c r="F171" s="187" t="s">
        <v>608</v>
      </c>
      <c r="G171" s="13"/>
      <c r="H171" s="188">
        <v>4669.9</v>
      </c>
      <c r="I171" s="189"/>
      <c r="J171" s="13"/>
      <c r="K171" s="13"/>
      <c r="L171" s="184"/>
      <c r="M171" s="190"/>
      <c r="N171" s="191"/>
      <c r="O171" s="191"/>
      <c r="P171" s="191"/>
      <c r="Q171" s="191"/>
      <c r="R171" s="191"/>
      <c r="S171" s="191"/>
      <c r="T171" s="192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186" t="s">
        <v>140</v>
      </c>
      <c r="AU171" s="186" t="s">
        <v>86</v>
      </c>
      <c r="AV171" s="13" t="s">
        <v>86</v>
      </c>
      <c r="AW171" s="13" t="s">
        <v>3</v>
      </c>
      <c r="AX171" s="13" t="s">
        <v>8</v>
      </c>
      <c r="AY171" s="186" t="s">
        <v>131</v>
      </c>
    </row>
    <row r="172" spans="1:65" s="2" customFormat="1" ht="24.15" customHeight="1">
      <c r="A172" s="37"/>
      <c r="B172" s="170"/>
      <c r="C172" s="171" t="s">
        <v>222</v>
      </c>
      <c r="D172" s="171" t="s">
        <v>133</v>
      </c>
      <c r="E172" s="172" t="s">
        <v>609</v>
      </c>
      <c r="F172" s="173" t="s">
        <v>610</v>
      </c>
      <c r="G172" s="174" t="s">
        <v>187</v>
      </c>
      <c r="H172" s="175">
        <v>44</v>
      </c>
      <c r="I172" s="176"/>
      <c r="J172" s="177">
        <f>ROUND(I172*H172,0)</f>
        <v>0</v>
      </c>
      <c r="K172" s="173" t="s">
        <v>137</v>
      </c>
      <c r="L172" s="38"/>
      <c r="M172" s="178" t="s">
        <v>1</v>
      </c>
      <c r="N172" s="179" t="s">
        <v>42</v>
      </c>
      <c r="O172" s="76"/>
      <c r="P172" s="180">
        <f>O172*H172</f>
        <v>0</v>
      </c>
      <c r="Q172" s="180">
        <v>0</v>
      </c>
      <c r="R172" s="180">
        <f>Q172*H172</f>
        <v>0</v>
      </c>
      <c r="S172" s="180">
        <v>0</v>
      </c>
      <c r="T172" s="181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182" t="s">
        <v>138</v>
      </c>
      <c r="AT172" s="182" t="s">
        <v>133</v>
      </c>
      <c r="AU172" s="182" t="s">
        <v>86</v>
      </c>
      <c r="AY172" s="18" t="s">
        <v>131</v>
      </c>
      <c r="BE172" s="183">
        <f>IF(N172="základní",J172,0)</f>
        <v>0</v>
      </c>
      <c r="BF172" s="183">
        <f>IF(N172="snížená",J172,0)</f>
        <v>0</v>
      </c>
      <c r="BG172" s="183">
        <f>IF(N172="zákl. přenesená",J172,0)</f>
        <v>0</v>
      </c>
      <c r="BH172" s="183">
        <f>IF(N172="sníž. přenesená",J172,0)</f>
        <v>0</v>
      </c>
      <c r="BI172" s="183">
        <f>IF(N172="nulová",J172,0)</f>
        <v>0</v>
      </c>
      <c r="BJ172" s="18" t="s">
        <v>8</v>
      </c>
      <c r="BK172" s="183">
        <f>ROUND(I172*H172,0)</f>
        <v>0</v>
      </c>
      <c r="BL172" s="18" t="s">
        <v>138</v>
      </c>
      <c r="BM172" s="182" t="s">
        <v>611</v>
      </c>
    </row>
    <row r="173" spans="1:51" s="13" customFormat="1" ht="12">
      <c r="A173" s="13"/>
      <c r="B173" s="184"/>
      <c r="C173" s="13"/>
      <c r="D173" s="185" t="s">
        <v>140</v>
      </c>
      <c r="E173" s="186" t="s">
        <v>1</v>
      </c>
      <c r="F173" s="187" t="s">
        <v>612</v>
      </c>
      <c r="G173" s="13"/>
      <c r="H173" s="188">
        <v>34.3</v>
      </c>
      <c r="I173" s="189"/>
      <c r="J173" s="13"/>
      <c r="K173" s="13"/>
      <c r="L173" s="184"/>
      <c r="M173" s="190"/>
      <c r="N173" s="191"/>
      <c r="O173" s="191"/>
      <c r="P173" s="191"/>
      <c r="Q173" s="191"/>
      <c r="R173" s="191"/>
      <c r="S173" s="191"/>
      <c r="T173" s="192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186" t="s">
        <v>140</v>
      </c>
      <c r="AU173" s="186" t="s">
        <v>86</v>
      </c>
      <c r="AV173" s="13" t="s">
        <v>86</v>
      </c>
      <c r="AW173" s="13" t="s">
        <v>33</v>
      </c>
      <c r="AX173" s="13" t="s">
        <v>77</v>
      </c>
      <c r="AY173" s="186" t="s">
        <v>131</v>
      </c>
    </row>
    <row r="174" spans="1:51" s="13" customFormat="1" ht="12">
      <c r="A174" s="13"/>
      <c r="B174" s="184"/>
      <c r="C174" s="13"/>
      <c r="D174" s="185" t="s">
        <v>140</v>
      </c>
      <c r="E174" s="186" t="s">
        <v>1</v>
      </c>
      <c r="F174" s="187" t="s">
        <v>613</v>
      </c>
      <c r="G174" s="13"/>
      <c r="H174" s="188">
        <v>9.7</v>
      </c>
      <c r="I174" s="189"/>
      <c r="J174" s="13"/>
      <c r="K174" s="13"/>
      <c r="L174" s="184"/>
      <c r="M174" s="190"/>
      <c r="N174" s="191"/>
      <c r="O174" s="191"/>
      <c r="P174" s="191"/>
      <c r="Q174" s="191"/>
      <c r="R174" s="191"/>
      <c r="S174" s="191"/>
      <c r="T174" s="192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186" t="s">
        <v>140</v>
      </c>
      <c r="AU174" s="186" t="s">
        <v>86</v>
      </c>
      <c r="AV174" s="13" t="s">
        <v>86</v>
      </c>
      <c r="AW174" s="13" t="s">
        <v>33</v>
      </c>
      <c r="AX174" s="13" t="s">
        <v>77</v>
      </c>
      <c r="AY174" s="186" t="s">
        <v>131</v>
      </c>
    </row>
    <row r="175" spans="1:51" s="14" customFormat="1" ht="12">
      <c r="A175" s="14"/>
      <c r="B175" s="193"/>
      <c r="C175" s="14"/>
      <c r="D175" s="185" t="s">
        <v>140</v>
      </c>
      <c r="E175" s="194" t="s">
        <v>1</v>
      </c>
      <c r="F175" s="195" t="s">
        <v>170</v>
      </c>
      <c r="G175" s="14"/>
      <c r="H175" s="196">
        <v>44</v>
      </c>
      <c r="I175" s="197"/>
      <c r="J175" s="14"/>
      <c r="K175" s="14"/>
      <c r="L175" s="193"/>
      <c r="M175" s="198"/>
      <c r="N175" s="199"/>
      <c r="O175" s="199"/>
      <c r="P175" s="199"/>
      <c r="Q175" s="199"/>
      <c r="R175" s="199"/>
      <c r="S175" s="199"/>
      <c r="T175" s="200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194" t="s">
        <v>140</v>
      </c>
      <c r="AU175" s="194" t="s">
        <v>86</v>
      </c>
      <c r="AV175" s="14" t="s">
        <v>146</v>
      </c>
      <c r="AW175" s="14" t="s">
        <v>33</v>
      </c>
      <c r="AX175" s="14" t="s">
        <v>8</v>
      </c>
      <c r="AY175" s="194" t="s">
        <v>131</v>
      </c>
    </row>
    <row r="176" spans="1:65" s="2" customFormat="1" ht="33" customHeight="1">
      <c r="A176" s="37"/>
      <c r="B176" s="170"/>
      <c r="C176" s="171" t="s">
        <v>228</v>
      </c>
      <c r="D176" s="171" t="s">
        <v>133</v>
      </c>
      <c r="E176" s="172" t="s">
        <v>206</v>
      </c>
      <c r="F176" s="173" t="s">
        <v>207</v>
      </c>
      <c r="G176" s="174" t="s">
        <v>208</v>
      </c>
      <c r="H176" s="175">
        <v>494.46</v>
      </c>
      <c r="I176" s="176"/>
      <c r="J176" s="177">
        <f>ROUND(I176*H176,0)</f>
        <v>0</v>
      </c>
      <c r="K176" s="173" t="s">
        <v>137</v>
      </c>
      <c r="L176" s="38"/>
      <c r="M176" s="178" t="s">
        <v>1</v>
      </c>
      <c r="N176" s="179" t="s">
        <v>42</v>
      </c>
      <c r="O176" s="76"/>
      <c r="P176" s="180">
        <f>O176*H176</f>
        <v>0</v>
      </c>
      <c r="Q176" s="180">
        <v>0</v>
      </c>
      <c r="R176" s="180">
        <f>Q176*H176</f>
        <v>0</v>
      </c>
      <c r="S176" s="180">
        <v>0</v>
      </c>
      <c r="T176" s="181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182" t="s">
        <v>138</v>
      </c>
      <c r="AT176" s="182" t="s">
        <v>133</v>
      </c>
      <c r="AU176" s="182" t="s">
        <v>86</v>
      </c>
      <c r="AY176" s="18" t="s">
        <v>131</v>
      </c>
      <c r="BE176" s="183">
        <f>IF(N176="základní",J176,0)</f>
        <v>0</v>
      </c>
      <c r="BF176" s="183">
        <f>IF(N176="snížená",J176,0)</f>
        <v>0</v>
      </c>
      <c r="BG176" s="183">
        <f>IF(N176="zákl. přenesená",J176,0)</f>
        <v>0</v>
      </c>
      <c r="BH176" s="183">
        <f>IF(N176="sníž. přenesená",J176,0)</f>
        <v>0</v>
      </c>
      <c r="BI176" s="183">
        <f>IF(N176="nulová",J176,0)</f>
        <v>0</v>
      </c>
      <c r="BJ176" s="18" t="s">
        <v>8</v>
      </c>
      <c r="BK176" s="183">
        <f>ROUND(I176*H176,0)</f>
        <v>0</v>
      </c>
      <c r="BL176" s="18" t="s">
        <v>138</v>
      </c>
      <c r="BM176" s="182" t="s">
        <v>209</v>
      </c>
    </row>
    <row r="177" spans="1:51" s="13" customFormat="1" ht="12">
      <c r="A177" s="13"/>
      <c r="B177" s="184"/>
      <c r="C177" s="13"/>
      <c r="D177" s="185" t="s">
        <v>140</v>
      </c>
      <c r="E177" s="186" t="s">
        <v>1</v>
      </c>
      <c r="F177" s="187" t="s">
        <v>614</v>
      </c>
      <c r="G177" s="13"/>
      <c r="H177" s="188">
        <v>493.92</v>
      </c>
      <c r="I177" s="189"/>
      <c r="J177" s="13"/>
      <c r="K177" s="13"/>
      <c r="L177" s="184"/>
      <c r="M177" s="190"/>
      <c r="N177" s="191"/>
      <c r="O177" s="191"/>
      <c r="P177" s="191"/>
      <c r="Q177" s="191"/>
      <c r="R177" s="191"/>
      <c r="S177" s="191"/>
      <c r="T177" s="192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186" t="s">
        <v>140</v>
      </c>
      <c r="AU177" s="186" t="s">
        <v>86</v>
      </c>
      <c r="AV177" s="13" t="s">
        <v>86</v>
      </c>
      <c r="AW177" s="13" t="s">
        <v>33</v>
      </c>
      <c r="AX177" s="13" t="s">
        <v>77</v>
      </c>
      <c r="AY177" s="186" t="s">
        <v>131</v>
      </c>
    </row>
    <row r="178" spans="1:51" s="13" customFormat="1" ht="12">
      <c r="A178" s="13"/>
      <c r="B178" s="184"/>
      <c r="C178" s="13"/>
      <c r="D178" s="185" t="s">
        <v>140</v>
      </c>
      <c r="E178" s="186" t="s">
        <v>1</v>
      </c>
      <c r="F178" s="187" t="s">
        <v>615</v>
      </c>
      <c r="G178" s="13"/>
      <c r="H178" s="188">
        <v>79.74</v>
      </c>
      <c r="I178" s="189"/>
      <c r="J178" s="13"/>
      <c r="K178" s="13"/>
      <c r="L178" s="184"/>
      <c r="M178" s="190"/>
      <c r="N178" s="191"/>
      <c r="O178" s="191"/>
      <c r="P178" s="191"/>
      <c r="Q178" s="191"/>
      <c r="R178" s="191"/>
      <c r="S178" s="191"/>
      <c r="T178" s="192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186" t="s">
        <v>140</v>
      </c>
      <c r="AU178" s="186" t="s">
        <v>86</v>
      </c>
      <c r="AV178" s="13" t="s">
        <v>86</v>
      </c>
      <c r="AW178" s="13" t="s">
        <v>33</v>
      </c>
      <c r="AX178" s="13" t="s">
        <v>77</v>
      </c>
      <c r="AY178" s="186" t="s">
        <v>131</v>
      </c>
    </row>
    <row r="179" spans="1:51" s="13" customFormat="1" ht="12">
      <c r="A179" s="13"/>
      <c r="B179" s="184"/>
      <c r="C179" s="13"/>
      <c r="D179" s="185" t="s">
        <v>140</v>
      </c>
      <c r="E179" s="186" t="s">
        <v>1</v>
      </c>
      <c r="F179" s="187" t="s">
        <v>616</v>
      </c>
      <c r="G179" s="13"/>
      <c r="H179" s="188">
        <v>-61.74</v>
      </c>
      <c r="I179" s="189"/>
      <c r="J179" s="13"/>
      <c r="K179" s="13"/>
      <c r="L179" s="184"/>
      <c r="M179" s="190"/>
      <c r="N179" s="191"/>
      <c r="O179" s="191"/>
      <c r="P179" s="191"/>
      <c r="Q179" s="191"/>
      <c r="R179" s="191"/>
      <c r="S179" s="191"/>
      <c r="T179" s="192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186" t="s">
        <v>140</v>
      </c>
      <c r="AU179" s="186" t="s">
        <v>86</v>
      </c>
      <c r="AV179" s="13" t="s">
        <v>86</v>
      </c>
      <c r="AW179" s="13" t="s">
        <v>33</v>
      </c>
      <c r="AX179" s="13" t="s">
        <v>77</v>
      </c>
      <c r="AY179" s="186" t="s">
        <v>131</v>
      </c>
    </row>
    <row r="180" spans="1:51" s="13" customFormat="1" ht="12">
      <c r="A180" s="13"/>
      <c r="B180" s="184"/>
      <c r="C180" s="13"/>
      <c r="D180" s="185" t="s">
        <v>140</v>
      </c>
      <c r="E180" s="186" t="s">
        <v>1</v>
      </c>
      <c r="F180" s="187" t="s">
        <v>617</v>
      </c>
      <c r="G180" s="13"/>
      <c r="H180" s="188">
        <v>-17.46</v>
      </c>
      <c r="I180" s="189"/>
      <c r="J180" s="13"/>
      <c r="K180" s="13"/>
      <c r="L180" s="184"/>
      <c r="M180" s="190"/>
      <c r="N180" s="191"/>
      <c r="O180" s="191"/>
      <c r="P180" s="191"/>
      <c r="Q180" s="191"/>
      <c r="R180" s="191"/>
      <c r="S180" s="191"/>
      <c r="T180" s="192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186" t="s">
        <v>140</v>
      </c>
      <c r="AU180" s="186" t="s">
        <v>86</v>
      </c>
      <c r="AV180" s="13" t="s">
        <v>86</v>
      </c>
      <c r="AW180" s="13" t="s">
        <v>33</v>
      </c>
      <c r="AX180" s="13" t="s">
        <v>77</v>
      </c>
      <c r="AY180" s="186" t="s">
        <v>131</v>
      </c>
    </row>
    <row r="181" spans="1:51" s="14" customFormat="1" ht="12">
      <c r="A181" s="14"/>
      <c r="B181" s="193"/>
      <c r="C181" s="14"/>
      <c r="D181" s="185" t="s">
        <v>140</v>
      </c>
      <c r="E181" s="194" t="s">
        <v>1</v>
      </c>
      <c r="F181" s="195" t="s">
        <v>170</v>
      </c>
      <c r="G181" s="14"/>
      <c r="H181" s="196">
        <v>494.46</v>
      </c>
      <c r="I181" s="197"/>
      <c r="J181" s="14"/>
      <c r="K181" s="14"/>
      <c r="L181" s="193"/>
      <c r="M181" s="198"/>
      <c r="N181" s="199"/>
      <c r="O181" s="199"/>
      <c r="P181" s="199"/>
      <c r="Q181" s="199"/>
      <c r="R181" s="199"/>
      <c r="S181" s="199"/>
      <c r="T181" s="200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194" t="s">
        <v>140</v>
      </c>
      <c r="AU181" s="194" t="s">
        <v>86</v>
      </c>
      <c r="AV181" s="14" t="s">
        <v>146</v>
      </c>
      <c r="AW181" s="14" t="s">
        <v>33</v>
      </c>
      <c r="AX181" s="14" t="s">
        <v>8</v>
      </c>
      <c r="AY181" s="194" t="s">
        <v>131</v>
      </c>
    </row>
    <row r="182" spans="1:65" s="2" customFormat="1" ht="24.15" customHeight="1">
      <c r="A182" s="37"/>
      <c r="B182" s="170"/>
      <c r="C182" s="171" t="s">
        <v>233</v>
      </c>
      <c r="D182" s="171" t="s">
        <v>133</v>
      </c>
      <c r="E182" s="172" t="s">
        <v>618</v>
      </c>
      <c r="F182" s="173" t="s">
        <v>619</v>
      </c>
      <c r="G182" s="174" t="s">
        <v>136</v>
      </c>
      <c r="H182" s="175">
        <v>166.88</v>
      </c>
      <c r="I182" s="176"/>
      <c r="J182" s="177">
        <f>ROUND(I182*H182,0)</f>
        <v>0</v>
      </c>
      <c r="K182" s="173" t="s">
        <v>137</v>
      </c>
      <c r="L182" s="38"/>
      <c r="M182" s="178" t="s">
        <v>1</v>
      </c>
      <c r="N182" s="179" t="s">
        <v>42</v>
      </c>
      <c r="O182" s="76"/>
      <c r="P182" s="180">
        <f>O182*H182</f>
        <v>0</v>
      </c>
      <c r="Q182" s="180">
        <v>0</v>
      </c>
      <c r="R182" s="180">
        <f>Q182*H182</f>
        <v>0</v>
      </c>
      <c r="S182" s="180">
        <v>0</v>
      </c>
      <c r="T182" s="181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182" t="s">
        <v>138</v>
      </c>
      <c r="AT182" s="182" t="s">
        <v>133</v>
      </c>
      <c r="AU182" s="182" t="s">
        <v>86</v>
      </c>
      <c r="AY182" s="18" t="s">
        <v>131</v>
      </c>
      <c r="BE182" s="183">
        <f>IF(N182="základní",J182,0)</f>
        <v>0</v>
      </c>
      <c r="BF182" s="183">
        <f>IF(N182="snížená",J182,0)</f>
        <v>0</v>
      </c>
      <c r="BG182" s="183">
        <f>IF(N182="zákl. přenesená",J182,0)</f>
        <v>0</v>
      </c>
      <c r="BH182" s="183">
        <f>IF(N182="sníž. přenesená",J182,0)</f>
        <v>0</v>
      </c>
      <c r="BI182" s="183">
        <f>IF(N182="nulová",J182,0)</f>
        <v>0</v>
      </c>
      <c r="BJ182" s="18" t="s">
        <v>8</v>
      </c>
      <c r="BK182" s="183">
        <f>ROUND(I182*H182,0)</f>
        <v>0</v>
      </c>
      <c r="BL182" s="18" t="s">
        <v>138</v>
      </c>
      <c r="BM182" s="182" t="s">
        <v>620</v>
      </c>
    </row>
    <row r="183" spans="1:51" s="13" customFormat="1" ht="12">
      <c r="A183" s="13"/>
      <c r="B183" s="184"/>
      <c r="C183" s="13"/>
      <c r="D183" s="185" t="s">
        <v>140</v>
      </c>
      <c r="E183" s="186" t="s">
        <v>1</v>
      </c>
      <c r="F183" s="187" t="s">
        <v>621</v>
      </c>
      <c r="G183" s="13"/>
      <c r="H183" s="188">
        <v>166.88</v>
      </c>
      <c r="I183" s="189"/>
      <c r="J183" s="13"/>
      <c r="K183" s="13"/>
      <c r="L183" s="184"/>
      <c r="M183" s="190"/>
      <c r="N183" s="191"/>
      <c r="O183" s="191"/>
      <c r="P183" s="191"/>
      <c r="Q183" s="191"/>
      <c r="R183" s="191"/>
      <c r="S183" s="191"/>
      <c r="T183" s="192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186" t="s">
        <v>140</v>
      </c>
      <c r="AU183" s="186" t="s">
        <v>86</v>
      </c>
      <c r="AV183" s="13" t="s">
        <v>86</v>
      </c>
      <c r="AW183" s="13" t="s">
        <v>33</v>
      </c>
      <c r="AX183" s="13" t="s">
        <v>8</v>
      </c>
      <c r="AY183" s="186" t="s">
        <v>131</v>
      </c>
    </row>
    <row r="184" spans="1:65" s="2" customFormat="1" ht="16.5" customHeight="1">
      <c r="A184" s="37"/>
      <c r="B184" s="170"/>
      <c r="C184" s="209" t="s">
        <v>239</v>
      </c>
      <c r="D184" s="209" t="s">
        <v>244</v>
      </c>
      <c r="E184" s="210" t="s">
        <v>622</v>
      </c>
      <c r="F184" s="211" t="s">
        <v>623</v>
      </c>
      <c r="G184" s="212" t="s">
        <v>208</v>
      </c>
      <c r="H184" s="213">
        <v>37.548</v>
      </c>
      <c r="I184" s="214"/>
      <c r="J184" s="215">
        <f>ROUND(I184*H184,0)</f>
        <v>0</v>
      </c>
      <c r="K184" s="211" t="s">
        <v>137</v>
      </c>
      <c r="L184" s="216"/>
      <c r="M184" s="217" t="s">
        <v>1</v>
      </c>
      <c r="N184" s="218" t="s">
        <v>42</v>
      </c>
      <c r="O184" s="76"/>
      <c r="P184" s="180">
        <f>O184*H184</f>
        <v>0</v>
      </c>
      <c r="Q184" s="180">
        <v>1</v>
      </c>
      <c r="R184" s="180">
        <f>Q184*H184</f>
        <v>37.548</v>
      </c>
      <c r="S184" s="180">
        <v>0</v>
      </c>
      <c r="T184" s="181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182" t="s">
        <v>171</v>
      </c>
      <c r="AT184" s="182" t="s">
        <v>244</v>
      </c>
      <c r="AU184" s="182" t="s">
        <v>86</v>
      </c>
      <c r="AY184" s="18" t="s">
        <v>131</v>
      </c>
      <c r="BE184" s="183">
        <f>IF(N184="základní",J184,0)</f>
        <v>0</v>
      </c>
      <c r="BF184" s="183">
        <f>IF(N184="snížená",J184,0)</f>
        <v>0</v>
      </c>
      <c r="BG184" s="183">
        <f>IF(N184="zákl. přenesená",J184,0)</f>
        <v>0</v>
      </c>
      <c r="BH184" s="183">
        <f>IF(N184="sníž. přenesená",J184,0)</f>
        <v>0</v>
      </c>
      <c r="BI184" s="183">
        <f>IF(N184="nulová",J184,0)</f>
        <v>0</v>
      </c>
      <c r="BJ184" s="18" t="s">
        <v>8</v>
      </c>
      <c r="BK184" s="183">
        <f>ROUND(I184*H184,0)</f>
        <v>0</v>
      </c>
      <c r="BL184" s="18" t="s">
        <v>138</v>
      </c>
      <c r="BM184" s="182" t="s">
        <v>624</v>
      </c>
    </row>
    <row r="185" spans="1:51" s="13" customFormat="1" ht="12">
      <c r="A185" s="13"/>
      <c r="B185" s="184"/>
      <c r="C185" s="13"/>
      <c r="D185" s="185" t="s">
        <v>140</v>
      </c>
      <c r="E185" s="186" t="s">
        <v>1</v>
      </c>
      <c r="F185" s="187" t="s">
        <v>625</v>
      </c>
      <c r="G185" s="13"/>
      <c r="H185" s="188">
        <v>37.548</v>
      </c>
      <c r="I185" s="189"/>
      <c r="J185" s="13"/>
      <c r="K185" s="13"/>
      <c r="L185" s="184"/>
      <c r="M185" s="190"/>
      <c r="N185" s="191"/>
      <c r="O185" s="191"/>
      <c r="P185" s="191"/>
      <c r="Q185" s="191"/>
      <c r="R185" s="191"/>
      <c r="S185" s="191"/>
      <c r="T185" s="192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186" t="s">
        <v>140</v>
      </c>
      <c r="AU185" s="186" t="s">
        <v>86</v>
      </c>
      <c r="AV185" s="13" t="s">
        <v>86</v>
      </c>
      <c r="AW185" s="13" t="s">
        <v>33</v>
      </c>
      <c r="AX185" s="13" t="s">
        <v>8</v>
      </c>
      <c r="AY185" s="186" t="s">
        <v>131</v>
      </c>
    </row>
    <row r="186" spans="1:65" s="2" customFormat="1" ht="24.15" customHeight="1">
      <c r="A186" s="37"/>
      <c r="B186" s="170"/>
      <c r="C186" s="171" t="s">
        <v>7</v>
      </c>
      <c r="D186" s="171" t="s">
        <v>133</v>
      </c>
      <c r="E186" s="172" t="s">
        <v>626</v>
      </c>
      <c r="F186" s="173" t="s">
        <v>627</v>
      </c>
      <c r="G186" s="174" t="s">
        <v>136</v>
      </c>
      <c r="H186" s="175">
        <v>166.88</v>
      </c>
      <c r="I186" s="176"/>
      <c r="J186" s="177">
        <f>ROUND(I186*H186,0)</f>
        <v>0</v>
      </c>
      <c r="K186" s="173" t="s">
        <v>137</v>
      </c>
      <c r="L186" s="38"/>
      <c r="M186" s="178" t="s">
        <v>1</v>
      </c>
      <c r="N186" s="179" t="s">
        <v>42</v>
      </c>
      <c r="O186" s="76"/>
      <c r="P186" s="180">
        <f>O186*H186</f>
        <v>0</v>
      </c>
      <c r="Q186" s="180">
        <v>0</v>
      </c>
      <c r="R186" s="180">
        <f>Q186*H186</f>
        <v>0</v>
      </c>
      <c r="S186" s="180">
        <v>0</v>
      </c>
      <c r="T186" s="181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182" t="s">
        <v>138</v>
      </c>
      <c r="AT186" s="182" t="s">
        <v>133</v>
      </c>
      <c r="AU186" s="182" t="s">
        <v>86</v>
      </c>
      <c r="AY186" s="18" t="s">
        <v>131</v>
      </c>
      <c r="BE186" s="183">
        <f>IF(N186="základní",J186,0)</f>
        <v>0</v>
      </c>
      <c r="BF186" s="183">
        <f>IF(N186="snížená",J186,0)</f>
        <v>0</v>
      </c>
      <c r="BG186" s="183">
        <f>IF(N186="zákl. přenesená",J186,0)</f>
        <v>0</v>
      </c>
      <c r="BH186" s="183">
        <f>IF(N186="sníž. přenesená",J186,0)</f>
        <v>0</v>
      </c>
      <c r="BI186" s="183">
        <f>IF(N186="nulová",J186,0)</f>
        <v>0</v>
      </c>
      <c r="BJ186" s="18" t="s">
        <v>8</v>
      </c>
      <c r="BK186" s="183">
        <f>ROUND(I186*H186,0)</f>
        <v>0</v>
      </c>
      <c r="BL186" s="18" t="s">
        <v>138</v>
      </c>
      <c r="BM186" s="182" t="s">
        <v>628</v>
      </c>
    </row>
    <row r="187" spans="1:51" s="13" customFormat="1" ht="12">
      <c r="A187" s="13"/>
      <c r="B187" s="184"/>
      <c r="C187" s="13"/>
      <c r="D187" s="185" t="s">
        <v>140</v>
      </c>
      <c r="E187" s="186" t="s">
        <v>1</v>
      </c>
      <c r="F187" s="187" t="s">
        <v>621</v>
      </c>
      <c r="G187" s="13"/>
      <c r="H187" s="188">
        <v>166.88</v>
      </c>
      <c r="I187" s="189"/>
      <c r="J187" s="13"/>
      <c r="K187" s="13"/>
      <c r="L187" s="184"/>
      <c r="M187" s="190"/>
      <c r="N187" s="191"/>
      <c r="O187" s="191"/>
      <c r="P187" s="191"/>
      <c r="Q187" s="191"/>
      <c r="R187" s="191"/>
      <c r="S187" s="191"/>
      <c r="T187" s="192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186" t="s">
        <v>140</v>
      </c>
      <c r="AU187" s="186" t="s">
        <v>86</v>
      </c>
      <c r="AV187" s="13" t="s">
        <v>86</v>
      </c>
      <c r="AW187" s="13" t="s">
        <v>33</v>
      </c>
      <c r="AX187" s="13" t="s">
        <v>8</v>
      </c>
      <c r="AY187" s="186" t="s">
        <v>131</v>
      </c>
    </row>
    <row r="188" spans="1:65" s="2" customFormat="1" ht="16.5" customHeight="1">
      <c r="A188" s="37"/>
      <c r="B188" s="170"/>
      <c r="C188" s="209" t="s">
        <v>249</v>
      </c>
      <c r="D188" s="209" t="s">
        <v>244</v>
      </c>
      <c r="E188" s="210" t="s">
        <v>629</v>
      </c>
      <c r="F188" s="211" t="s">
        <v>630</v>
      </c>
      <c r="G188" s="212" t="s">
        <v>631</v>
      </c>
      <c r="H188" s="213">
        <v>4.172</v>
      </c>
      <c r="I188" s="214"/>
      <c r="J188" s="215">
        <f>ROUND(I188*H188,0)</f>
        <v>0</v>
      </c>
      <c r="K188" s="211" t="s">
        <v>137</v>
      </c>
      <c r="L188" s="216"/>
      <c r="M188" s="217" t="s">
        <v>1</v>
      </c>
      <c r="N188" s="218" t="s">
        <v>42</v>
      </c>
      <c r="O188" s="76"/>
      <c r="P188" s="180">
        <f>O188*H188</f>
        <v>0</v>
      </c>
      <c r="Q188" s="180">
        <v>0.001</v>
      </c>
      <c r="R188" s="180">
        <f>Q188*H188</f>
        <v>0.0041719999999999995</v>
      </c>
      <c r="S188" s="180">
        <v>0</v>
      </c>
      <c r="T188" s="181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182" t="s">
        <v>171</v>
      </c>
      <c r="AT188" s="182" t="s">
        <v>244</v>
      </c>
      <c r="AU188" s="182" t="s">
        <v>86</v>
      </c>
      <c r="AY188" s="18" t="s">
        <v>131</v>
      </c>
      <c r="BE188" s="183">
        <f>IF(N188="základní",J188,0)</f>
        <v>0</v>
      </c>
      <c r="BF188" s="183">
        <f>IF(N188="snížená",J188,0)</f>
        <v>0</v>
      </c>
      <c r="BG188" s="183">
        <f>IF(N188="zákl. přenesená",J188,0)</f>
        <v>0</v>
      </c>
      <c r="BH188" s="183">
        <f>IF(N188="sníž. přenesená",J188,0)</f>
        <v>0</v>
      </c>
      <c r="BI188" s="183">
        <f>IF(N188="nulová",J188,0)</f>
        <v>0</v>
      </c>
      <c r="BJ188" s="18" t="s">
        <v>8</v>
      </c>
      <c r="BK188" s="183">
        <f>ROUND(I188*H188,0)</f>
        <v>0</v>
      </c>
      <c r="BL188" s="18" t="s">
        <v>138</v>
      </c>
      <c r="BM188" s="182" t="s">
        <v>632</v>
      </c>
    </row>
    <row r="189" spans="1:51" s="13" customFormat="1" ht="12">
      <c r="A189" s="13"/>
      <c r="B189" s="184"/>
      <c r="C189" s="13"/>
      <c r="D189" s="185" t="s">
        <v>140</v>
      </c>
      <c r="E189" s="186" t="s">
        <v>1</v>
      </c>
      <c r="F189" s="187" t="s">
        <v>633</v>
      </c>
      <c r="G189" s="13"/>
      <c r="H189" s="188">
        <v>4.172</v>
      </c>
      <c r="I189" s="189"/>
      <c r="J189" s="13"/>
      <c r="K189" s="13"/>
      <c r="L189" s="184"/>
      <c r="M189" s="190"/>
      <c r="N189" s="191"/>
      <c r="O189" s="191"/>
      <c r="P189" s="191"/>
      <c r="Q189" s="191"/>
      <c r="R189" s="191"/>
      <c r="S189" s="191"/>
      <c r="T189" s="192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186" t="s">
        <v>140</v>
      </c>
      <c r="AU189" s="186" t="s">
        <v>86</v>
      </c>
      <c r="AV189" s="13" t="s">
        <v>86</v>
      </c>
      <c r="AW189" s="13" t="s">
        <v>33</v>
      </c>
      <c r="AX189" s="13" t="s">
        <v>8</v>
      </c>
      <c r="AY189" s="186" t="s">
        <v>131</v>
      </c>
    </row>
    <row r="190" spans="1:65" s="2" customFormat="1" ht="24.15" customHeight="1">
      <c r="A190" s="37"/>
      <c r="B190" s="170"/>
      <c r="C190" s="171" t="s">
        <v>254</v>
      </c>
      <c r="D190" s="171" t="s">
        <v>133</v>
      </c>
      <c r="E190" s="172" t="s">
        <v>214</v>
      </c>
      <c r="F190" s="173" t="s">
        <v>215</v>
      </c>
      <c r="G190" s="174" t="s">
        <v>136</v>
      </c>
      <c r="H190" s="175">
        <v>1920.5</v>
      </c>
      <c r="I190" s="176"/>
      <c r="J190" s="177">
        <f>ROUND(I190*H190,0)</f>
        <v>0</v>
      </c>
      <c r="K190" s="173" t="s">
        <v>137</v>
      </c>
      <c r="L190" s="38"/>
      <c r="M190" s="178" t="s">
        <v>1</v>
      </c>
      <c r="N190" s="179" t="s">
        <v>42</v>
      </c>
      <c r="O190" s="76"/>
      <c r="P190" s="180">
        <f>O190*H190</f>
        <v>0</v>
      </c>
      <c r="Q190" s="180">
        <v>0</v>
      </c>
      <c r="R190" s="180">
        <f>Q190*H190</f>
        <v>0</v>
      </c>
      <c r="S190" s="180">
        <v>0</v>
      </c>
      <c r="T190" s="181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182" t="s">
        <v>138</v>
      </c>
      <c r="AT190" s="182" t="s">
        <v>133</v>
      </c>
      <c r="AU190" s="182" t="s">
        <v>86</v>
      </c>
      <c r="AY190" s="18" t="s">
        <v>131</v>
      </c>
      <c r="BE190" s="183">
        <f>IF(N190="základní",J190,0)</f>
        <v>0</v>
      </c>
      <c r="BF190" s="183">
        <f>IF(N190="snížená",J190,0)</f>
        <v>0</v>
      </c>
      <c r="BG190" s="183">
        <f>IF(N190="zákl. přenesená",J190,0)</f>
        <v>0</v>
      </c>
      <c r="BH190" s="183">
        <f>IF(N190="sníž. přenesená",J190,0)</f>
        <v>0</v>
      </c>
      <c r="BI190" s="183">
        <f>IF(N190="nulová",J190,0)</f>
        <v>0</v>
      </c>
      <c r="BJ190" s="18" t="s">
        <v>8</v>
      </c>
      <c r="BK190" s="183">
        <f>ROUND(I190*H190,0)</f>
        <v>0</v>
      </c>
      <c r="BL190" s="18" t="s">
        <v>138</v>
      </c>
      <c r="BM190" s="182" t="s">
        <v>216</v>
      </c>
    </row>
    <row r="191" spans="1:51" s="13" customFormat="1" ht="12">
      <c r="A191" s="13"/>
      <c r="B191" s="184"/>
      <c r="C191" s="13"/>
      <c r="D191" s="185" t="s">
        <v>140</v>
      </c>
      <c r="E191" s="186" t="s">
        <v>1</v>
      </c>
      <c r="F191" s="187" t="s">
        <v>634</v>
      </c>
      <c r="G191" s="13"/>
      <c r="H191" s="188">
        <v>1304.8</v>
      </c>
      <c r="I191" s="189"/>
      <c r="J191" s="13"/>
      <c r="K191" s="13"/>
      <c r="L191" s="184"/>
      <c r="M191" s="190"/>
      <c r="N191" s="191"/>
      <c r="O191" s="191"/>
      <c r="P191" s="191"/>
      <c r="Q191" s="191"/>
      <c r="R191" s="191"/>
      <c r="S191" s="191"/>
      <c r="T191" s="192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186" t="s">
        <v>140</v>
      </c>
      <c r="AU191" s="186" t="s">
        <v>86</v>
      </c>
      <c r="AV191" s="13" t="s">
        <v>86</v>
      </c>
      <c r="AW191" s="13" t="s">
        <v>33</v>
      </c>
      <c r="AX191" s="13" t="s">
        <v>77</v>
      </c>
      <c r="AY191" s="186" t="s">
        <v>131</v>
      </c>
    </row>
    <row r="192" spans="1:51" s="14" customFormat="1" ht="12">
      <c r="A192" s="14"/>
      <c r="B192" s="193"/>
      <c r="C192" s="14"/>
      <c r="D192" s="185" t="s">
        <v>140</v>
      </c>
      <c r="E192" s="194" t="s">
        <v>1</v>
      </c>
      <c r="F192" s="195" t="s">
        <v>170</v>
      </c>
      <c r="G192" s="14"/>
      <c r="H192" s="196">
        <v>1304.8</v>
      </c>
      <c r="I192" s="197"/>
      <c r="J192" s="14"/>
      <c r="K192" s="14"/>
      <c r="L192" s="193"/>
      <c r="M192" s="198"/>
      <c r="N192" s="199"/>
      <c r="O192" s="199"/>
      <c r="P192" s="199"/>
      <c r="Q192" s="199"/>
      <c r="R192" s="199"/>
      <c r="S192" s="199"/>
      <c r="T192" s="200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194" t="s">
        <v>140</v>
      </c>
      <c r="AU192" s="194" t="s">
        <v>86</v>
      </c>
      <c r="AV192" s="14" t="s">
        <v>146</v>
      </c>
      <c r="AW192" s="14" t="s">
        <v>33</v>
      </c>
      <c r="AX192" s="14" t="s">
        <v>77</v>
      </c>
      <c r="AY192" s="194" t="s">
        <v>131</v>
      </c>
    </row>
    <row r="193" spans="1:51" s="13" customFormat="1" ht="12">
      <c r="A193" s="13"/>
      <c r="B193" s="184"/>
      <c r="C193" s="13"/>
      <c r="D193" s="185" t="s">
        <v>140</v>
      </c>
      <c r="E193" s="186" t="s">
        <v>1</v>
      </c>
      <c r="F193" s="187" t="s">
        <v>635</v>
      </c>
      <c r="G193" s="13"/>
      <c r="H193" s="188">
        <v>463.6</v>
      </c>
      <c r="I193" s="189"/>
      <c r="J193" s="13"/>
      <c r="K193" s="13"/>
      <c r="L193" s="184"/>
      <c r="M193" s="190"/>
      <c r="N193" s="191"/>
      <c r="O193" s="191"/>
      <c r="P193" s="191"/>
      <c r="Q193" s="191"/>
      <c r="R193" s="191"/>
      <c r="S193" s="191"/>
      <c r="T193" s="192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186" t="s">
        <v>140</v>
      </c>
      <c r="AU193" s="186" t="s">
        <v>86</v>
      </c>
      <c r="AV193" s="13" t="s">
        <v>86</v>
      </c>
      <c r="AW193" s="13" t="s">
        <v>33</v>
      </c>
      <c r="AX193" s="13" t="s">
        <v>77</v>
      </c>
      <c r="AY193" s="186" t="s">
        <v>131</v>
      </c>
    </row>
    <row r="194" spans="1:51" s="13" customFormat="1" ht="12">
      <c r="A194" s="13"/>
      <c r="B194" s="184"/>
      <c r="C194" s="13"/>
      <c r="D194" s="185" t="s">
        <v>140</v>
      </c>
      <c r="E194" s="186" t="s">
        <v>1</v>
      </c>
      <c r="F194" s="187" t="s">
        <v>636</v>
      </c>
      <c r="G194" s="13"/>
      <c r="H194" s="188">
        <v>135.1</v>
      </c>
      <c r="I194" s="189"/>
      <c r="J194" s="13"/>
      <c r="K194" s="13"/>
      <c r="L194" s="184"/>
      <c r="M194" s="190"/>
      <c r="N194" s="191"/>
      <c r="O194" s="191"/>
      <c r="P194" s="191"/>
      <c r="Q194" s="191"/>
      <c r="R194" s="191"/>
      <c r="S194" s="191"/>
      <c r="T194" s="192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186" t="s">
        <v>140</v>
      </c>
      <c r="AU194" s="186" t="s">
        <v>86</v>
      </c>
      <c r="AV194" s="13" t="s">
        <v>86</v>
      </c>
      <c r="AW194" s="13" t="s">
        <v>33</v>
      </c>
      <c r="AX194" s="13" t="s">
        <v>77</v>
      </c>
      <c r="AY194" s="186" t="s">
        <v>131</v>
      </c>
    </row>
    <row r="195" spans="1:51" s="13" customFormat="1" ht="12">
      <c r="A195" s="13"/>
      <c r="B195" s="184"/>
      <c r="C195" s="13"/>
      <c r="D195" s="185" t="s">
        <v>140</v>
      </c>
      <c r="E195" s="186" t="s">
        <v>1</v>
      </c>
      <c r="F195" s="187" t="s">
        <v>637</v>
      </c>
      <c r="G195" s="13"/>
      <c r="H195" s="188">
        <v>17</v>
      </c>
      <c r="I195" s="189"/>
      <c r="J195" s="13"/>
      <c r="K195" s="13"/>
      <c r="L195" s="184"/>
      <c r="M195" s="190"/>
      <c r="N195" s="191"/>
      <c r="O195" s="191"/>
      <c r="P195" s="191"/>
      <c r="Q195" s="191"/>
      <c r="R195" s="191"/>
      <c r="S195" s="191"/>
      <c r="T195" s="192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186" t="s">
        <v>140</v>
      </c>
      <c r="AU195" s="186" t="s">
        <v>86</v>
      </c>
      <c r="AV195" s="13" t="s">
        <v>86</v>
      </c>
      <c r="AW195" s="13" t="s">
        <v>33</v>
      </c>
      <c r="AX195" s="13" t="s">
        <v>77</v>
      </c>
      <c r="AY195" s="186" t="s">
        <v>131</v>
      </c>
    </row>
    <row r="196" spans="1:51" s="14" customFormat="1" ht="12">
      <c r="A196" s="14"/>
      <c r="B196" s="193"/>
      <c r="C196" s="14"/>
      <c r="D196" s="185" t="s">
        <v>140</v>
      </c>
      <c r="E196" s="194" t="s">
        <v>1</v>
      </c>
      <c r="F196" s="195" t="s">
        <v>170</v>
      </c>
      <c r="G196" s="14"/>
      <c r="H196" s="196">
        <v>615.7</v>
      </c>
      <c r="I196" s="197"/>
      <c r="J196" s="14"/>
      <c r="K196" s="14"/>
      <c r="L196" s="193"/>
      <c r="M196" s="198"/>
      <c r="N196" s="199"/>
      <c r="O196" s="199"/>
      <c r="P196" s="199"/>
      <c r="Q196" s="199"/>
      <c r="R196" s="199"/>
      <c r="S196" s="199"/>
      <c r="T196" s="200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194" t="s">
        <v>140</v>
      </c>
      <c r="AU196" s="194" t="s">
        <v>86</v>
      </c>
      <c r="AV196" s="14" t="s">
        <v>146</v>
      </c>
      <c r="AW196" s="14" t="s">
        <v>33</v>
      </c>
      <c r="AX196" s="14" t="s">
        <v>77</v>
      </c>
      <c r="AY196" s="194" t="s">
        <v>131</v>
      </c>
    </row>
    <row r="197" spans="1:51" s="15" customFormat="1" ht="12">
      <c r="A197" s="15"/>
      <c r="B197" s="201"/>
      <c r="C197" s="15"/>
      <c r="D197" s="185" t="s">
        <v>140</v>
      </c>
      <c r="E197" s="202" t="s">
        <v>1</v>
      </c>
      <c r="F197" s="203" t="s">
        <v>220</v>
      </c>
      <c r="G197" s="15"/>
      <c r="H197" s="204">
        <v>1920.5</v>
      </c>
      <c r="I197" s="205"/>
      <c r="J197" s="15"/>
      <c r="K197" s="15"/>
      <c r="L197" s="201"/>
      <c r="M197" s="206"/>
      <c r="N197" s="207"/>
      <c r="O197" s="207"/>
      <c r="P197" s="207"/>
      <c r="Q197" s="207"/>
      <c r="R197" s="207"/>
      <c r="S197" s="207"/>
      <c r="T197" s="208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02" t="s">
        <v>140</v>
      </c>
      <c r="AU197" s="202" t="s">
        <v>86</v>
      </c>
      <c r="AV197" s="15" t="s">
        <v>138</v>
      </c>
      <c r="AW197" s="15" t="s">
        <v>33</v>
      </c>
      <c r="AX197" s="15" t="s">
        <v>8</v>
      </c>
      <c r="AY197" s="202" t="s">
        <v>131</v>
      </c>
    </row>
    <row r="198" spans="1:65" s="2" customFormat="1" ht="33" customHeight="1">
      <c r="A198" s="37"/>
      <c r="B198" s="170"/>
      <c r="C198" s="171" t="s">
        <v>262</v>
      </c>
      <c r="D198" s="171" t="s">
        <v>133</v>
      </c>
      <c r="E198" s="172" t="s">
        <v>638</v>
      </c>
      <c r="F198" s="173" t="s">
        <v>639</v>
      </c>
      <c r="G198" s="174" t="s">
        <v>242</v>
      </c>
      <c r="H198" s="175">
        <v>23</v>
      </c>
      <c r="I198" s="176"/>
      <c r="J198" s="177">
        <f>ROUND(I198*H198,0)</f>
        <v>0</v>
      </c>
      <c r="K198" s="173" t="s">
        <v>137</v>
      </c>
      <c r="L198" s="38"/>
      <c r="M198" s="178" t="s">
        <v>1</v>
      </c>
      <c r="N198" s="179" t="s">
        <v>42</v>
      </c>
      <c r="O198" s="76"/>
      <c r="P198" s="180">
        <f>O198*H198</f>
        <v>0</v>
      </c>
      <c r="Q198" s="180">
        <v>0</v>
      </c>
      <c r="R198" s="180">
        <f>Q198*H198</f>
        <v>0</v>
      </c>
      <c r="S198" s="180">
        <v>0</v>
      </c>
      <c r="T198" s="181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182" t="s">
        <v>138</v>
      </c>
      <c r="AT198" s="182" t="s">
        <v>133</v>
      </c>
      <c r="AU198" s="182" t="s">
        <v>86</v>
      </c>
      <c r="AY198" s="18" t="s">
        <v>131</v>
      </c>
      <c r="BE198" s="183">
        <f>IF(N198="základní",J198,0)</f>
        <v>0</v>
      </c>
      <c r="BF198" s="183">
        <f>IF(N198="snížená",J198,0)</f>
        <v>0</v>
      </c>
      <c r="BG198" s="183">
        <f>IF(N198="zákl. přenesená",J198,0)</f>
        <v>0</v>
      </c>
      <c r="BH198" s="183">
        <f>IF(N198="sníž. přenesená",J198,0)</f>
        <v>0</v>
      </c>
      <c r="BI198" s="183">
        <f>IF(N198="nulová",J198,0)</f>
        <v>0</v>
      </c>
      <c r="BJ198" s="18" t="s">
        <v>8</v>
      </c>
      <c r="BK198" s="183">
        <f>ROUND(I198*H198,0)</f>
        <v>0</v>
      </c>
      <c r="BL198" s="18" t="s">
        <v>138</v>
      </c>
      <c r="BM198" s="182" t="s">
        <v>640</v>
      </c>
    </row>
    <row r="199" spans="1:51" s="13" customFormat="1" ht="12">
      <c r="A199" s="13"/>
      <c r="B199" s="184"/>
      <c r="C199" s="13"/>
      <c r="D199" s="185" t="s">
        <v>140</v>
      </c>
      <c r="E199" s="186" t="s">
        <v>1</v>
      </c>
      <c r="F199" s="187" t="s">
        <v>254</v>
      </c>
      <c r="G199" s="13"/>
      <c r="H199" s="188">
        <v>23</v>
      </c>
      <c r="I199" s="189"/>
      <c r="J199" s="13"/>
      <c r="K199" s="13"/>
      <c r="L199" s="184"/>
      <c r="M199" s="190"/>
      <c r="N199" s="191"/>
      <c r="O199" s="191"/>
      <c r="P199" s="191"/>
      <c r="Q199" s="191"/>
      <c r="R199" s="191"/>
      <c r="S199" s="191"/>
      <c r="T199" s="192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186" t="s">
        <v>140</v>
      </c>
      <c r="AU199" s="186" t="s">
        <v>86</v>
      </c>
      <c r="AV199" s="13" t="s">
        <v>86</v>
      </c>
      <c r="AW199" s="13" t="s">
        <v>33</v>
      </c>
      <c r="AX199" s="13" t="s">
        <v>8</v>
      </c>
      <c r="AY199" s="186" t="s">
        <v>131</v>
      </c>
    </row>
    <row r="200" spans="1:65" s="2" customFormat="1" ht="16.5" customHeight="1">
      <c r="A200" s="37"/>
      <c r="B200" s="170"/>
      <c r="C200" s="209" t="s">
        <v>266</v>
      </c>
      <c r="D200" s="209" t="s">
        <v>244</v>
      </c>
      <c r="E200" s="210" t="s">
        <v>641</v>
      </c>
      <c r="F200" s="211" t="s">
        <v>642</v>
      </c>
      <c r="G200" s="212" t="s">
        <v>187</v>
      </c>
      <c r="H200" s="213">
        <v>2.875</v>
      </c>
      <c r="I200" s="214"/>
      <c r="J200" s="215">
        <f>ROUND(I200*H200,0)</f>
        <v>0</v>
      </c>
      <c r="K200" s="211" t="s">
        <v>137</v>
      </c>
      <c r="L200" s="216"/>
      <c r="M200" s="217" t="s">
        <v>1</v>
      </c>
      <c r="N200" s="218" t="s">
        <v>42</v>
      </c>
      <c r="O200" s="76"/>
      <c r="P200" s="180">
        <f>O200*H200</f>
        <v>0</v>
      </c>
      <c r="Q200" s="180">
        <v>0.22</v>
      </c>
      <c r="R200" s="180">
        <f>Q200*H200</f>
        <v>0.6325</v>
      </c>
      <c r="S200" s="180">
        <v>0</v>
      </c>
      <c r="T200" s="181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182" t="s">
        <v>171</v>
      </c>
      <c r="AT200" s="182" t="s">
        <v>244</v>
      </c>
      <c r="AU200" s="182" t="s">
        <v>86</v>
      </c>
      <c r="AY200" s="18" t="s">
        <v>131</v>
      </c>
      <c r="BE200" s="183">
        <f>IF(N200="základní",J200,0)</f>
        <v>0</v>
      </c>
      <c r="BF200" s="183">
        <f>IF(N200="snížená",J200,0)</f>
        <v>0</v>
      </c>
      <c r="BG200" s="183">
        <f>IF(N200="zákl. přenesená",J200,0)</f>
        <v>0</v>
      </c>
      <c r="BH200" s="183">
        <f>IF(N200="sníž. přenesená",J200,0)</f>
        <v>0</v>
      </c>
      <c r="BI200" s="183">
        <f>IF(N200="nulová",J200,0)</f>
        <v>0</v>
      </c>
      <c r="BJ200" s="18" t="s">
        <v>8</v>
      </c>
      <c r="BK200" s="183">
        <f>ROUND(I200*H200,0)</f>
        <v>0</v>
      </c>
      <c r="BL200" s="18" t="s">
        <v>138</v>
      </c>
      <c r="BM200" s="182" t="s">
        <v>643</v>
      </c>
    </row>
    <row r="201" spans="1:51" s="13" customFormat="1" ht="12">
      <c r="A201" s="13"/>
      <c r="B201" s="184"/>
      <c r="C201" s="13"/>
      <c r="D201" s="185" t="s">
        <v>140</v>
      </c>
      <c r="E201" s="186" t="s">
        <v>1</v>
      </c>
      <c r="F201" s="187" t="s">
        <v>644</v>
      </c>
      <c r="G201" s="13"/>
      <c r="H201" s="188">
        <v>2.875</v>
      </c>
      <c r="I201" s="189"/>
      <c r="J201" s="13"/>
      <c r="K201" s="13"/>
      <c r="L201" s="184"/>
      <c r="M201" s="190"/>
      <c r="N201" s="191"/>
      <c r="O201" s="191"/>
      <c r="P201" s="191"/>
      <c r="Q201" s="191"/>
      <c r="R201" s="191"/>
      <c r="S201" s="191"/>
      <c r="T201" s="192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186" t="s">
        <v>140</v>
      </c>
      <c r="AU201" s="186" t="s">
        <v>86</v>
      </c>
      <c r="AV201" s="13" t="s">
        <v>86</v>
      </c>
      <c r="AW201" s="13" t="s">
        <v>33</v>
      </c>
      <c r="AX201" s="13" t="s">
        <v>8</v>
      </c>
      <c r="AY201" s="186" t="s">
        <v>131</v>
      </c>
    </row>
    <row r="202" spans="1:65" s="2" customFormat="1" ht="24.15" customHeight="1">
      <c r="A202" s="37"/>
      <c r="B202" s="170"/>
      <c r="C202" s="171" t="s">
        <v>270</v>
      </c>
      <c r="D202" s="171" t="s">
        <v>133</v>
      </c>
      <c r="E202" s="172" t="s">
        <v>645</v>
      </c>
      <c r="F202" s="173" t="s">
        <v>646</v>
      </c>
      <c r="G202" s="174" t="s">
        <v>161</v>
      </c>
      <c r="H202" s="175">
        <v>111</v>
      </c>
      <c r="I202" s="176"/>
      <c r="J202" s="177">
        <f>ROUND(I202*H202,0)</f>
        <v>0</v>
      </c>
      <c r="K202" s="173" t="s">
        <v>137</v>
      </c>
      <c r="L202" s="38"/>
      <c r="M202" s="178" t="s">
        <v>1</v>
      </c>
      <c r="N202" s="179" t="s">
        <v>42</v>
      </c>
      <c r="O202" s="76"/>
      <c r="P202" s="180">
        <f>O202*H202</f>
        <v>0</v>
      </c>
      <c r="Q202" s="180">
        <v>0</v>
      </c>
      <c r="R202" s="180">
        <f>Q202*H202</f>
        <v>0</v>
      </c>
      <c r="S202" s="180">
        <v>0</v>
      </c>
      <c r="T202" s="181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182" t="s">
        <v>138</v>
      </c>
      <c r="AT202" s="182" t="s">
        <v>133</v>
      </c>
      <c r="AU202" s="182" t="s">
        <v>86</v>
      </c>
      <c r="AY202" s="18" t="s">
        <v>131</v>
      </c>
      <c r="BE202" s="183">
        <f>IF(N202="základní",J202,0)</f>
        <v>0</v>
      </c>
      <c r="BF202" s="183">
        <f>IF(N202="snížená",J202,0)</f>
        <v>0</v>
      </c>
      <c r="BG202" s="183">
        <f>IF(N202="zákl. přenesená",J202,0)</f>
        <v>0</v>
      </c>
      <c r="BH202" s="183">
        <f>IF(N202="sníž. přenesená",J202,0)</f>
        <v>0</v>
      </c>
      <c r="BI202" s="183">
        <f>IF(N202="nulová",J202,0)</f>
        <v>0</v>
      </c>
      <c r="BJ202" s="18" t="s">
        <v>8</v>
      </c>
      <c r="BK202" s="183">
        <f>ROUND(I202*H202,0)</f>
        <v>0</v>
      </c>
      <c r="BL202" s="18" t="s">
        <v>138</v>
      </c>
      <c r="BM202" s="182" t="s">
        <v>647</v>
      </c>
    </row>
    <row r="203" spans="1:51" s="13" customFormat="1" ht="12">
      <c r="A203" s="13"/>
      <c r="B203" s="184"/>
      <c r="C203" s="13"/>
      <c r="D203" s="185" t="s">
        <v>140</v>
      </c>
      <c r="E203" s="186" t="s">
        <v>1</v>
      </c>
      <c r="F203" s="187" t="s">
        <v>648</v>
      </c>
      <c r="G203" s="13"/>
      <c r="H203" s="188">
        <v>111</v>
      </c>
      <c r="I203" s="189"/>
      <c r="J203" s="13"/>
      <c r="K203" s="13"/>
      <c r="L203" s="184"/>
      <c r="M203" s="190"/>
      <c r="N203" s="191"/>
      <c r="O203" s="191"/>
      <c r="P203" s="191"/>
      <c r="Q203" s="191"/>
      <c r="R203" s="191"/>
      <c r="S203" s="191"/>
      <c r="T203" s="192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186" t="s">
        <v>140</v>
      </c>
      <c r="AU203" s="186" t="s">
        <v>86</v>
      </c>
      <c r="AV203" s="13" t="s">
        <v>86</v>
      </c>
      <c r="AW203" s="13" t="s">
        <v>33</v>
      </c>
      <c r="AX203" s="13" t="s">
        <v>8</v>
      </c>
      <c r="AY203" s="186" t="s">
        <v>131</v>
      </c>
    </row>
    <row r="204" spans="1:65" s="2" customFormat="1" ht="24.15" customHeight="1">
      <c r="A204" s="37"/>
      <c r="B204" s="170"/>
      <c r="C204" s="209" t="s">
        <v>276</v>
      </c>
      <c r="D204" s="209" t="s">
        <v>244</v>
      </c>
      <c r="E204" s="210" t="s">
        <v>649</v>
      </c>
      <c r="F204" s="211" t="s">
        <v>650</v>
      </c>
      <c r="G204" s="212" t="s">
        <v>136</v>
      </c>
      <c r="H204" s="213">
        <v>55.5</v>
      </c>
      <c r="I204" s="214"/>
      <c r="J204" s="215">
        <f>ROUND(I204*H204,0)</f>
        <v>0</v>
      </c>
      <c r="K204" s="211" t="s">
        <v>137</v>
      </c>
      <c r="L204" s="216"/>
      <c r="M204" s="217" t="s">
        <v>1</v>
      </c>
      <c r="N204" s="218" t="s">
        <v>42</v>
      </c>
      <c r="O204" s="76"/>
      <c r="P204" s="180">
        <f>O204*H204</f>
        <v>0</v>
      </c>
      <c r="Q204" s="180">
        <v>0.0008</v>
      </c>
      <c r="R204" s="180">
        <f>Q204*H204</f>
        <v>0.0444</v>
      </c>
      <c r="S204" s="180">
        <v>0</v>
      </c>
      <c r="T204" s="181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182" t="s">
        <v>171</v>
      </c>
      <c r="AT204" s="182" t="s">
        <v>244</v>
      </c>
      <c r="AU204" s="182" t="s">
        <v>86</v>
      </c>
      <c r="AY204" s="18" t="s">
        <v>131</v>
      </c>
      <c r="BE204" s="183">
        <f>IF(N204="základní",J204,0)</f>
        <v>0</v>
      </c>
      <c r="BF204" s="183">
        <f>IF(N204="snížená",J204,0)</f>
        <v>0</v>
      </c>
      <c r="BG204" s="183">
        <f>IF(N204="zákl. přenesená",J204,0)</f>
        <v>0</v>
      </c>
      <c r="BH204" s="183">
        <f>IF(N204="sníž. přenesená",J204,0)</f>
        <v>0</v>
      </c>
      <c r="BI204" s="183">
        <f>IF(N204="nulová",J204,0)</f>
        <v>0</v>
      </c>
      <c r="BJ204" s="18" t="s">
        <v>8</v>
      </c>
      <c r="BK204" s="183">
        <f>ROUND(I204*H204,0)</f>
        <v>0</v>
      </c>
      <c r="BL204" s="18" t="s">
        <v>138</v>
      </c>
      <c r="BM204" s="182" t="s">
        <v>651</v>
      </c>
    </row>
    <row r="205" spans="1:51" s="13" customFormat="1" ht="12">
      <c r="A205" s="13"/>
      <c r="B205" s="184"/>
      <c r="C205" s="13"/>
      <c r="D205" s="185" t="s">
        <v>140</v>
      </c>
      <c r="E205" s="186" t="s">
        <v>1</v>
      </c>
      <c r="F205" s="187" t="s">
        <v>652</v>
      </c>
      <c r="G205" s="13"/>
      <c r="H205" s="188">
        <v>55.5</v>
      </c>
      <c r="I205" s="189"/>
      <c r="J205" s="13"/>
      <c r="K205" s="13"/>
      <c r="L205" s="184"/>
      <c r="M205" s="190"/>
      <c r="N205" s="191"/>
      <c r="O205" s="191"/>
      <c r="P205" s="191"/>
      <c r="Q205" s="191"/>
      <c r="R205" s="191"/>
      <c r="S205" s="191"/>
      <c r="T205" s="192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186" t="s">
        <v>140</v>
      </c>
      <c r="AU205" s="186" t="s">
        <v>86</v>
      </c>
      <c r="AV205" s="13" t="s">
        <v>86</v>
      </c>
      <c r="AW205" s="13" t="s">
        <v>33</v>
      </c>
      <c r="AX205" s="13" t="s">
        <v>8</v>
      </c>
      <c r="AY205" s="186" t="s">
        <v>131</v>
      </c>
    </row>
    <row r="206" spans="1:65" s="2" customFormat="1" ht="33" customHeight="1">
      <c r="A206" s="37"/>
      <c r="B206" s="170"/>
      <c r="C206" s="171" t="s">
        <v>281</v>
      </c>
      <c r="D206" s="171" t="s">
        <v>133</v>
      </c>
      <c r="E206" s="172" t="s">
        <v>653</v>
      </c>
      <c r="F206" s="173" t="s">
        <v>654</v>
      </c>
      <c r="G206" s="174" t="s">
        <v>161</v>
      </c>
      <c r="H206" s="175">
        <v>15</v>
      </c>
      <c r="I206" s="176"/>
      <c r="J206" s="177">
        <f>ROUND(I206*H206,0)</f>
        <v>0</v>
      </c>
      <c r="K206" s="173" t="s">
        <v>137</v>
      </c>
      <c r="L206" s="38"/>
      <c r="M206" s="178" t="s">
        <v>1</v>
      </c>
      <c r="N206" s="179" t="s">
        <v>42</v>
      </c>
      <c r="O206" s="76"/>
      <c r="P206" s="180">
        <f>O206*H206</f>
        <v>0</v>
      </c>
      <c r="Q206" s="180">
        <v>0</v>
      </c>
      <c r="R206" s="180">
        <f>Q206*H206</f>
        <v>0</v>
      </c>
      <c r="S206" s="180">
        <v>0</v>
      </c>
      <c r="T206" s="181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182" t="s">
        <v>138</v>
      </c>
      <c r="AT206" s="182" t="s">
        <v>133</v>
      </c>
      <c r="AU206" s="182" t="s">
        <v>86</v>
      </c>
      <c r="AY206" s="18" t="s">
        <v>131</v>
      </c>
      <c r="BE206" s="183">
        <f>IF(N206="základní",J206,0)</f>
        <v>0</v>
      </c>
      <c r="BF206" s="183">
        <f>IF(N206="snížená",J206,0)</f>
        <v>0</v>
      </c>
      <c r="BG206" s="183">
        <f>IF(N206="zákl. přenesená",J206,0)</f>
        <v>0</v>
      </c>
      <c r="BH206" s="183">
        <f>IF(N206="sníž. přenesená",J206,0)</f>
        <v>0</v>
      </c>
      <c r="BI206" s="183">
        <f>IF(N206="nulová",J206,0)</f>
        <v>0</v>
      </c>
      <c r="BJ206" s="18" t="s">
        <v>8</v>
      </c>
      <c r="BK206" s="183">
        <f>ROUND(I206*H206,0)</f>
        <v>0</v>
      </c>
      <c r="BL206" s="18" t="s">
        <v>138</v>
      </c>
      <c r="BM206" s="182" t="s">
        <v>655</v>
      </c>
    </row>
    <row r="207" spans="1:51" s="13" customFormat="1" ht="12">
      <c r="A207" s="13"/>
      <c r="B207" s="184"/>
      <c r="C207" s="13"/>
      <c r="D207" s="185" t="s">
        <v>140</v>
      </c>
      <c r="E207" s="186" t="s">
        <v>1</v>
      </c>
      <c r="F207" s="187" t="s">
        <v>656</v>
      </c>
      <c r="G207" s="13"/>
      <c r="H207" s="188">
        <v>15</v>
      </c>
      <c r="I207" s="189"/>
      <c r="J207" s="13"/>
      <c r="K207" s="13"/>
      <c r="L207" s="184"/>
      <c r="M207" s="190"/>
      <c r="N207" s="191"/>
      <c r="O207" s="191"/>
      <c r="P207" s="191"/>
      <c r="Q207" s="191"/>
      <c r="R207" s="191"/>
      <c r="S207" s="191"/>
      <c r="T207" s="192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186" t="s">
        <v>140</v>
      </c>
      <c r="AU207" s="186" t="s">
        <v>86</v>
      </c>
      <c r="AV207" s="13" t="s">
        <v>86</v>
      </c>
      <c r="AW207" s="13" t="s">
        <v>33</v>
      </c>
      <c r="AX207" s="13" t="s">
        <v>8</v>
      </c>
      <c r="AY207" s="186" t="s">
        <v>131</v>
      </c>
    </row>
    <row r="208" spans="1:65" s="2" customFormat="1" ht="24.15" customHeight="1">
      <c r="A208" s="37"/>
      <c r="B208" s="170"/>
      <c r="C208" s="209" t="s">
        <v>287</v>
      </c>
      <c r="D208" s="209" t="s">
        <v>244</v>
      </c>
      <c r="E208" s="210" t="s">
        <v>649</v>
      </c>
      <c r="F208" s="211" t="s">
        <v>650</v>
      </c>
      <c r="G208" s="212" t="s">
        <v>136</v>
      </c>
      <c r="H208" s="213">
        <v>21</v>
      </c>
      <c r="I208" s="214"/>
      <c r="J208" s="215">
        <f>ROUND(I208*H208,0)</f>
        <v>0</v>
      </c>
      <c r="K208" s="211" t="s">
        <v>137</v>
      </c>
      <c r="L208" s="216"/>
      <c r="M208" s="217" t="s">
        <v>1</v>
      </c>
      <c r="N208" s="218" t="s">
        <v>42</v>
      </c>
      <c r="O208" s="76"/>
      <c r="P208" s="180">
        <f>O208*H208</f>
        <v>0</v>
      </c>
      <c r="Q208" s="180">
        <v>0.0008</v>
      </c>
      <c r="R208" s="180">
        <f>Q208*H208</f>
        <v>0.016800000000000002</v>
      </c>
      <c r="S208" s="180">
        <v>0</v>
      </c>
      <c r="T208" s="181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182" t="s">
        <v>171</v>
      </c>
      <c r="AT208" s="182" t="s">
        <v>244</v>
      </c>
      <c r="AU208" s="182" t="s">
        <v>86</v>
      </c>
      <c r="AY208" s="18" t="s">
        <v>131</v>
      </c>
      <c r="BE208" s="183">
        <f>IF(N208="základní",J208,0)</f>
        <v>0</v>
      </c>
      <c r="BF208" s="183">
        <f>IF(N208="snížená",J208,0)</f>
        <v>0</v>
      </c>
      <c r="BG208" s="183">
        <f>IF(N208="zákl. přenesená",J208,0)</f>
        <v>0</v>
      </c>
      <c r="BH208" s="183">
        <f>IF(N208="sníž. přenesená",J208,0)</f>
        <v>0</v>
      </c>
      <c r="BI208" s="183">
        <f>IF(N208="nulová",J208,0)</f>
        <v>0</v>
      </c>
      <c r="BJ208" s="18" t="s">
        <v>8</v>
      </c>
      <c r="BK208" s="183">
        <f>ROUND(I208*H208,0)</f>
        <v>0</v>
      </c>
      <c r="BL208" s="18" t="s">
        <v>138</v>
      </c>
      <c r="BM208" s="182" t="s">
        <v>657</v>
      </c>
    </row>
    <row r="209" spans="1:51" s="13" customFormat="1" ht="12">
      <c r="A209" s="13"/>
      <c r="B209" s="184"/>
      <c r="C209" s="13"/>
      <c r="D209" s="185" t="s">
        <v>140</v>
      </c>
      <c r="E209" s="186" t="s">
        <v>1</v>
      </c>
      <c r="F209" s="187" t="s">
        <v>658</v>
      </c>
      <c r="G209" s="13"/>
      <c r="H209" s="188">
        <v>21</v>
      </c>
      <c r="I209" s="189"/>
      <c r="J209" s="13"/>
      <c r="K209" s="13"/>
      <c r="L209" s="184"/>
      <c r="M209" s="190"/>
      <c r="N209" s="191"/>
      <c r="O209" s="191"/>
      <c r="P209" s="191"/>
      <c r="Q209" s="191"/>
      <c r="R209" s="191"/>
      <c r="S209" s="191"/>
      <c r="T209" s="192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186" t="s">
        <v>140</v>
      </c>
      <c r="AU209" s="186" t="s">
        <v>86</v>
      </c>
      <c r="AV209" s="13" t="s">
        <v>86</v>
      </c>
      <c r="AW209" s="13" t="s">
        <v>33</v>
      </c>
      <c r="AX209" s="13" t="s">
        <v>8</v>
      </c>
      <c r="AY209" s="186" t="s">
        <v>131</v>
      </c>
    </row>
    <row r="210" spans="1:65" s="2" customFormat="1" ht="33" customHeight="1">
      <c r="A210" s="37"/>
      <c r="B210" s="170"/>
      <c r="C210" s="171" t="s">
        <v>291</v>
      </c>
      <c r="D210" s="171" t="s">
        <v>133</v>
      </c>
      <c r="E210" s="172" t="s">
        <v>659</v>
      </c>
      <c r="F210" s="173" t="s">
        <v>660</v>
      </c>
      <c r="G210" s="174" t="s">
        <v>242</v>
      </c>
      <c r="H210" s="175">
        <v>70</v>
      </c>
      <c r="I210" s="176"/>
      <c r="J210" s="177">
        <f>ROUND(I210*H210,0)</f>
        <v>0</v>
      </c>
      <c r="K210" s="173" t="s">
        <v>137</v>
      </c>
      <c r="L210" s="38"/>
      <c r="M210" s="178" t="s">
        <v>1</v>
      </c>
      <c r="N210" s="179" t="s">
        <v>42</v>
      </c>
      <c r="O210" s="76"/>
      <c r="P210" s="180">
        <f>O210*H210</f>
        <v>0</v>
      </c>
      <c r="Q210" s="180">
        <v>0</v>
      </c>
      <c r="R210" s="180">
        <f>Q210*H210</f>
        <v>0</v>
      </c>
      <c r="S210" s="180">
        <v>0</v>
      </c>
      <c r="T210" s="181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182" t="s">
        <v>138</v>
      </c>
      <c r="AT210" s="182" t="s">
        <v>133</v>
      </c>
      <c r="AU210" s="182" t="s">
        <v>86</v>
      </c>
      <c r="AY210" s="18" t="s">
        <v>131</v>
      </c>
      <c r="BE210" s="183">
        <f>IF(N210="základní",J210,0)</f>
        <v>0</v>
      </c>
      <c r="BF210" s="183">
        <f>IF(N210="snížená",J210,0)</f>
        <v>0</v>
      </c>
      <c r="BG210" s="183">
        <f>IF(N210="zákl. přenesená",J210,0)</f>
        <v>0</v>
      </c>
      <c r="BH210" s="183">
        <f>IF(N210="sníž. přenesená",J210,0)</f>
        <v>0</v>
      </c>
      <c r="BI210" s="183">
        <f>IF(N210="nulová",J210,0)</f>
        <v>0</v>
      </c>
      <c r="BJ210" s="18" t="s">
        <v>8</v>
      </c>
      <c r="BK210" s="183">
        <f>ROUND(I210*H210,0)</f>
        <v>0</v>
      </c>
      <c r="BL210" s="18" t="s">
        <v>138</v>
      </c>
      <c r="BM210" s="182" t="s">
        <v>661</v>
      </c>
    </row>
    <row r="211" spans="1:51" s="13" customFormat="1" ht="12">
      <c r="A211" s="13"/>
      <c r="B211" s="184"/>
      <c r="C211" s="13"/>
      <c r="D211" s="185" t="s">
        <v>140</v>
      </c>
      <c r="E211" s="186" t="s">
        <v>1</v>
      </c>
      <c r="F211" s="187" t="s">
        <v>662</v>
      </c>
      <c r="G211" s="13"/>
      <c r="H211" s="188">
        <v>70</v>
      </c>
      <c r="I211" s="189"/>
      <c r="J211" s="13"/>
      <c r="K211" s="13"/>
      <c r="L211" s="184"/>
      <c r="M211" s="190"/>
      <c r="N211" s="191"/>
      <c r="O211" s="191"/>
      <c r="P211" s="191"/>
      <c r="Q211" s="191"/>
      <c r="R211" s="191"/>
      <c r="S211" s="191"/>
      <c r="T211" s="192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186" t="s">
        <v>140</v>
      </c>
      <c r="AU211" s="186" t="s">
        <v>86</v>
      </c>
      <c r="AV211" s="13" t="s">
        <v>86</v>
      </c>
      <c r="AW211" s="13" t="s">
        <v>33</v>
      </c>
      <c r="AX211" s="13" t="s">
        <v>8</v>
      </c>
      <c r="AY211" s="186" t="s">
        <v>131</v>
      </c>
    </row>
    <row r="212" spans="1:65" s="2" customFormat="1" ht="16.5" customHeight="1">
      <c r="A212" s="37"/>
      <c r="B212" s="170"/>
      <c r="C212" s="209" t="s">
        <v>89</v>
      </c>
      <c r="D212" s="209" t="s">
        <v>244</v>
      </c>
      <c r="E212" s="210" t="s">
        <v>641</v>
      </c>
      <c r="F212" s="211" t="s">
        <v>642</v>
      </c>
      <c r="G212" s="212" t="s">
        <v>187</v>
      </c>
      <c r="H212" s="213">
        <v>1.4</v>
      </c>
      <c r="I212" s="214"/>
      <c r="J212" s="215">
        <f>ROUND(I212*H212,0)</f>
        <v>0</v>
      </c>
      <c r="K212" s="211" t="s">
        <v>137</v>
      </c>
      <c r="L212" s="216"/>
      <c r="M212" s="217" t="s">
        <v>1</v>
      </c>
      <c r="N212" s="218" t="s">
        <v>42</v>
      </c>
      <c r="O212" s="76"/>
      <c r="P212" s="180">
        <f>O212*H212</f>
        <v>0</v>
      </c>
      <c r="Q212" s="180">
        <v>0.22</v>
      </c>
      <c r="R212" s="180">
        <f>Q212*H212</f>
        <v>0.308</v>
      </c>
      <c r="S212" s="180">
        <v>0</v>
      </c>
      <c r="T212" s="181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182" t="s">
        <v>171</v>
      </c>
      <c r="AT212" s="182" t="s">
        <v>244</v>
      </c>
      <c r="AU212" s="182" t="s">
        <v>86</v>
      </c>
      <c r="AY212" s="18" t="s">
        <v>131</v>
      </c>
      <c r="BE212" s="183">
        <f>IF(N212="základní",J212,0)</f>
        <v>0</v>
      </c>
      <c r="BF212" s="183">
        <f>IF(N212="snížená",J212,0)</f>
        <v>0</v>
      </c>
      <c r="BG212" s="183">
        <f>IF(N212="zákl. přenesená",J212,0)</f>
        <v>0</v>
      </c>
      <c r="BH212" s="183">
        <f>IF(N212="sníž. přenesená",J212,0)</f>
        <v>0</v>
      </c>
      <c r="BI212" s="183">
        <f>IF(N212="nulová",J212,0)</f>
        <v>0</v>
      </c>
      <c r="BJ212" s="18" t="s">
        <v>8</v>
      </c>
      <c r="BK212" s="183">
        <f>ROUND(I212*H212,0)</f>
        <v>0</v>
      </c>
      <c r="BL212" s="18" t="s">
        <v>138</v>
      </c>
      <c r="BM212" s="182" t="s">
        <v>663</v>
      </c>
    </row>
    <row r="213" spans="1:51" s="13" customFormat="1" ht="12">
      <c r="A213" s="13"/>
      <c r="B213" s="184"/>
      <c r="C213" s="13"/>
      <c r="D213" s="185" t="s">
        <v>140</v>
      </c>
      <c r="E213" s="186" t="s">
        <v>1</v>
      </c>
      <c r="F213" s="187" t="s">
        <v>664</v>
      </c>
      <c r="G213" s="13"/>
      <c r="H213" s="188">
        <v>1.4</v>
      </c>
      <c r="I213" s="189"/>
      <c r="J213" s="13"/>
      <c r="K213" s="13"/>
      <c r="L213" s="184"/>
      <c r="M213" s="190"/>
      <c r="N213" s="191"/>
      <c r="O213" s="191"/>
      <c r="P213" s="191"/>
      <c r="Q213" s="191"/>
      <c r="R213" s="191"/>
      <c r="S213" s="191"/>
      <c r="T213" s="192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186" t="s">
        <v>140</v>
      </c>
      <c r="AU213" s="186" t="s">
        <v>86</v>
      </c>
      <c r="AV213" s="13" t="s">
        <v>86</v>
      </c>
      <c r="AW213" s="13" t="s">
        <v>33</v>
      </c>
      <c r="AX213" s="13" t="s">
        <v>8</v>
      </c>
      <c r="AY213" s="186" t="s">
        <v>131</v>
      </c>
    </row>
    <row r="214" spans="1:65" s="2" customFormat="1" ht="24.15" customHeight="1">
      <c r="A214" s="37"/>
      <c r="B214" s="170"/>
      <c r="C214" s="171" t="s">
        <v>301</v>
      </c>
      <c r="D214" s="171" t="s">
        <v>133</v>
      </c>
      <c r="E214" s="172" t="s">
        <v>665</v>
      </c>
      <c r="F214" s="173" t="s">
        <v>666</v>
      </c>
      <c r="G214" s="174" t="s">
        <v>242</v>
      </c>
      <c r="H214" s="175">
        <v>70</v>
      </c>
      <c r="I214" s="176"/>
      <c r="J214" s="177">
        <f>ROUND(I214*H214,0)</f>
        <v>0</v>
      </c>
      <c r="K214" s="173" t="s">
        <v>137</v>
      </c>
      <c r="L214" s="38"/>
      <c r="M214" s="178" t="s">
        <v>1</v>
      </c>
      <c r="N214" s="179" t="s">
        <v>42</v>
      </c>
      <c r="O214" s="76"/>
      <c r="P214" s="180">
        <f>O214*H214</f>
        <v>0</v>
      </c>
      <c r="Q214" s="180">
        <v>0</v>
      </c>
      <c r="R214" s="180">
        <f>Q214*H214</f>
        <v>0</v>
      </c>
      <c r="S214" s="180">
        <v>0</v>
      </c>
      <c r="T214" s="181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182" t="s">
        <v>138</v>
      </c>
      <c r="AT214" s="182" t="s">
        <v>133</v>
      </c>
      <c r="AU214" s="182" t="s">
        <v>86</v>
      </c>
      <c r="AY214" s="18" t="s">
        <v>131</v>
      </c>
      <c r="BE214" s="183">
        <f>IF(N214="základní",J214,0)</f>
        <v>0</v>
      </c>
      <c r="BF214" s="183">
        <f>IF(N214="snížená",J214,0)</f>
        <v>0</v>
      </c>
      <c r="BG214" s="183">
        <f>IF(N214="zákl. přenesená",J214,0)</f>
        <v>0</v>
      </c>
      <c r="BH214" s="183">
        <f>IF(N214="sníž. přenesená",J214,0)</f>
        <v>0</v>
      </c>
      <c r="BI214" s="183">
        <f>IF(N214="nulová",J214,0)</f>
        <v>0</v>
      </c>
      <c r="BJ214" s="18" t="s">
        <v>8</v>
      </c>
      <c r="BK214" s="183">
        <f>ROUND(I214*H214,0)</f>
        <v>0</v>
      </c>
      <c r="BL214" s="18" t="s">
        <v>138</v>
      </c>
      <c r="BM214" s="182" t="s">
        <v>667</v>
      </c>
    </row>
    <row r="215" spans="1:51" s="13" customFormat="1" ht="12">
      <c r="A215" s="13"/>
      <c r="B215" s="184"/>
      <c r="C215" s="13"/>
      <c r="D215" s="185" t="s">
        <v>140</v>
      </c>
      <c r="E215" s="186" t="s">
        <v>1</v>
      </c>
      <c r="F215" s="187" t="s">
        <v>662</v>
      </c>
      <c r="G215" s="13"/>
      <c r="H215" s="188">
        <v>70</v>
      </c>
      <c r="I215" s="189"/>
      <c r="J215" s="13"/>
      <c r="K215" s="13"/>
      <c r="L215" s="184"/>
      <c r="M215" s="190"/>
      <c r="N215" s="191"/>
      <c r="O215" s="191"/>
      <c r="P215" s="191"/>
      <c r="Q215" s="191"/>
      <c r="R215" s="191"/>
      <c r="S215" s="191"/>
      <c r="T215" s="192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186" t="s">
        <v>140</v>
      </c>
      <c r="AU215" s="186" t="s">
        <v>86</v>
      </c>
      <c r="AV215" s="13" t="s">
        <v>86</v>
      </c>
      <c r="AW215" s="13" t="s">
        <v>33</v>
      </c>
      <c r="AX215" s="13" t="s">
        <v>8</v>
      </c>
      <c r="AY215" s="186" t="s">
        <v>131</v>
      </c>
    </row>
    <row r="216" spans="1:65" s="2" customFormat="1" ht="16.5" customHeight="1">
      <c r="A216" s="37"/>
      <c r="B216" s="170"/>
      <c r="C216" s="209" t="s">
        <v>305</v>
      </c>
      <c r="D216" s="209" t="s">
        <v>244</v>
      </c>
      <c r="E216" s="210" t="s">
        <v>668</v>
      </c>
      <c r="F216" s="211" t="s">
        <v>669</v>
      </c>
      <c r="G216" s="212" t="s">
        <v>242</v>
      </c>
      <c r="H216" s="213">
        <v>70</v>
      </c>
      <c r="I216" s="214"/>
      <c r="J216" s="215">
        <f>ROUND(I216*H216,0)</f>
        <v>0</v>
      </c>
      <c r="K216" s="211" t="s">
        <v>1</v>
      </c>
      <c r="L216" s="216"/>
      <c r="M216" s="217" t="s">
        <v>1</v>
      </c>
      <c r="N216" s="218" t="s">
        <v>42</v>
      </c>
      <c r="O216" s="76"/>
      <c r="P216" s="180">
        <f>O216*H216</f>
        <v>0</v>
      </c>
      <c r="Q216" s="180">
        <v>0.005</v>
      </c>
      <c r="R216" s="180">
        <f>Q216*H216</f>
        <v>0.35000000000000003</v>
      </c>
      <c r="S216" s="180">
        <v>0</v>
      </c>
      <c r="T216" s="181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182" t="s">
        <v>171</v>
      </c>
      <c r="AT216" s="182" t="s">
        <v>244</v>
      </c>
      <c r="AU216" s="182" t="s">
        <v>86</v>
      </c>
      <c r="AY216" s="18" t="s">
        <v>131</v>
      </c>
      <c r="BE216" s="183">
        <f>IF(N216="základní",J216,0)</f>
        <v>0</v>
      </c>
      <c r="BF216" s="183">
        <f>IF(N216="snížená",J216,0)</f>
        <v>0</v>
      </c>
      <c r="BG216" s="183">
        <f>IF(N216="zákl. přenesená",J216,0)</f>
        <v>0</v>
      </c>
      <c r="BH216" s="183">
        <f>IF(N216="sníž. přenesená",J216,0)</f>
        <v>0</v>
      </c>
      <c r="BI216" s="183">
        <f>IF(N216="nulová",J216,0)</f>
        <v>0</v>
      </c>
      <c r="BJ216" s="18" t="s">
        <v>8</v>
      </c>
      <c r="BK216" s="183">
        <f>ROUND(I216*H216,0)</f>
        <v>0</v>
      </c>
      <c r="BL216" s="18" t="s">
        <v>138</v>
      </c>
      <c r="BM216" s="182" t="s">
        <v>670</v>
      </c>
    </row>
    <row r="217" spans="1:51" s="13" customFormat="1" ht="12">
      <c r="A217" s="13"/>
      <c r="B217" s="184"/>
      <c r="C217" s="13"/>
      <c r="D217" s="185" t="s">
        <v>140</v>
      </c>
      <c r="E217" s="186" t="s">
        <v>1</v>
      </c>
      <c r="F217" s="187" t="s">
        <v>662</v>
      </c>
      <c r="G217" s="13"/>
      <c r="H217" s="188">
        <v>70</v>
      </c>
      <c r="I217" s="189"/>
      <c r="J217" s="13"/>
      <c r="K217" s="13"/>
      <c r="L217" s="184"/>
      <c r="M217" s="190"/>
      <c r="N217" s="191"/>
      <c r="O217" s="191"/>
      <c r="P217" s="191"/>
      <c r="Q217" s="191"/>
      <c r="R217" s="191"/>
      <c r="S217" s="191"/>
      <c r="T217" s="192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186" t="s">
        <v>140</v>
      </c>
      <c r="AU217" s="186" t="s">
        <v>86</v>
      </c>
      <c r="AV217" s="13" t="s">
        <v>86</v>
      </c>
      <c r="AW217" s="13" t="s">
        <v>33</v>
      </c>
      <c r="AX217" s="13" t="s">
        <v>8</v>
      </c>
      <c r="AY217" s="186" t="s">
        <v>131</v>
      </c>
    </row>
    <row r="218" spans="1:65" s="2" customFormat="1" ht="24.15" customHeight="1">
      <c r="A218" s="37"/>
      <c r="B218" s="170"/>
      <c r="C218" s="171" t="s">
        <v>309</v>
      </c>
      <c r="D218" s="171" t="s">
        <v>133</v>
      </c>
      <c r="E218" s="172" t="s">
        <v>671</v>
      </c>
      <c r="F218" s="173" t="s">
        <v>672</v>
      </c>
      <c r="G218" s="174" t="s">
        <v>242</v>
      </c>
      <c r="H218" s="175">
        <v>23</v>
      </c>
      <c r="I218" s="176"/>
      <c r="J218" s="177">
        <f>ROUND(I218*H218,0)</f>
        <v>0</v>
      </c>
      <c r="K218" s="173" t="s">
        <v>137</v>
      </c>
      <c r="L218" s="38"/>
      <c r="M218" s="178" t="s">
        <v>1</v>
      </c>
      <c r="N218" s="179" t="s">
        <v>42</v>
      </c>
      <c r="O218" s="76"/>
      <c r="P218" s="180">
        <f>O218*H218</f>
        <v>0</v>
      </c>
      <c r="Q218" s="180">
        <v>0</v>
      </c>
      <c r="R218" s="180">
        <f>Q218*H218</f>
        <v>0</v>
      </c>
      <c r="S218" s="180">
        <v>0</v>
      </c>
      <c r="T218" s="181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182" t="s">
        <v>138</v>
      </c>
      <c r="AT218" s="182" t="s">
        <v>133</v>
      </c>
      <c r="AU218" s="182" t="s">
        <v>86</v>
      </c>
      <c r="AY218" s="18" t="s">
        <v>131</v>
      </c>
      <c r="BE218" s="183">
        <f>IF(N218="základní",J218,0)</f>
        <v>0</v>
      </c>
      <c r="BF218" s="183">
        <f>IF(N218="snížená",J218,0)</f>
        <v>0</v>
      </c>
      <c r="BG218" s="183">
        <f>IF(N218="zákl. přenesená",J218,0)</f>
        <v>0</v>
      </c>
      <c r="BH218" s="183">
        <f>IF(N218="sníž. přenesená",J218,0)</f>
        <v>0</v>
      </c>
      <c r="BI218" s="183">
        <f>IF(N218="nulová",J218,0)</f>
        <v>0</v>
      </c>
      <c r="BJ218" s="18" t="s">
        <v>8</v>
      </c>
      <c r="BK218" s="183">
        <f>ROUND(I218*H218,0)</f>
        <v>0</v>
      </c>
      <c r="BL218" s="18" t="s">
        <v>138</v>
      </c>
      <c r="BM218" s="182" t="s">
        <v>673</v>
      </c>
    </row>
    <row r="219" spans="1:51" s="13" customFormat="1" ht="12">
      <c r="A219" s="13"/>
      <c r="B219" s="184"/>
      <c r="C219" s="13"/>
      <c r="D219" s="185" t="s">
        <v>140</v>
      </c>
      <c r="E219" s="186" t="s">
        <v>1</v>
      </c>
      <c r="F219" s="187" t="s">
        <v>254</v>
      </c>
      <c r="G219" s="13"/>
      <c r="H219" s="188">
        <v>23</v>
      </c>
      <c r="I219" s="189"/>
      <c r="J219" s="13"/>
      <c r="K219" s="13"/>
      <c r="L219" s="184"/>
      <c r="M219" s="190"/>
      <c r="N219" s="191"/>
      <c r="O219" s="191"/>
      <c r="P219" s="191"/>
      <c r="Q219" s="191"/>
      <c r="R219" s="191"/>
      <c r="S219" s="191"/>
      <c r="T219" s="192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186" t="s">
        <v>140</v>
      </c>
      <c r="AU219" s="186" t="s">
        <v>86</v>
      </c>
      <c r="AV219" s="13" t="s">
        <v>86</v>
      </c>
      <c r="AW219" s="13" t="s">
        <v>33</v>
      </c>
      <c r="AX219" s="13" t="s">
        <v>8</v>
      </c>
      <c r="AY219" s="186" t="s">
        <v>131</v>
      </c>
    </row>
    <row r="220" spans="1:65" s="2" customFormat="1" ht="16.5" customHeight="1">
      <c r="A220" s="37"/>
      <c r="B220" s="170"/>
      <c r="C220" s="209" t="s">
        <v>313</v>
      </c>
      <c r="D220" s="209" t="s">
        <v>244</v>
      </c>
      <c r="E220" s="210" t="s">
        <v>674</v>
      </c>
      <c r="F220" s="211" t="s">
        <v>675</v>
      </c>
      <c r="G220" s="212" t="s">
        <v>242</v>
      </c>
      <c r="H220" s="213">
        <v>23</v>
      </c>
      <c r="I220" s="214"/>
      <c r="J220" s="215">
        <f>ROUND(I220*H220,0)</f>
        <v>0</v>
      </c>
      <c r="K220" s="211" t="s">
        <v>1</v>
      </c>
      <c r="L220" s="216"/>
      <c r="M220" s="217" t="s">
        <v>1</v>
      </c>
      <c r="N220" s="218" t="s">
        <v>42</v>
      </c>
      <c r="O220" s="76"/>
      <c r="P220" s="180">
        <f>O220*H220</f>
        <v>0</v>
      </c>
      <c r="Q220" s="180">
        <v>0.04</v>
      </c>
      <c r="R220" s="180">
        <f>Q220*H220</f>
        <v>0.92</v>
      </c>
      <c r="S220" s="180">
        <v>0</v>
      </c>
      <c r="T220" s="181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182" t="s">
        <v>171</v>
      </c>
      <c r="AT220" s="182" t="s">
        <v>244</v>
      </c>
      <c r="AU220" s="182" t="s">
        <v>86</v>
      </c>
      <c r="AY220" s="18" t="s">
        <v>131</v>
      </c>
      <c r="BE220" s="183">
        <f>IF(N220="základní",J220,0)</f>
        <v>0</v>
      </c>
      <c r="BF220" s="183">
        <f>IF(N220="snížená",J220,0)</f>
        <v>0</v>
      </c>
      <c r="BG220" s="183">
        <f>IF(N220="zákl. přenesená",J220,0)</f>
        <v>0</v>
      </c>
      <c r="BH220" s="183">
        <f>IF(N220="sníž. přenesená",J220,0)</f>
        <v>0</v>
      </c>
      <c r="BI220" s="183">
        <f>IF(N220="nulová",J220,0)</f>
        <v>0</v>
      </c>
      <c r="BJ220" s="18" t="s">
        <v>8</v>
      </c>
      <c r="BK220" s="183">
        <f>ROUND(I220*H220,0)</f>
        <v>0</v>
      </c>
      <c r="BL220" s="18" t="s">
        <v>138</v>
      </c>
      <c r="BM220" s="182" t="s">
        <v>676</v>
      </c>
    </row>
    <row r="221" spans="1:51" s="13" customFormat="1" ht="12">
      <c r="A221" s="13"/>
      <c r="B221" s="184"/>
      <c r="C221" s="13"/>
      <c r="D221" s="185" t="s">
        <v>140</v>
      </c>
      <c r="E221" s="186" t="s">
        <v>1</v>
      </c>
      <c r="F221" s="187" t="s">
        <v>254</v>
      </c>
      <c r="G221" s="13"/>
      <c r="H221" s="188">
        <v>23</v>
      </c>
      <c r="I221" s="189"/>
      <c r="J221" s="13"/>
      <c r="K221" s="13"/>
      <c r="L221" s="184"/>
      <c r="M221" s="190"/>
      <c r="N221" s="191"/>
      <c r="O221" s="191"/>
      <c r="P221" s="191"/>
      <c r="Q221" s="191"/>
      <c r="R221" s="191"/>
      <c r="S221" s="191"/>
      <c r="T221" s="192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186" t="s">
        <v>140</v>
      </c>
      <c r="AU221" s="186" t="s">
        <v>86</v>
      </c>
      <c r="AV221" s="13" t="s">
        <v>86</v>
      </c>
      <c r="AW221" s="13" t="s">
        <v>33</v>
      </c>
      <c r="AX221" s="13" t="s">
        <v>8</v>
      </c>
      <c r="AY221" s="186" t="s">
        <v>131</v>
      </c>
    </row>
    <row r="222" spans="1:65" s="2" customFormat="1" ht="24.15" customHeight="1">
      <c r="A222" s="37"/>
      <c r="B222" s="170"/>
      <c r="C222" s="171" t="s">
        <v>318</v>
      </c>
      <c r="D222" s="171" t="s">
        <v>133</v>
      </c>
      <c r="E222" s="172" t="s">
        <v>677</v>
      </c>
      <c r="F222" s="173" t="s">
        <v>678</v>
      </c>
      <c r="G222" s="174" t="s">
        <v>242</v>
      </c>
      <c r="H222" s="175">
        <v>23</v>
      </c>
      <c r="I222" s="176"/>
      <c r="J222" s="177">
        <f>ROUND(I222*H222,0)</f>
        <v>0</v>
      </c>
      <c r="K222" s="173" t="s">
        <v>137</v>
      </c>
      <c r="L222" s="38"/>
      <c r="M222" s="178" t="s">
        <v>1</v>
      </c>
      <c r="N222" s="179" t="s">
        <v>42</v>
      </c>
      <c r="O222" s="76"/>
      <c r="P222" s="180">
        <f>O222*H222</f>
        <v>0</v>
      </c>
      <c r="Q222" s="180">
        <v>5.2E-05</v>
      </c>
      <c r="R222" s="180">
        <f>Q222*H222</f>
        <v>0.001196</v>
      </c>
      <c r="S222" s="180">
        <v>0</v>
      </c>
      <c r="T222" s="181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182" t="s">
        <v>138</v>
      </c>
      <c r="AT222" s="182" t="s">
        <v>133</v>
      </c>
      <c r="AU222" s="182" t="s">
        <v>86</v>
      </c>
      <c r="AY222" s="18" t="s">
        <v>131</v>
      </c>
      <c r="BE222" s="183">
        <f>IF(N222="základní",J222,0)</f>
        <v>0</v>
      </c>
      <c r="BF222" s="183">
        <f>IF(N222="snížená",J222,0)</f>
        <v>0</v>
      </c>
      <c r="BG222" s="183">
        <f>IF(N222="zákl. přenesená",J222,0)</f>
        <v>0</v>
      </c>
      <c r="BH222" s="183">
        <f>IF(N222="sníž. přenesená",J222,0)</f>
        <v>0</v>
      </c>
      <c r="BI222" s="183">
        <f>IF(N222="nulová",J222,0)</f>
        <v>0</v>
      </c>
      <c r="BJ222" s="18" t="s">
        <v>8</v>
      </c>
      <c r="BK222" s="183">
        <f>ROUND(I222*H222,0)</f>
        <v>0</v>
      </c>
      <c r="BL222" s="18" t="s">
        <v>138</v>
      </c>
      <c r="BM222" s="182" t="s">
        <v>679</v>
      </c>
    </row>
    <row r="223" spans="1:51" s="13" customFormat="1" ht="12">
      <c r="A223" s="13"/>
      <c r="B223" s="184"/>
      <c r="C223" s="13"/>
      <c r="D223" s="185" t="s">
        <v>140</v>
      </c>
      <c r="E223" s="186" t="s">
        <v>1</v>
      </c>
      <c r="F223" s="187" t="s">
        <v>254</v>
      </c>
      <c r="G223" s="13"/>
      <c r="H223" s="188">
        <v>23</v>
      </c>
      <c r="I223" s="189"/>
      <c r="J223" s="13"/>
      <c r="K223" s="13"/>
      <c r="L223" s="184"/>
      <c r="M223" s="190"/>
      <c r="N223" s="191"/>
      <c r="O223" s="191"/>
      <c r="P223" s="191"/>
      <c r="Q223" s="191"/>
      <c r="R223" s="191"/>
      <c r="S223" s="191"/>
      <c r="T223" s="192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186" t="s">
        <v>140</v>
      </c>
      <c r="AU223" s="186" t="s">
        <v>86</v>
      </c>
      <c r="AV223" s="13" t="s">
        <v>86</v>
      </c>
      <c r="AW223" s="13" t="s">
        <v>33</v>
      </c>
      <c r="AX223" s="13" t="s">
        <v>8</v>
      </c>
      <c r="AY223" s="186" t="s">
        <v>131</v>
      </c>
    </row>
    <row r="224" spans="1:65" s="2" customFormat="1" ht="21.75" customHeight="1">
      <c r="A224" s="37"/>
      <c r="B224" s="170"/>
      <c r="C224" s="209" t="s">
        <v>323</v>
      </c>
      <c r="D224" s="209" t="s">
        <v>244</v>
      </c>
      <c r="E224" s="210" t="s">
        <v>680</v>
      </c>
      <c r="F224" s="211" t="s">
        <v>681</v>
      </c>
      <c r="G224" s="212" t="s">
        <v>242</v>
      </c>
      <c r="H224" s="213">
        <v>69</v>
      </c>
      <c r="I224" s="214"/>
      <c r="J224" s="215">
        <f>ROUND(I224*H224,0)</f>
        <v>0</v>
      </c>
      <c r="K224" s="211" t="s">
        <v>137</v>
      </c>
      <c r="L224" s="216"/>
      <c r="M224" s="217" t="s">
        <v>1</v>
      </c>
      <c r="N224" s="218" t="s">
        <v>42</v>
      </c>
      <c r="O224" s="76"/>
      <c r="P224" s="180">
        <f>O224*H224</f>
        <v>0</v>
      </c>
      <c r="Q224" s="180">
        <v>0.00472</v>
      </c>
      <c r="R224" s="180">
        <f>Q224*H224</f>
        <v>0.32568</v>
      </c>
      <c r="S224" s="180">
        <v>0</v>
      </c>
      <c r="T224" s="181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182" t="s">
        <v>171</v>
      </c>
      <c r="AT224" s="182" t="s">
        <v>244</v>
      </c>
      <c r="AU224" s="182" t="s">
        <v>86</v>
      </c>
      <c r="AY224" s="18" t="s">
        <v>131</v>
      </c>
      <c r="BE224" s="183">
        <f>IF(N224="základní",J224,0)</f>
        <v>0</v>
      </c>
      <c r="BF224" s="183">
        <f>IF(N224="snížená",J224,0)</f>
        <v>0</v>
      </c>
      <c r="BG224" s="183">
        <f>IF(N224="zákl. přenesená",J224,0)</f>
        <v>0</v>
      </c>
      <c r="BH224" s="183">
        <f>IF(N224="sníž. přenesená",J224,0)</f>
        <v>0</v>
      </c>
      <c r="BI224" s="183">
        <f>IF(N224="nulová",J224,0)</f>
        <v>0</v>
      </c>
      <c r="BJ224" s="18" t="s">
        <v>8</v>
      </c>
      <c r="BK224" s="183">
        <f>ROUND(I224*H224,0)</f>
        <v>0</v>
      </c>
      <c r="BL224" s="18" t="s">
        <v>138</v>
      </c>
      <c r="BM224" s="182" t="s">
        <v>682</v>
      </c>
    </row>
    <row r="225" spans="1:51" s="13" customFormat="1" ht="12">
      <c r="A225" s="13"/>
      <c r="B225" s="184"/>
      <c r="C225" s="13"/>
      <c r="D225" s="185" t="s">
        <v>140</v>
      </c>
      <c r="E225" s="186" t="s">
        <v>1</v>
      </c>
      <c r="F225" s="187" t="s">
        <v>683</v>
      </c>
      <c r="G225" s="13"/>
      <c r="H225" s="188">
        <v>69</v>
      </c>
      <c r="I225" s="189"/>
      <c r="J225" s="13"/>
      <c r="K225" s="13"/>
      <c r="L225" s="184"/>
      <c r="M225" s="190"/>
      <c r="N225" s="191"/>
      <c r="O225" s="191"/>
      <c r="P225" s="191"/>
      <c r="Q225" s="191"/>
      <c r="R225" s="191"/>
      <c r="S225" s="191"/>
      <c r="T225" s="192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186" t="s">
        <v>140</v>
      </c>
      <c r="AU225" s="186" t="s">
        <v>86</v>
      </c>
      <c r="AV225" s="13" t="s">
        <v>86</v>
      </c>
      <c r="AW225" s="13" t="s">
        <v>33</v>
      </c>
      <c r="AX225" s="13" t="s">
        <v>8</v>
      </c>
      <c r="AY225" s="186" t="s">
        <v>131</v>
      </c>
    </row>
    <row r="226" spans="1:65" s="2" customFormat="1" ht="24.15" customHeight="1">
      <c r="A226" s="37"/>
      <c r="B226" s="170"/>
      <c r="C226" s="171" t="s">
        <v>329</v>
      </c>
      <c r="D226" s="171" t="s">
        <v>133</v>
      </c>
      <c r="E226" s="172" t="s">
        <v>684</v>
      </c>
      <c r="F226" s="173" t="s">
        <v>685</v>
      </c>
      <c r="G226" s="174" t="s">
        <v>136</v>
      </c>
      <c r="H226" s="175">
        <v>23</v>
      </c>
      <c r="I226" s="176"/>
      <c r="J226" s="177">
        <f>ROUND(I226*H226,0)</f>
        <v>0</v>
      </c>
      <c r="K226" s="173" t="s">
        <v>137</v>
      </c>
      <c r="L226" s="38"/>
      <c r="M226" s="178" t="s">
        <v>1</v>
      </c>
      <c r="N226" s="179" t="s">
        <v>42</v>
      </c>
      <c r="O226" s="76"/>
      <c r="P226" s="180">
        <f>O226*H226</f>
        <v>0</v>
      </c>
      <c r="Q226" s="180">
        <v>0.00069</v>
      </c>
      <c r="R226" s="180">
        <f>Q226*H226</f>
        <v>0.01587</v>
      </c>
      <c r="S226" s="180">
        <v>0</v>
      </c>
      <c r="T226" s="181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182" t="s">
        <v>138</v>
      </c>
      <c r="AT226" s="182" t="s">
        <v>133</v>
      </c>
      <c r="AU226" s="182" t="s">
        <v>86</v>
      </c>
      <c r="AY226" s="18" t="s">
        <v>131</v>
      </c>
      <c r="BE226" s="183">
        <f>IF(N226="základní",J226,0)</f>
        <v>0</v>
      </c>
      <c r="BF226" s="183">
        <f>IF(N226="snížená",J226,0)</f>
        <v>0</v>
      </c>
      <c r="BG226" s="183">
        <f>IF(N226="zákl. přenesená",J226,0)</f>
        <v>0</v>
      </c>
      <c r="BH226" s="183">
        <f>IF(N226="sníž. přenesená",J226,0)</f>
        <v>0</v>
      </c>
      <c r="BI226" s="183">
        <f>IF(N226="nulová",J226,0)</f>
        <v>0</v>
      </c>
      <c r="BJ226" s="18" t="s">
        <v>8</v>
      </c>
      <c r="BK226" s="183">
        <f>ROUND(I226*H226,0)</f>
        <v>0</v>
      </c>
      <c r="BL226" s="18" t="s">
        <v>138</v>
      </c>
      <c r="BM226" s="182" t="s">
        <v>686</v>
      </c>
    </row>
    <row r="227" spans="1:63" s="12" customFormat="1" ht="22.8" customHeight="1">
      <c r="A227" s="12"/>
      <c r="B227" s="157"/>
      <c r="C227" s="12"/>
      <c r="D227" s="158" t="s">
        <v>76</v>
      </c>
      <c r="E227" s="168" t="s">
        <v>146</v>
      </c>
      <c r="F227" s="168" t="s">
        <v>227</v>
      </c>
      <c r="G227" s="12"/>
      <c r="H227" s="12"/>
      <c r="I227" s="160"/>
      <c r="J227" s="169">
        <f>BK227</f>
        <v>0</v>
      </c>
      <c r="K227" s="12"/>
      <c r="L227" s="157"/>
      <c r="M227" s="162"/>
      <c r="N227" s="163"/>
      <c r="O227" s="163"/>
      <c r="P227" s="164">
        <f>SUM(P228:P231)</f>
        <v>0</v>
      </c>
      <c r="Q227" s="163"/>
      <c r="R227" s="164">
        <f>SUM(R228:R231)</f>
        <v>0.5280816500000001</v>
      </c>
      <c r="S227" s="163"/>
      <c r="T227" s="165">
        <f>SUM(T228:T231)</f>
        <v>0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158" t="s">
        <v>8</v>
      </c>
      <c r="AT227" s="166" t="s">
        <v>76</v>
      </c>
      <c r="AU227" s="166" t="s">
        <v>8</v>
      </c>
      <c r="AY227" s="158" t="s">
        <v>131</v>
      </c>
      <c r="BK227" s="167">
        <f>SUM(BK228:BK231)</f>
        <v>0</v>
      </c>
    </row>
    <row r="228" spans="1:65" s="2" customFormat="1" ht="16.5" customHeight="1">
      <c r="A228" s="37"/>
      <c r="B228" s="170"/>
      <c r="C228" s="171" t="s">
        <v>334</v>
      </c>
      <c r="D228" s="171" t="s">
        <v>133</v>
      </c>
      <c r="E228" s="172" t="s">
        <v>229</v>
      </c>
      <c r="F228" s="173" t="s">
        <v>230</v>
      </c>
      <c r="G228" s="174" t="s">
        <v>161</v>
      </c>
      <c r="H228" s="175">
        <v>692.1</v>
      </c>
      <c r="I228" s="176"/>
      <c r="J228" s="177">
        <f>ROUND(I228*H228,0)</f>
        <v>0</v>
      </c>
      <c r="K228" s="173" t="s">
        <v>137</v>
      </c>
      <c r="L228" s="38"/>
      <c r="M228" s="178" t="s">
        <v>1</v>
      </c>
      <c r="N228" s="179" t="s">
        <v>42</v>
      </c>
      <c r="O228" s="76"/>
      <c r="P228" s="180">
        <f>O228*H228</f>
        <v>0</v>
      </c>
      <c r="Q228" s="180">
        <v>0.0004515</v>
      </c>
      <c r="R228" s="180">
        <f>Q228*H228</f>
        <v>0.31248315000000004</v>
      </c>
      <c r="S228" s="180">
        <v>0</v>
      </c>
      <c r="T228" s="181">
        <f>S228*H228</f>
        <v>0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182" t="s">
        <v>138</v>
      </c>
      <c r="AT228" s="182" t="s">
        <v>133</v>
      </c>
      <c r="AU228" s="182" t="s">
        <v>86</v>
      </c>
      <c r="AY228" s="18" t="s">
        <v>131</v>
      </c>
      <c r="BE228" s="183">
        <f>IF(N228="základní",J228,0)</f>
        <v>0</v>
      </c>
      <c r="BF228" s="183">
        <f>IF(N228="snížená",J228,0)</f>
        <v>0</v>
      </c>
      <c r="BG228" s="183">
        <f>IF(N228="zákl. přenesená",J228,0)</f>
        <v>0</v>
      </c>
      <c r="BH228" s="183">
        <f>IF(N228="sníž. přenesená",J228,0)</f>
        <v>0</v>
      </c>
      <c r="BI228" s="183">
        <f>IF(N228="nulová",J228,0)</f>
        <v>0</v>
      </c>
      <c r="BJ228" s="18" t="s">
        <v>8</v>
      </c>
      <c r="BK228" s="183">
        <f>ROUND(I228*H228,0)</f>
        <v>0</v>
      </c>
      <c r="BL228" s="18" t="s">
        <v>138</v>
      </c>
      <c r="BM228" s="182" t="s">
        <v>231</v>
      </c>
    </row>
    <row r="229" spans="1:51" s="13" customFormat="1" ht="12">
      <c r="A229" s="13"/>
      <c r="B229" s="184"/>
      <c r="C229" s="13"/>
      <c r="D229" s="185" t="s">
        <v>140</v>
      </c>
      <c r="E229" s="186" t="s">
        <v>1</v>
      </c>
      <c r="F229" s="187" t="s">
        <v>687</v>
      </c>
      <c r="G229" s="13"/>
      <c r="H229" s="188">
        <v>692.1</v>
      </c>
      <c r="I229" s="189"/>
      <c r="J229" s="13"/>
      <c r="K229" s="13"/>
      <c r="L229" s="184"/>
      <c r="M229" s="190"/>
      <c r="N229" s="191"/>
      <c r="O229" s="191"/>
      <c r="P229" s="191"/>
      <c r="Q229" s="191"/>
      <c r="R229" s="191"/>
      <c r="S229" s="191"/>
      <c r="T229" s="192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186" t="s">
        <v>140</v>
      </c>
      <c r="AU229" s="186" t="s">
        <v>86</v>
      </c>
      <c r="AV229" s="13" t="s">
        <v>86</v>
      </c>
      <c r="AW229" s="13" t="s">
        <v>33</v>
      </c>
      <c r="AX229" s="13" t="s">
        <v>8</v>
      </c>
      <c r="AY229" s="186" t="s">
        <v>131</v>
      </c>
    </row>
    <row r="230" spans="1:65" s="2" customFormat="1" ht="21.75" customHeight="1">
      <c r="A230" s="37"/>
      <c r="B230" s="170"/>
      <c r="C230" s="171" t="s">
        <v>339</v>
      </c>
      <c r="D230" s="171" t="s">
        <v>133</v>
      </c>
      <c r="E230" s="172" t="s">
        <v>234</v>
      </c>
      <c r="F230" s="173" t="s">
        <v>235</v>
      </c>
      <c r="G230" s="174" t="s">
        <v>161</v>
      </c>
      <c r="H230" s="175">
        <v>266.5</v>
      </c>
      <c r="I230" s="176"/>
      <c r="J230" s="177">
        <f>ROUND(I230*H230,0)</f>
        <v>0</v>
      </c>
      <c r="K230" s="173" t="s">
        <v>137</v>
      </c>
      <c r="L230" s="38"/>
      <c r="M230" s="178" t="s">
        <v>1</v>
      </c>
      <c r="N230" s="179" t="s">
        <v>42</v>
      </c>
      <c r="O230" s="76"/>
      <c r="P230" s="180">
        <f>O230*H230</f>
        <v>0</v>
      </c>
      <c r="Q230" s="180">
        <v>0.000809</v>
      </c>
      <c r="R230" s="180">
        <f>Q230*H230</f>
        <v>0.2155985</v>
      </c>
      <c r="S230" s="180">
        <v>0</v>
      </c>
      <c r="T230" s="181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182" t="s">
        <v>138</v>
      </c>
      <c r="AT230" s="182" t="s">
        <v>133</v>
      </c>
      <c r="AU230" s="182" t="s">
        <v>86</v>
      </c>
      <c r="AY230" s="18" t="s">
        <v>131</v>
      </c>
      <c r="BE230" s="183">
        <f>IF(N230="základní",J230,0)</f>
        <v>0</v>
      </c>
      <c r="BF230" s="183">
        <f>IF(N230="snížená",J230,0)</f>
        <v>0</v>
      </c>
      <c r="BG230" s="183">
        <f>IF(N230="zákl. přenesená",J230,0)</f>
        <v>0</v>
      </c>
      <c r="BH230" s="183">
        <f>IF(N230="sníž. přenesená",J230,0)</f>
        <v>0</v>
      </c>
      <c r="BI230" s="183">
        <f>IF(N230="nulová",J230,0)</f>
        <v>0</v>
      </c>
      <c r="BJ230" s="18" t="s">
        <v>8</v>
      </c>
      <c r="BK230" s="183">
        <f>ROUND(I230*H230,0)</f>
        <v>0</v>
      </c>
      <c r="BL230" s="18" t="s">
        <v>138</v>
      </c>
      <c r="BM230" s="182" t="s">
        <v>236</v>
      </c>
    </row>
    <row r="231" spans="1:51" s="13" customFormat="1" ht="12">
      <c r="A231" s="13"/>
      <c r="B231" s="184"/>
      <c r="C231" s="13"/>
      <c r="D231" s="185" t="s">
        <v>140</v>
      </c>
      <c r="E231" s="186" t="s">
        <v>1</v>
      </c>
      <c r="F231" s="187" t="s">
        <v>688</v>
      </c>
      <c r="G231" s="13"/>
      <c r="H231" s="188">
        <v>266.5</v>
      </c>
      <c r="I231" s="189"/>
      <c r="J231" s="13"/>
      <c r="K231" s="13"/>
      <c r="L231" s="184"/>
      <c r="M231" s="190"/>
      <c r="N231" s="191"/>
      <c r="O231" s="191"/>
      <c r="P231" s="191"/>
      <c r="Q231" s="191"/>
      <c r="R231" s="191"/>
      <c r="S231" s="191"/>
      <c r="T231" s="192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186" t="s">
        <v>140</v>
      </c>
      <c r="AU231" s="186" t="s">
        <v>86</v>
      </c>
      <c r="AV231" s="13" t="s">
        <v>86</v>
      </c>
      <c r="AW231" s="13" t="s">
        <v>33</v>
      </c>
      <c r="AX231" s="13" t="s">
        <v>8</v>
      </c>
      <c r="AY231" s="186" t="s">
        <v>131</v>
      </c>
    </row>
    <row r="232" spans="1:63" s="12" customFormat="1" ht="22.8" customHeight="1">
      <c r="A232" s="12"/>
      <c r="B232" s="157"/>
      <c r="C232" s="12"/>
      <c r="D232" s="158" t="s">
        <v>76</v>
      </c>
      <c r="E232" s="168" t="s">
        <v>153</v>
      </c>
      <c r="F232" s="168" t="s">
        <v>248</v>
      </c>
      <c r="G232" s="12"/>
      <c r="H232" s="12"/>
      <c r="I232" s="160"/>
      <c r="J232" s="169">
        <f>BK232</f>
        <v>0</v>
      </c>
      <c r="K232" s="12"/>
      <c r="L232" s="157"/>
      <c r="M232" s="162"/>
      <c r="N232" s="163"/>
      <c r="O232" s="163"/>
      <c r="P232" s="164">
        <f>SUM(P233:P267)</f>
        <v>0</v>
      </c>
      <c r="Q232" s="163"/>
      <c r="R232" s="164">
        <f>SUM(R233:R267)</f>
        <v>453.71103899999997</v>
      </c>
      <c r="S232" s="163"/>
      <c r="T232" s="165">
        <f>SUM(T233:T267)</f>
        <v>0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R232" s="158" t="s">
        <v>8</v>
      </c>
      <c r="AT232" s="166" t="s">
        <v>76</v>
      </c>
      <c r="AU232" s="166" t="s">
        <v>8</v>
      </c>
      <c r="AY232" s="158" t="s">
        <v>131</v>
      </c>
      <c r="BK232" s="167">
        <f>SUM(BK233:BK267)</f>
        <v>0</v>
      </c>
    </row>
    <row r="233" spans="1:65" s="2" customFormat="1" ht="16.5" customHeight="1">
      <c r="A233" s="37"/>
      <c r="B233" s="170"/>
      <c r="C233" s="171" t="s">
        <v>92</v>
      </c>
      <c r="D233" s="171" t="s">
        <v>133</v>
      </c>
      <c r="E233" s="172" t="s">
        <v>689</v>
      </c>
      <c r="F233" s="173" t="s">
        <v>690</v>
      </c>
      <c r="G233" s="174" t="s">
        <v>136</v>
      </c>
      <c r="H233" s="175">
        <v>1920.5</v>
      </c>
      <c r="I233" s="176"/>
      <c r="J233" s="177">
        <f>ROUND(I233*H233,0)</f>
        <v>0</v>
      </c>
      <c r="K233" s="173" t="s">
        <v>137</v>
      </c>
      <c r="L233" s="38"/>
      <c r="M233" s="178" t="s">
        <v>1</v>
      </c>
      <c r="N233" s="179" t="s">
        <v>42</v>
      </c>
      <c r="O233" s="76"/>
      <c r="P233" s="180">
        <f>O233*H233</f>
        <v>0</v>
      </c>
      <c r="Q233" s="180">
        <v>0</v>
      </c>
      <c r="R233" s="180">
        <f>Q233*H233</f>
        <v>0</v>
      </c>
      <c r="S233" s="180">
        <v>0</v>
      </c>
      <c r="T233" s="181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182" t="s">
        <v>138</v>
      </c>
      <c r="AT233" s="182" t="s">
        <v>133</v>
      </c>
      <c r="AU233" s="182" t="s">
        <v>86</v>
      </c>
      <c r="AY233" s="18" t="s">
        <v>131</v>
      </c>
      <c r="BE233" s="183">
        <f>IF(N233="základní",J233,0)</f>
        <v>0</v>
      </c>
      <c r="BF233" s="183">
        <f>IF(N233="snížená",J233,0)</f>
        <v>0</v>
      </c>
      <c r="BG233" s="183">
        <f>IF(N233="zákl. přenesená",J233,0)</f>
        <v>0</v>
      </c>
      <c r="BH233" s="183">
        <f>IF(N233="sníž. přenesená",J233,0)</f>
        <v>0</v>
      </c>
      <c r="BI233" s="183">
        <f>IF(N233="nulová",J233,0)</f>
        <v>0</v>
      </c>
      <c r="BJ233" s="18" t="s">
        <v>8</v>
      </c>
      <c r="BK233" s="183">
        <f>ROUND(I233*H233,0)</f>
        <v>0</v>
      </c>
      <c r="BL233" s="18" t="s">
        <v>138</v>
      </c>
      <c r="BM233" s="182" t="s">
        <v>691</v>
      </c>
    </row>
    <row r="234" spans="1:51" s="13" customFormat="1" ht="12">
      <c r="A234" s="13"/>
      <c r="B234" s="184"/>
      <c r="C234" s="13"/>
      <c r="D234" s="185" t="s">
        <v>140</v>
      </c>
      <c r="E234" s="186" t="s">
        <v>1</v>
      </c>
      <c r="F234" s="187" t="s">
        <v>634</v>
      </c>
      <c r="G234" s="13"/>
      <c r="H234" s="188">
        <v>1304.8</v>
      </c>
      <c r="I234" s="189"/>
      <c r="J234" s="13"/>
      <c r="K234" s="13"/>
      <c r="L234" s="184"/>
      <c r="M234" s="190"/>
      <c r="N234" s="191"/>
      <c r="O234" s="191"/>
      <c r="P234" s="191"/>
      <c r="Q234" s="191"/>
      <c r="R234" s="191"/>
      <c r="S234" s="191"/>
      <c r="T234" s="192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186" t="s">
        <v>140</v>
      </c>
      <c r="AU234" s="186" t="s">
        <v>86</v>
      </c>
      <c r="AV234" s="13" t="s">
        <v>86</v>
      </c>
      <c r="AW234" s="13" t="s">
        <v>33</v>
      </c>
      <c r="AX234" s="13" t="s">
        <v>77</v>
      </c>
      <c r="AY234" s="186" t="s">
        <v>131</v>
      </c>
    </row>
    <row r="235" spans="1:51" s="14" customFormat="1" ht="12">
      <c r="A235" s="14"/>
      <c r="B235" s="193"/>
      <c r="C235" s="14"/>
      <c r="D235" s="185" t="s">
        <v>140</v>
      </c>
      <c r="E235" s="194" t="s">
        <v>1</v>
      </c>
      <c r="F235" s="195" t="s">
        <v>170</v>
      </c>
      <c r="G235" s="14"/>
      <c r="H235" s="196">
        <v>1304.8</v>
      </c>
      <c r="I235" s="197"/>
      <c r="J235" s="14"/>
      <c r="K235" s="14"/>
      <c r="L235" s="193"/>
      <c r="M235" s="198"/>
      <c r="N235" s="199"/>
      <c r="O235" s="199"/>
      <c r="P235" s="199"/>
      <c r="Q235" s="199"/>
      <c r="R235" s="199"/>
      <c r="S235" s="199"/>
      <c r="T235" s="200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194" t="s">
        <v>140</v>
      </c>
      <c r="AU235" s="194" t="s">
        <v>86</v>
      </c>
      <c r="AV235" s="14" t="s">
        <v>146</v>
      </c>
      <c r="AW235" s="14" t="s">
        <v>33</v>
      </c>
      <c r="AX235" s="14" t="s">
        <v>77</v>
      </c>
      <c r="AY235" s="194" t="s">
        <v>131</v>
      </c>
    </row>
    <row r="236" spans="1:51" s="13" customFormat="1" ht="12">
      <c r="A236" s="13"/>
      <c r="B236" s="184"/>
      <c r="C236" s="13"/>
      <c r="D236" s="185" t="s">
        <v>140</v>
      </c>
      <c r="E236" s="186" t="s">
        <v>1</v>
      </c>
      <c r="F236" s="187" t="s">
        <v>635</v>
      </c>
      <c r="G236" s="13"/>
      <c r="H236" s="188">
        <v>463.6</v>
      </c>
      <c r="I236" s="189"/>
      <c r="J236" s="13"/>
      <c r="K236" s="13"/>
      <c r="L236" s="184"/>
      <c r="M236" s="190"/>
      <c r="N236" s="191"/>
      <c r="O236" s="191"/>
      <c r="P236" s="191"/>
      <c r="Q236" s="191"/>
      <c r="R236" s="191"/>
      <c r="S236" s="191"/>
      <c r="T236" s="192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186" t="s">
        <v>140</v>
      </c>
      <c r="AU236" s="186" t="s">
        <v>86</v>
      </c>
      <c r="AV236" s="13" t="s">
        <v>86</v>
      </c>
      <c r="AW236" s="13" t="s">
        <v>33</v>
      </c>
      <c r="AX236" s="13" t="s">
        <v>77</v>
      </c>
      <c r="AY236" s="186" t="s">
        <v>131</v>
      </c>
    </row>
    <row r="237" spans="1:51" s="13" customFormat="1" ht="12">
      <c r="A237" s="13"/>
      <c r="B237" s="184"/>
      <c r="C237" s="13"/>
      <c r="D237" s="185" t="s">
        <v>140</v>
      </c>
      <c r="E237" s="186" t="s">
        <v>1</v>
      </c>
      <c r="F237" s="187" t="s">
        <v>636</v>
      </c>
      <c r="G237" s="13"/>
      <c r="H237" s="188">
        <v>135.1</v>
      </c>
      <c r="I237" s="189"/>
      <c r="J237" s="13"/>
      <c r="K237" s="13"/>
      <c r="L237" s="184"/>
      <c r="M237" s="190"/>
      <c r="N237" s="191"/>
      <c r="O237" s="191"/>
      <c r="P237" s="191"/>
      <c r="Q237" s="191"/>
      <c r="R237" s="191"/>
      <c r="S237" s="191"/>
      <c r="T237" s="192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186" t="s">
        <v>140</v>
      </c>
      <c r="AU237" s="186" t="s">
        <v>86</v>
      </c>
      <c r="AV237" s="13" t="s">
        <v>86</v>
      </c>
      <c r="AW237" s="13" t="s">
        <v>33</v>
      </c>
      <c r="AX237" s="13" t="s">
        <v>77</v>
      </c>
      <c r="AY237" s="186" t="s">
        <v>131</v>
      </c>
    </row>
    <row r="238" spans="1:51" s="13" customFormat="1" ht="12">
      <c r="A238" s="13"/>
      <c r="B238" s="184"/>
      <c r="C238" s="13"/>
      <c r="D238" s="185" t="s">
        <v>140</v>
      </c>
      <c r="E238" s="186" t="s">
        <v>1</v>
      </c>
      <c r="F238" s="187" t="s">
        <v>637</v>
      </c>
      <c r="G238" s="13"/>
      <c r="H238" s="188">
        <v>17</v>
      </c>
      <c r="I238" s="189"/>
      <c r="J238" s="13"/>
      <c r="K238" s="13"/>
      <c r="L238" s="184"/>
      <c r="M238" s="190"/>
      <c r="N238" s="191"/>
      <c r="O238" s="191"/>
      <c r="P238" s="191"/>
      <c r="Q238" s="191"/>
      <c r="R238" s="191"/>
      <c r="S238" s="191"/>
      <c r="T238" s="192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186" t="s">
        <v>140</v>
      </c>
      <c r="AU238" s="186" t="s">
        <v>86</v>
      </c>
      <c r="AV238" s="13" t="s">
        <v>86</v>
      </c>
      <c r="AW238" s="13" t="s">
        <v>33</v>
      </c>
      <c r="AX238" s="13" t="s">
        <v>77</v>
      </c>
      <c r="AY238" s="186" t="s">
        <v>131</v>
      </c>
    </row>
    <row r="239" spans="1:51" s="14" customFormat="1" ht="12">
      <c r="A239" s="14"/>
      <c r="B239" s="193"/>
      <c r="C239" s="14"/>
      <c r="D239" s="185" t="s">
        <v>140</v>
      </c>
      <c r="E239" s="194" t="s">
        <v>1</v>
      </c>
      <c r="F239" s="195" t="s">
        <v>170</v>
      </c>
      <c r="G239" s="14"/>
      <c r="H239" s="196">
        <v>615.7</v>
      </c>
      <c r="I239" s="197"/>
      <c r="J239" s="14"/>
      <c r="K239" s="14"/>
      <c r="L239" s="193"/>
      <c r="M239" s="198"/>
      <c r="N239" s="199"/>
      <c r="O239" s="199"/>
      <c r="P239" s="199"/>
      <c r="Q239" s="199"/>
      <c r="R239" s="199"/>
      <c r="S239" s="199"/>
      <c r="T239" s="200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194" t="s">
        <v>140</v>
      </c>
      <c r="AU239" s="194" t="s">
        <v>86</v>
      </c>
      <c r="AV239" s="14" t="s">
        <v>146</v>
      </c>
      <c r="AW239" s="14" t="s">
        <v>33</v>
      </c>
      <c r="AX239" s="14" t="s">
        <v>77</v>
      </c>
      <c r="AY239" s="194" t="s">
        <v>131</v>
      </c>
    </row>
    <row r="240" spans="1:51" s="15" customFormat="1" ht="12">
      <c r="A240" s="15"/>
      <c r="B240" s="201"/>
      <c r="C240" s="15"/>
      <c r="D240" s="185" t="s">
        <v>140</v>
      </c>
      <c r="E240" s="202" t="s">
        <v>1</v>
      </c>
      <c r="F240" s="203" t="s">
        <v>220</v>
      </c>
      <c r="G240" s="15"/>
      <c r="H240" s="204">
        <v>1920.5</v>
      </c>
      <c r="I240" s="205"/>
      <c r="J240" s="15"/>
      <c r="K240" s="15"/>
      <c r="L240" s="201"/>
      <c r="M240" s="206"/>
      <c r="N240" s="207"/>
      <c r="O240" s="207"/>
      <c r="P240" s="207"/>
      <c r="Q240" s="207"/>
      <c r="R240" s="207"/>
      <c r="S240" s="207"/>
      <c r="T240" s="208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T240" s="202" t="s">
        <v>140</v>
      </c>
      <c r="AU240" s="202" t="s">
        <v>86</v>
      </c>
      <c r="AV240" s="15" t="s">
        <v>138</v>
      </c>
      <c r="AW240" s="15" t="s">
        <v>33</v>
      </c>
      <c r="AX240" s="15" t="s">
        <v>8</v>
      </c>
      <c r="AY240" s="202" t="s">
        <v>131</v>
      </c>
    </row>
    <row r="241" spans="1:65" s="2" customFormat="1" ht="16.5" customHeight="1">
      <c r="A241" s="37"/>
      <c r="B241" s="170"/>
      <c r="C241" s="171" t="s">
        <v>348</v>
      </c>
      <c r="D241" s="171" t="s">
        <v>133</v>
      </c>
      <c r="E241" s="172" t="s">
        <v>267</v>
      </c>
      <c r="F241" s="173" t="s">
        <v>268</v>
      </c>
      <c r="G241" s="174" t="s">
        <v>136</v>
      </c>
      <c r="H241" s="175">
        <v>41</v>
      </c>
      <c r="I241" s="176"/>
      <c r="J241" s="177">
        <f>ROUND(I241*H241,0)</f>
        <v>0</v>
      </c>
      <c r="K241" s="173" t="s">
        <v>137</v>
      </c>
      <c r="L241" s="38"/>
      <c r="M241" s="178" t="s">
        <v>1</v>
      </c>
      <c r="N241" s="179" t="s">
        <v>42</v>
      </c>
      <c r="O241" s="76"/>
      <c r="P241" s="180">
        <f>O241*H241</f>
        <v>0</v>
      </c>
      <c r="Q241" s="180">
        <v>0</v>
      </c>
      <c r="R241" s="180">
        <f>Q241*H241</f>
        <v>0</v>
      </c>
      <c r="S241" s="180">
        <v>0</v>
      </c>
      <c r="T241" s="181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182" t="s">
        <v>138</v>
      </c>
      <c r="AT241" s="182" t="s">
        <v>133</v>
      </c>
      <c r="AU241" s="182" t="s">
        <v>86</v>
      </c>
      <c r="AY241" s="18" t="s">
        <v>131</v>
      </c>
      <c r="BE241" s="183">
        <f>IF(N241="základní",J241,0)</f>
        <v>0</v>
      </c>
      <c r="BF241" s="183">
        <f>IF(N241="snížená",J241,0)</f>
        <v>0</v>
      </c>
      <c r="BG241" s="183">
        <f>IF(N241="zákl. přenesená",J241,0)</f>
        <v>0</v>
      </c>
      <c r="BH241" s="183">
        <f>IF(N241="sníž. přenesená",J241,0)</f>
        <v>0</v>
      </c>
      <c r="BI241" s="183">
        <f>IF(N241="nulová",J241,0)</f>
        <v>0</v>
      </c>
      <c r="BJ241" s="18" t="s">
        <v>8</v>
      </c>
      <c r="BK241" s="183">
        <f>ROUND(I241*H241,0)</f>
        <v>0</v>
      </c>
      <c r="BL241" s="18" t="s">
        <v>138</v>
      </c>
      <c r="BM241" s="182" t="s">
        <v>692</v>
      </c>
    </row>
    <row r="242" spans="1:51" s="13" customFormat="1" ht="12">
      <c r="A242" s="13"/>
      <c r="B242" s="184"/>
      <c r="C242" s="13"/>
      <c r="D242" s="185" t="s">
        <v>140</v>
      </c>
      <c r="E242" s="186" t="s">
        <v>1</v>
      </c>
      <c r="F242" s="187" t="s">
        <v>693</v>
      </c>
      <c r="G242" s="13"/>
      <c r="H242" s="188">
        <v>41</v>
      </c>
      <c r="I242" s="189"/>
      <c r="J242" s="13"/>
      <c r="K242" s="13"/>
      <c r="L242" s="184"/>
      <c r="M242" s="190"/>
      <c r="N242" s="191"/>
      <c r="O242" s="191"/>
      <c r="P242" s="191"/>
      <c r="Q242" s="191"/>
      <c r="R242" s="191"/>
      <c r="S242" s="191"/>
      <c r="T242" s="192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186" t="s">
        <v>140</v>
      </c>
      <c r="AU242" s="186" t="s">
        <v>86</v>
      </c>
      <c r="AV242" s="13" t="s">
        <v>86</v>
      </c>
      <c r="AW242" s="13" t="s">
        <v>33</v>
      </c>
      <c r="AX242" s="13" t="s">
        <v>8</v>
      </c>
      <c r="AY242" s="186" t="s">
        <v>131</v>
      </c>
    </row>
    <row r="243" spans="1:65" s="2" customFormat="1" ht="24.15" customHeight="1">
      <c r="A243" s="37"/>
      <c r="B243" s="170"/>
      <c r="C243" s="171" t="s">
        <v>352</v>
      </c>
      <c r="D243" s="171" t="s">
        <v>133</v>
      </c>
      <c r="E243" s="172" t="s">
        <v>694</v>
      </c>
      <c r="F243" s="173" t="s">
        <v>695</v>
      </c>
      <c r="G243" s="174" t="s">
        <v>136</v>
      </c>
      <c r="H243" s="175">
        <v>1920.5</v>
      </c>
      <c r="I243" s="176"/>
      <c r="J243" s="177">
        <f>ROUND(I243*H243,0)</f>
        <v>0</v>
      </c>
      <c r="K243" s="173" t="s">
        <v>137</v>
      </c>
      <c r="L243" s="38"/>
      <c r="M243" s="178" t="s">
        <v>1</v>
      </c>
      <c r="N243" s="179" t="s">
        <v>42</v>
      </c>
      <c r="O243" s="76"/>
      <c r="P243" s="180">
        <f>O243*H243</f>
        <v>0</v>
      </c>
      <c r="Q243" s="180">
        <v>0</v>
      </c>
      <c r="R243" s="180">
        <f>Q243*H243</f>
        <v>0</v>
      </c>
      <c r="S243" s="180">
        <v>0</v>
      </c>
      <c r="T243" s="181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182" t="s">
        <v>138</v>
      </c>
      <c r="AT243" s="182" t="s">
        <v>133</v>
      </c>
      <c r="AU243" s="182" t="s">
        <v>86</v>
      </c>
      <c r="AY243" s="18" t="s">
        <v>131</v>
      </c>
      <c r="BE243" s="183">
        <f>IF(N243="základní",J243,0)</f>
        <v>0</v>
      </c>
      <c r="BF243" s="183">
        <f>IF(N243="snížená",J243,0)</f>
        <v>0</v>
      </c>
      <c r="BG243" s="183">
        <f>IF(N243="zákl. přenesená",J243,0)</f>
        <v>0</v>
      </c>
      <c r="BH243" s="183">
        <f>IF(N243="sníž. přenesená",J243,0)</f>
        <v>0</v>
      </c>
      <c r="BI243" s="183">
        <f>IF(N243="nulová",J243,0)</f>
        <v>0</v>
      </c>
      <c r="BJ243" s="18" t="s">
        <v>8</v>
      </c>
      <c r="BK243" s="183">
        <f>ROUND(I243*H243,0)</f>
        <v>0</v>
      </c>
      <c r="BL243" s="18" t="s">
        <v>138</v>
      </c>
      <c r="BM243" s="182" t="s">
        <v>696</v>
      </c>
    </row>
    <row r="244" spans="1:51" s="13" customFormat="1" ht="12">
      <c r="A244" s="13"/>
      <c r="B244" s="184"/>
      <c r="C244" s="13"/>
      <c r="D244" s="185" t="s">
        <v>140</v>
      </c>
      <c r="E244" s="186" t="s">
        <v>1</v>
      </c>
      <c r="F244" s="187" t="s">
        <v>634</v>
      </c>
      <c r="G244" s="13"/>
      <c r="H244" s="188">
        <v>1304.8</v>
      </c>
      <c r="I244" s="189"/>
      <c r="J244" s="13"/>
      <c r="K244" s="13"/>
      <c r="L244" s="184"/>
      <c r="M244" s="190"/>
      <c r="N244" s="191"/>
      <c r="O244" s="191"/>
      <c r="P244" s="191"/>
      <c r="Q244" s="191"/>
      <c r="R244" s="191"/>
      <c r="S244" s="191"/>
      <c r="T244" s="192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186" t="s">
        <v>140</v>
      </c>
      <c r="AU244" s="186" t="s">
        <v>86</v>
      </c>
      <c r="AV244" s="13" t="s">
        <v>86</v>
      </c>
      <c r="AW244" s="13" t="s">
        <v>33</v>
      </c>
      <c r="AX244" s="13" t="s">
        <v>77</v>
      </c>
      <c r="AY244" s="186" t="s">
        <v>131</v>
      </c>
    </row>
    <row r="245" spans="1:51" s="14" customFormat="1" ht="12">
      <c r="A245" s="14"/>
      <c r="B245" s="193"/>
      <c r="C245" s="14"/>
      <c r="D245" s="185" t="s">
        <v>140</v>
      </c>
      <c r="E245" s="194" t="s">
        <v>1</v>
      </c>
      <c r="F245" s="195" t="s">
        <v>170</v>
      </c>
      <c r="G245" s="14"/>
      <c r="H245" s="196">
        <v>1304.8</v>
      </c>
      <c r="I245" s="197"/>
      <c r="J245" s="14"/>
      <c r="K245" s="14"/>
      <c r="L245" s="193"/>
      <c r="M245" s="198"/>
      <c r="N245" s="199"/>
      <c r="O245" s="199"/>
      <c r="P245" s="199"/>
      <c r="Q245" s="199"/>
      <c r="R245" s="199"/>
      <c r="S245" s="199"/>
      <c r="T245" s="200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194" t="s">
        <v>140</v>
      </c>
      <c r="AU245" s="194" t="s">
        <v>86</v>
      </c>
      <c r="AV245" s="14" t="s">
        <v>146</v>
      </c>
      <c r="AW245" s="14" t="s">
        <v>33</v>
      </c>
      <c r="AX245" s="14" t="s">
        <v>77</v>
      </c>
      <c r="AY245" s="194" t="s">
        <v>131</v>
      </c>
    </row>
    <row r="246" spans="1:51" s="13" customFormat="1" ht="12">
      <c r="A246" s="13"/>
      <c r="B246" s="184"/>
      <c r="C246" s="13"/>
      <c r="D246" s="185" t="s">
        <v>140</v>
      </c>
      <c r="E246" s="186" t="s">
        <v>1</v>
      </c>
      <c r="F246" s="187" t="s">
        <v>635</v>
      </c>
      <c r="G246" s="13"/>
      <c r="H246" s="188">
        <v>463.6</v>
      </c>
      <c r="I246" s="189"/>
      <c r="J246" s="13"/>
      <c r="K246" s="13"/>
      <c r="L246" s="184"/>
      <c r="M246" s="190"/>
      <c r="N246" s="191"/>
      <c r="O246" s="191"/>
      <c r="P246" s="191"/>
      <c r="Q246" s="191"/>
      <c r="R246" s="191"/>
      <c r="S246" s="191"/>
      <c r="T246" s="192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186" t="s">
        <v>140</v>
      </c>
      <c r="AU246" s="186" t="s">
        <v>86</v>
      </c>
      <c r="AV246" s="13" t="s">
        <v>86</v>
      </c>
      <c r="AW246" s="13" t="s">
        <v>33</v>
      </c>
      <c r="AX246" s="13" t="s">
        <v>77</v>
      </c>
      <c r="AY246" s="186" t="s">
        <v>131</v>
      </c>
    </row>
    <row r="247" spans="1:51" s="13" customFormat="1" ht="12">
      <c r="A247" s="13"/>
      <c r="B247" s="184"/>
      <c r="C247" s="13"/>
      <c r="D247" s="185" t="s">
        <v>140</v>
      </c>
      <c r="E247" s="186" t="s">
        <v>1</v>
      </c>
      <c r="F247" s="187" t="s">
        <v>636</v>
      </c>
      <c r="G247" s="13"/>
      <c r="H247" s="188">
        <v>135.1</v>
      </c>
      <c r="I247" s="189"/>
      <c r="J247" s="13"/>
      <c r="K247" s="13"/>
      <c r="L247" s="184"/>
      <c r="M247" s="190"/>
      <c r="N247" s="191"/>
      <c r="O247" s="191"/>
      <c r="P247" s="191"/>
      <c r="Q247" s="191"/>
      <c r="R247" s="191"/>
      <c r="S247" s="191"/>
      <c r="T247" s="192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186" t="s">
        <v>140</v>
      </c>
      <c r="AU247" s="186" t="s">
        <v>86</v>
      </c>
      <c r="AV247" s="13" t="s">
        <v>86</v>
      </c>
      <c r="AW247" s="13" t="s">
        <v>33</v>
      </c>
      <c r="AX247" s="13" t="s">
        <v>77</v>
      </c>
      <c r="AY247" s="186" t="s">
        <v>131</v>
      </c>
    </row>
    <row r="248" spans="1:51" s="13" customFormat="1" ht="12">
      <c r="A248" s="13"/>
      <c r="B248" s="184"/>
      <c r="C248" s="13"/>
      <c r="D248" s="185" t="s">
        <v>140</v>
      </c>
      <c r="E248" s="186" t="s">
        <v>1</v>
      </c>
      <c r="F248" s="187" t="s">
        <v>637</v>
      </c>
      <c r="G248" s="13"/>
      <c r="H248" s="188">
        <v>17</v>
      </c>
      <c r="I248" s="189"/>
      <c r="J248" s="13"/>
      <c r="K248" s="13"/>
      <c r="L248" s="184"/>
      <c r="M248" s="190"/>
      <c r="N248" s="191"/>
      <c r="O248" s="191"/>
      <c r="P248" s="191"/>
      <c r="Q248" s="191"/>
      <c r="R248" s="191"/>
      <c r="S248" s="191"/>
      <c r="T248" s="192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186" t="s">
        <v>140</v>
      </c>
      <c r="AU248" s="186" t="s">
        <v>86</v>
      </c>
      <c r="AV248" s="13" t="s">
        <v>86</v>
      </c>
      <c r="AW248" s="13" t="s">
        <v>33</v>
      </c>
      <c r="AX248" s="13" t="s">
        <v>77</v>
      </c>
      <c r="AY248" s="186" t="s">
        <v>131</v>
      </c>
    </row>
    <row r="249" spans="1:51" s="14" customFormat="1" ht="12">
      <c r="A249" s="14"/>
      <c r="B249" s="193"/>
      <c r="C249" s="14"/>
      <c r="D249" s="185" t="s">
        <v>140</v>
      </c>
      <c r="E249" s="194" t="s">
        <v>1</v>
      </c>
      <c r="F249" s="195" t="s">
        <v>170</v>
      </c>
      <c r="G249" s="14"/>
      <c r="H249" s="196">
        <v>615.7</v>
      </c>
      <c r="I249" s="197"/>
      <c r="J249" s="14"/>
      <c r="K249" s="14"/>
      <c r="L249" s="193"/>
      <c r="M249" s="198"/>
      <c r="N249" s="199"/>
      <c r="O249" s="199"/>
      <c r="P249" s="199"/>
      <c r="Q249" s="199"/>
      <c r="R249" s="199"/>
      <c r="S249" s="199"/>
      <c r="T249" s="200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194" t="s">
        <v>140</v>
      </c>
      <c r="AU249" s="194" t="s">
        <v>86</v>
      </c>
      <c r="AV249" s="14" t="s">
        <v>146</v>
      </c>
      <c r="AW249" s="14" t="s">
        <v>33</v>
      </c>
      <c r="AX249" s="14" t="s">
        <v>77</v>
      </c>
      <c r="AY249" s="194" t="s">
        <v>131</v>
      </c>
    </row>
    <row r="250" spans="1:51" s="15" customFormat="1" ht="12">
      <c r="A250" s="15"/>
      <c r="B250" s="201"/>
      <c r="C250" s="15"/>
      <c r="D250" s="185" t="s">
        <v>140</v>
      </c>
      <c r="E250" s="202" t="s">
        <v>1</v>
      </c>
      <c r="F250" s="203" t="s">
        <v>220</v>
      </c>
      <c r="G250" s="15"/>
      <c r="H250" s="204">
        <v>1920.5</v>
      </c>
      <c r="I250" s="205"/>
      <c r="J250" s="15"/>
      <c r="K250" s="15"/>
      <c r="L250" s="201"/>
      <c r="M250" s="206"/>
      <c r="N250" s="207"/>
      <c r="O250" s="207"/>
      <c r="P250" s="207"/>
      <c r="Q250" s="207"/>
      <c r="R250" s="207"/>
      <c r="S250" s="207"/>
      <c r="T250" s="208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T250" s="202" t="s">
        <v>140</v>
      </c>
      <c r="AU250" s="202" t="s">
        <v>86</v>
      </c>
      <c r="AV250" s="15" t="s">
        <v>138</v>
      </c>
      <c r="AW250" s="15" t="s">
        <v>33</v>
      </c>
      <c r="AX250" s="15" t="s">
        <v>8</v>
      </c>
      <c r="AY250" s="202" t="s">
        <v>131</v>
      </c>
    </row>
    <row r="251" spans="1:65" s="2" customFormat="1" ht="24.15" customHeight="1">
      <c r="A251" s="37"/>
      <c r="B251" s="170"/>
      <c r="C251" s="171" t="s">
        <v>356</v>
      </c>
      <c r="D251" s="171" t="s">
        <v>133</v>
      </c>
      <c r="E251" s="172" t="s">
        <v>697</v>
      </c>
      <c r="F251" s="173" t="s">
        <v>698</v>
      </c>
      <c r="G251" s="174" t="s">
        <v>136</v>
      </c>
      <c r="H251" s="175">
        <v>1304.8</v>
      </c>
      <c r="I251" s="176"/>
      <c r="J251" s="177">
        <f>ROUND(I251*H251,0)</f>
        <v>0</v>
      </c>
      <c r="K251" s="173" t="s">
        <v>137</v>
      </c>
      <c r="L251" s="38"/>
      <c r="M251" s="178" t="s">
        <v>1</v>
      </c>
      <c r="N251" s="179" t="s">
        <v>42</v>
      </c>
      <c r="O251" s="76"/>
      <c r="P251" s="180">
        <f>O251*H251</f>
        <v>0</v>
      </c>
      <c r="Q251" s="180">
        <v>0.08922</v>
      </c>
      <c r="R251" s="180">
        <f>Q251*H251</f>
        <v>116.414256</v>
      </c>
      <c r="S251" s="180">
        <v>0</v>
      </c>
      <c r="T251" s="181">
        <f>S251*H251</f>
        <v>0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R251" s="182" t="s">
        <v>138</v>
      </c>
      <c r="AT251" s="182" t="s">
        <v>133</v>
      </c>
      <c r="AU251" s="182" t="s">
        <v>86</v>
      </c>
      <c r="AY251" s="18" t="s">
        <v>131</v>
      </c>
      <c r="BE251" s="183">
        <f>IF(N251="základní",J251,0)</f>
        <v>0</v>
      </c>
      <c r="BF251" s="183">
        <f>IF(N251="snížená",J251,0)</f>
        <v>0</v>
      </c>
      <c r="BG251" s="183">
        <f>IF(N251="zákl. přenesená",J251,0)</f>
        <v>0</v>
      </c>
      <c r="BH251" s="183">
        <f>IF(N251="sníž. přenesená",J251,0)</f>
        <v>0</v>
      </c>
      <c r="BI251" s="183">
        <f>IF(N251="nulová",J251,0)</f>
        <v>0</v>
      </c>
      <c r="BJ251" s="18" t="s">
        <v>8</v>
      </c>
      <c r="BK251" s="183">
        <f>ROUND(I251*H251,0)</f>
        <v>0</v>
      </c>
      <c r="BL251" s="18" t="s">
        <v>138</v>
      </c>
      <c r="BM251" s="182" t="s">
        <v>699</v>
      </c>
    </row>
    <row r="252" spans="1:51" s="13" customFormat="1" ht="12">
      <c r="A252" s="13"/>
      <c r="B252" s="184"/>
      <c r="C252" s="13"/>
      <c r="D252" s="185" t="s">
        <v>140</v>
      </c>
      <c r="E252" s="186" t="s">
        <v>1</v>
      </c>
      <c r="F252" s="187" t="s">
        <v>634</v>
      </c>
      <c r="G252" s="13"/>
      <c r="H252" s="188">
        <v>1304.8</v>
      </c>
      <c r="I252" s="189"/>
      <c r="J252" s="13"/>
      <c r="K252" s="13"/>
      <c r="L252" s="184"/>
      <c r="M252" s="190"/>
      <c r="N252" s="191"/>
      <c r="O252" s="191"/>
      <c r="P252" s="191"/>
      <c r="Q252" s="191"/>
      <c r="R252" s="191"/>
      <c r="S252" s="191"/>
      <c r="T252" s="192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186" t="s">
        <v>140</v>
      </c>
      <c r="AU252" s="186" t="s">
        <v>86</v>
      </c>
      <c r="AV252" s="13" t="s">
        <v>86</v>
      </c>
      <c r="AW252" s="13" t="s">
        <v>33</v>
      </c>
      <c r="AX252" s="13" t="s">
        <v>77</v>
      </c>
      <c r="AY252" s="186" t="s">
        <v>131</v>
      </c>
    </row>
    <row r="253" spans="1:51" s="14" customFormat="1" ht="12">
      <c r="A253" s="14"/>
      <c r="B253" s="193"/>
      <c r="C253" s="14"/>
      <c r="D253" s="185" t="s">
        <v>140</v>
      </c>
      <c r="E253" s="194" t="s">
        <v>1</v>
      </c>
      <c r="F253" s="195" t="s">
        <v>170</v>
      </c>
      <c r="G253" s="14"/>
      <c r="H253" s="196">
        <v>1304.8</v>
      </c>
      <c r="I253" s="197"/>
      <c r="J253" s="14"/>
      <c r="K253" s="14"/>
      <c r="L253" s="193"/>
      <c r="M253" s="198"/>
      <c r="N253" s="199"/>
      <c r="O253" s="199"/>
      <c r="P253" s="199"/>
      <c r="Q253" s="199"/>
      <c r="R253" s="199"/>
      <c r="S253" s="199"/>
      <c r="T253" s="200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194" t="s">
        <v>140</v>
      </c>
      <c r="AU253" s="194" t="s">
        <v>86</v>
      </c>
      <c r="AV253" s="14" t="s">
        <v>146</v>
      </c>
      <c r="AW253" s="14" t="s">
        <v>33</v>
      </c>
      <c r="AX253" s="14" t="s">
        <v>8</v>
      </c>
      <c r="AY253" s="194" t="s">
        <v>131</v>
      </c>
    </row>
    <row r="254" spans="1:65" s="2" customFormat="1" ht="21.75" customHeight="1">
      <c r="A254" s="37"/>
      <c r="B254" s="170"/>
      <c r="C254" s="209" t="s">
        <v>360</v>
      </c>
      <c r="D254" s="209" t="s">
        <v>244</v>
      </c>
      <c r="E254" s="210" t="s">
        <v>700</v>
      </c>
      <c r="F254" s="211" t="s">
        <v>701</v>
      </c>
      <c r="G254" s="212" t="s">
        <v>136</v>
      </c>
      <c r="H254" s="213">
        <v>1317.848</v>
      </c>
      <c r="I254" s="214"/>
      <c r="J254" s="215">
        <f>ROUND(I254*H254,0)</f>
        <v>0</v>
      </c>
      <c r="K254" s="211" t="s">
        <v>137</v>
      </c>
      <c r="L254" s="216"/>
      <c r="M254" s="217" t="s">
        <v>1</v>
      </c>
      <c r="N254" s="218" t="s">
        <v>42</v>
      </c>
      <c r="O254" s="76"/>
      <c r="P254" s="180">
        <f>O254*H254</f>
        <v>0</v>
      </c>
      <c r="Q254" s="180">
        <v>0.131</v>
      </c>
      <c r="R254" s="180">
        <f>Q254*H254</f>
        <v>172.638088</v>
      </c>
      <c r="S254" s="180">
        <v>0</v>
      </c>
      <c r="T254" s="181">
        <f>S254*H254</f>
        <v>0</v>
      </c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R254" s="182" t="s">
        <v>171</v>
      </c>
      <c r="AT254" s="182" t="s">
        <v>244</v>
      </c>
      <c r="AU254" s="182" t="s">
        <v>86</v>
      </c>
      <c r="AY254" s="18" t="s">
        <v>131</v>
      </c>
      <c r="BE254" s="183">
        <f>IF(N254="základní",J254,0)</f>
        <v>0</v>
      </c>
      <c r="BF254" s="183">
        <f>IF(N254="snížená",J254,0)</f>
        <v>0</v>
      </c>
      <c r="BG254" s="183">
        <f>IF(N254="zákl. přenesená",J254,0)</f>
        <v>0</v>
      </c>
      <c r="BH254" s="183">
        <f>IF(N254="sníž. přenesená",J254,0)</f>
        <v>0</v>
      </c>
      <c r="BI254" s="183">
        <f>IF(N254="nulová",J254,0)</f>
        <v>0</v>
      </c>
      <c r="BJ254" s="18" t="s">
        <v>8</v>
      </c>
      <c r="BK254" s="183">
        <f>ROUND(I254*H254,0)</f>
        <v>0</v>
      </c>
      <c r="BL254" s="18" t="s">
        <v>138</v>
      </c>
      <c r="BM254" s="182" t="s">
        <v>702</v>
      </c>
    </row>
    <row r="255" spans="1:51" s="13" customFormat="1" ht="12">
      <c r="A255" s="13"/>
      <c r="B255" s="184"/>
      <c r="C255" s="13"/>
      <c r="D255" s="185" t="s">
        <v>140</v>
      </c>
      <c r="E255" s="186" t="s">
        <v>1</v>
      </c>
      <c r="F255" s="187" t="s">
        <v>703</v>
      </c>
      <c r="G255" s="13"/>
      <c r="H255" s="188">
        <v>1317.848</v>
      </c>
      <c r="I255" s="189"/>
      <c r="J255" s="13"/>
      <c r="K255" s="13"/>
      <c r="L255" s="184"/>
      <c r="M255" s="190"/>
      <c r="N255" s="191"/>
      <c r="O255" s="191"/>
      <c r="P255" s="191"/>
      <c r="Q255" s="191"/>
      <c r="R255" s="191"/>
      <c r="S255" s="191"/>
      <c r="T255" s="192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186" t="s">
        <v>140</v>
      </c>
      <c r="AU255" s="186" t="s">
        <v>86</v>
      </c>
      <c r="AV255" s="13" t="s">
        <v>86</v>
      </c>
      <c r="AW255" s="13" t="s">
        <v>33</v>
      </c>
      <c r="AX255" s="13" t="s">
        <v>77</v>
      </c>
      <c r="AY255" s="186" t="s">
        <v>131</v>
      </c>
    </row>
    <row r="256" spans="1:51" s="14" customFormat="1" ht="12">
      <c r="A256" s="14"/>
      <c r="B256" s="193"/>
      <c r="C256" s="14"/>
      <c r="D256" s="185" t="s">
        <v>140</v>
      </c>
      <c r="E256" s="194" t="s">
        <v>1</v>
      </c>
      <c r="F256" s="195" t="s">
        <v>170</v>
      </c>
      <c r="G256" s="14"/>
      <c r="H256" s="196">
        <v>1317.848</v>
      </c>
      <c r="I256" s="197"/>
      <c r="J256" s="14"/>
      <c r="K256" s="14"/>
      <c r="L256" s="193"/>
      <c r="M256" s="198"/>
      <c r="N256" s="199"/>
      <c r="O256" s="199"/>
      <c r="P256" s="199"/>
      <c r="Q256" s="199"/>
      <c r="R256" s="199"/>
      <c r="S256" s="199"/>
      <c r="T256" s="200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194" t="s">
        <v>140</v>
      </c>
      <c r="AU256" s="194" t="s">
        <v>86</v>
      </c>
      <c r="AV256" s="14" t="s">
        <v>146</v>
      </c>
      <c r="AW256" s="14" t="s">
        <v>33</v>
      </c>
      <c r="AX256" s="14" t="s">
        <v>8</v>
      </c>
      <c r="AY256" s="194" t="s">
        <v>131</v>
      </c>
    </row>
    <row r="257" spans="1:65" s="2" customFormat="1" ht="24.15" customHeight="1">
      <c r="A257" s="37"/>
      <c r="B257" s="170"/>
      <c r="C257" s="171" t="s">
        <v>364</v>
      </c>
      <c r="D257" s="171" t="s">
        <v>133</v>
      </c>
      <c r="E257" s="172" t="s">
        <v>704</v>
      </c>
      <c r="F257" s="173" t="s">
        <v>705</v>
      </c>
      <c r="G257" s="174" t="s">
        <v>136</v>
      </c>
      <c r="H257" s="175">
        <v>615.7</v>
      </c>
      <c r="I257" s="176"/>
      <c r="J257" s="177">
        <f>ROUND(I257*H257,0)</f>
        <v>0</v>
      </c>
      <c r="K257" s="173" t="s">
        <v>137</v>
      </c>
      <c r="L257" s="38"/>
      <c r="M257" s="178" t="s">
        <v>1</v>
      </c>
      <c r="N257" s="179" t="s">
        <v>42</v>
      </c>
      <c r="O257" s="76"/>
      <c r="P257" s="180">
        <f>O257*H257</f>
        <v>0</v>
      </c>
      <c r="Q257" s="180">
        <v>0.09062</v>
      </c>
      <c r="R257" s="180">
        <f>Q257*H257</f>
        <v>55.794734000000005</v>
      </c>
      <c r="S257" s="180">
        <v>0</v>
      </c>
      <c r="T257" s="181">
        <f>S257*H257</f>
        <v>0</v>
      </c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R257" s="182" t="s">
        <v>138</v>
      </c>
      <c r="AT257" s="182" t="s">
        <v>133</v>
      </c>
      <c r="AU257" s="182" t="s">
        <v>86</v>
      </c>
      <c r="AY257" s="18" t="s">
        <v>131</v>
      </c>
      <c r="BE257" s="183">
        <f>IF(N257="základní",J257,0)</f>
        <v>0</v>
      </c>
      <c r="BF257" s="183">
        <f>IF(N257="snížená",J257,0)</f>
        <v>0</v>
      </c>
      <c r="BG257" s="183">
        <f>IF(N257="zákl. přenesená",J257,0)</f>
        <v>0</v>
      </c>
      <c r="BH257" s="183">
        <f>IF(N257="sníž. přenesená",J257,0)</f>
        <v>0</v>
      </c>
      <c r="BI257" s="183">
        <f>IF(N257="nulová",J257,0)</f>
        <v>0</v>
      </c>
      <c r="BJ257" s="18" t="s">
        <v>8</v>
      </c>
      <c r="BK257" s="183">
        <f>ROUND(I257*H257,0)</f>
        <v>0</v>
      </c>
      <c r="BL257" s="18" t="s">
        <v>138</v>
      </c>
      <c r="BM257" s="182" t="s">
        <v>706</v>
      </c>
    </row>
    <row r="258" spans="1:51" s="13" customFormat="1" ht="12">
      <c r="A258" s="13"/>
      <c r="B258" s="184"/>
      <c r="C258" s="13"/>
      <c r="D258" s="185" t="s">
        <v>140</v>
      </c>
      <c r="E258" s="186" t="s">
        <v>1</v>
      </c>
      <c r="F258" s="187" t="s">
        <v>635</v>
      </c>
      <c r="G258" s="13"/>
      <c r="H258" s="188">
        <v>463.6</v>
      </c>
      <c r="I258" s="189"/>
      <c r="J258" s="13"/>
      <c r="K258" s="13"/>
      <c r="L258" s="184"/>
      <c r="M258" s="190"/>
      <c r="N258" s="191"/>
      <c r="O258" s="191"/>
      <c r="P258" s="191"/>
      <c r="Q258" s="191"/>
      <c r="R258" s="191"/>
      <c r="S258" s="191"/>
      <c r="T258" s="192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186" t="s">
        <v>140</v>
      </c>
      <c r="AU258" s="186" t="s">
        <v>86</v>
      </c>
      <c r="AV258" s="13" t="s">
        <v>86</v>
      </c>
      <c r="AW258" s="13" t="s">
        <v>33</v>
      </c>
      <c r="AX258" s="13" t="s">
        <v>77</v>
      </c>
      <c r="AY258" s="186" t="s">
        <v>131</v>
      </c>
    </row>
    <row r="259" spans="1:51" s="13" customFormat="1" ht="12">
      <c r="A259" s="13"/>
      <c r="B259" s="184"/>
      <c r="C259" s="13"/>
      <c r="D259" s="185" t="s">
        <v>140</v>
      </c>
      <c r="E259" s="186" t="s">
        <v>1</v>
      </c>
      <c r="F259" s="187" t="s">
        <v>636</v>
      </c>
      <c r="G259" s="13"/>
      <c r="H259" s="188">
        <v>135.1</v>
      </c>
      <c r="I259" s="189"/>
      <c r="J259" s="13"/>
      <c r="K259" s="13"/>
      <c r="L259" s="184"/>
      <c r="M259" s="190"/>
      <c r="N259" s="191"/>
      <c r="O259" s="191"/>
      <c r="P259" s="191"/>
      <c r="Q259" s="191"/>
      <c r="R259" s="191"/>
      <c r="S259" s="191"/>
      <c r="T259" s="192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186" t="s">
        <v>140</v>
      </c>
      <c r="AU259" s="186" t="s">
        <v>86</v>
      </c>
      <c r="AV259" s="13" t="s">
        <v>86</v>
      </c>
      <c r="AW259" s="13" t="s">
        <v>33</v>
      </c>
      <c r="AX259" s="13" t="s">
        <v>77</v>
      </c>
      <c r="AY259" s="186" t="s">
        <v>131</v>
      </c>
    </row>
    <row r="260" spans="1:51" s="13" customFormat="1" ht="12">
      <c r="A260" s="13"/>
      <c r="B260" s="184"/>
      <c r="C260" s="13"/>
      <c r="D260" s="185" t="s">
        <v>140</v>
      </c>
      <c r="E260" s="186" t="s">
        <v>1</v>
      </c>
      <c r="F260" s="187" t="s">
        <v>637</v>
      </c>
      <c r="G260" s="13"/>
      <c r="H260" s="188">
        <v>17</v>
      </c>
      <c r="I260" s="189"/>
      <c r="J260" s="13"/>
      <c r="K260" s="13"/>
      <c r="L260" s="184"/>
      <c r="M260" s="190"/>
      <c r="N260" s="191"/>
      <c r="O260" s="191"/>
      <c r="P260" s="191"/>
      <c r="Q260" s="191"/>
      <c r="R260" s="191"/>
      <c r="S260" s="191"/>
      <c r="T260" s="192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186" t="s">
        <v>140</v>
      </c>
      <c r="AU260" s="186" t="s">
        <v>86</v>
      </c>
      <c r="AV260" s="13" t="s">
        <v>86</v>
      </c>
      <c r="AW260" s="13" t="s">
        <v>33</v>
      </c>
      <c r="AX260" s="13" t="s">
        <v>77</v>
      </c>
      <c r="AY260" s="186" t="s">
        <v>131</v>
      </c>
    </row>
    <row r="261" spans="1:51" s="14" customFormat="1" ht="12">
      <c r="A261" s="14"/>
      <c r="B261" s="193"/>
      <c r="C261" s="14"/>
      <c r="D261" s="185" t="s">
        <v>140</v>
      </c>
      <c r="E261" s="194" t="s">
        <v>1</v>
      </c>
      <c r="F261" s="195" t="s">
        <v>170</v>
      </c>
      <c r="G261" s="14"/>
      <c r="H261" s="196">
        <v>615.7</v>
      </c>
      <c r="I261" s="197"/>
      <c r="J261" s="14"/>
      <c r="K261" s="14"/>
      <c r="L261" s="193"/>
      <c r="M261" s="198"/>
      <c r="N261" s="199"/>
      <c r="O261" s="199"/>
      <c r="P261" s="199"/>
      <c r="Q261" s="199"/>
      <c r="R261" s="199"/>
      <c r="S261" s="199"/>
      <c r="T261" s="200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194" t="s">
        <v>140</v>
      </c>
      <c r="AU261" s="194" t="s">
        <v>86</v>
      </c>
      <c r="AV261" s="14" t="s">
        <v>146</v>
      </c>
      <c r="AW261" s="14" t="s">
        <v>33</v>
      </c>
      <c r="AX261" s="14" t="s">
        <v>8</v>
      </c>
      <c r="AY261" s="194" t="s">
        <v>131</v>
      </c>
    </row>
    <row r="262" spans="1:65" s="2" customFormat="1" ht="21.75" customHeight="1">
      <c r="A262" s="37"/>
      <c r="B262" s="170"/>
      <c r="C262" s="209" t="s">
        <v>368</v>
      </c>
      <c r="D262" s="209" t="s">
        <v>244</v>
      </c>
      <c r="E262" s="210" t="s">
        <v>707</v>
      </c>
      <c r="F262" s="211" t="s">
        <v>708</v>
      </c>
      <c r="G262" s="212" t="s">
        <v>136</v>
      </c>
      <c r="H262" s="213">
        <v>468.236</v>
      </c>
      <c r="I262" s="214"/>
      <c r="J262" s="215">
        <f>ROUND(I262*H262,0)</f>
        <v>0</v>
      </c>
      <c r="K262" s="211" t="s">
        <v>137</v>
      </c>
      <c r="L262" s="216"/>
      <c r="M262" s="217" t="s">
        <v>1</v>
      </c>
      <c r="N262" s="218" t="s">
        <v>42</v>
      </c>
      <c r="O262" s="76"/>
      <c r="P262" s="180">
        <f>O262*H262</f>
        <v>0</v>
      </c>
      <c r="Q262" s="180">
        <v>0.176</v>
      </c>
      <c r="R262" s="180">
        <f>Q262*H262</f>
        <v>82.40953599999999</v>
      </c>
      <c r="S262" s="180">
        <v>0</v>
      </c>
      <c r="T262" s="181">
        <f>S262*H262</f>
        <v>0</v>
      </c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R262" s="182" t="s">
        <v>171</v>
      </c>
      <c r="AT262" s="182" t="s">
        <v>244</v>
      </c>
      <c r="AU262" s="182" t="s">
        <v>86</v>
      </c>
      <c r="AY262" s="18" t="s">
        <v>131</v>
      </c>
      <c r="BE262" s="183">
        <f>IF(N262="základní",J262,0)</f>
        <v>0</v>
      </c>
      <c r="BF262" s="183">
        <f>IF(N262="snížená",J262,0)</f>
        <v>0</v>
      </c>
      <c r="BG262" s="183">
        <f>IF(N262="zákl. přenesená",J262,0)</f>
        <v>0</v>
      </c>
      <c r="BH262" s="183">
        <f>IF(N262="sníž. přenesená",J262,0)</f>
        <v>0</v>
      </c>
      <c r="BI262" s="183">
        <f>IF(N262="nulová",J262,0)</f>
        <v>0</v>
      </c>
      <c r="BJ262" s="18" t="s">
        <v>8</v>
      </c>
      <c r="BK262" s="183">
        <f>ROUND(I262*H262,0)</f>
        <v>0</v>
      </c>
      <c r="BL262" s="18" t="s">
        <v>138</v>
      </c>
      <c r="BM262" s="182" t="s">
        <v>709</v>
      </c>
    </row>
    <row r="263" spans="1:51" s="13" customFormat="1" ht="12">
      <c r="A263" s="13"/>
      <c r="B263" s="184"/>
      <c r="C263" s="13"/>
      <c r="D263" s="185" t="s">
        <v>140</v>
      </c>
      <c r="E263" s="186" t="s">
        <v>1</v>
      </c>
      <c r="F263" s="187" t="s">
        <v>710</v>
      </c>
      <c r="G263" s="13"/>
      <c r="H263" s="188">
        <v>468.236</v>
      </c>
      <c r="I263" s="189"/>
      <c r="J263" s="13"/>
      <c r="K263" s="13"/>
      <c r="L263" s="184"/>
      <c r="M263" s="190"/>
      <c r="N263" s="191"/>
      <c r="O263" s="191"/>
      <c r="P263" s="191"/>
      <c r="Q263" s="191"/>
      <c r="R263" s="191"/>
      <c r="S263" s="191"/>
      <c r="T263" s="192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186" t="s">
        <v>140</v>
      </c>
      <c r="AU263" s="186" t="s">
        <v>86</v>
      </c>
      <c r="AV263" s="13" t="s">
        <v>86</v>
      </c>
      <c r="AW263" s="13" t="s">
        <v>33</v>
      </c>
      <c r="AX263" s="13" t="s">
        <v>8</v>
      </c>
      <c r="AY263" s="186" t="s">
        <v>131</v>
      </c>
    </row>
    <row r="264" spans="1:65" s="2" customFormat="1" ht="24.15" customHeight="1">
      <c r="A264" s="37"/>
      <c r="B264" s="170"/>
      <c r="C264" s="209" t="s">
        <v>372</v>
      </c>
      <c r="D264" s="209" t="s">
        <v>244</v>
      </c>
      <c r="E264" s="210" t="s">
        <v>711</v>
      </c>
      <c r="F264" s="211" t="s">
        <v>712</v>
      </c>
      <c r="G264" s="212" t="s">
        <v>136</v>
      </c>
      <c r="H264" s="213">
        <v>136.451</v>
      </c>
      <c r="I264" s="214"/>
      <c r="J264" s="215">
        <f>ROUND(I264*H264,0)</f>
        <v>0</v>
      </c>
      <c r="K264" s="211" t="s">
        <v>137</v>
      </c>
      <c r="L264" s="216"/>
      <c r="M264" s="217" t="s">
        <v>1</v>
      </c>
      <c r="N264" s="218" t="s">
        <v>42</v>
      </c>
      <c r="O264" s="76"/>
      <c r="P264" s="180">
        <f>O264*H264</f>
        <v>0</v>
      </c>
      <c r="Q264" s="180">
        <v>0.175</v>
      </c>
      <c r="R264" s="180">
        <f>Q264*H264</f>
        <v>23.878925</v>
      </c>
      <c r="S264" s="180">
        <v>0</v>
      </c>
      <c r="T264" s="181">
        <f>S264*H264</f>
        <v>0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182" t="s">
        <v>171</v>
      </c>
      <c r="AT264" s="182" t="s">
        <v>244</v>
      </c>
      <c r="AU264" s="182" t="s">
        <v>86</v>
      </c>
      <c r="AY264" s="18" t="s">
        <v>131</v>
      </c>
      <c r="BE264" s="183">
        <f>IF(N264="základní",J264,0)</f>
        <v>0</v>
      </c>
      <c r="BF264" s="183">
        <f>IF(N264="snížená",J264,0)</f>
        <v>0</v>
      </c>
      <c r="BG264" s="183">
        <f>IF(N264="zákl. přenesená",J264,0)</f>
        <v>0</v>
      </c>
      <c r="BH264" s="183">
        <f>IF(N264="sníž. přenesená",J264,0)</f>
        <v>0</v>
      </c>
      <c r="BI264" s="183">
        <f>IF(N264="nulová",J264,0)</f>
        <v>0</v>
      </c>
      <c r="BJ264" s="18" t="s">
        <v>8</v>
      </c>
      <c r="BK264" s="183">
        <f>ROUND(I264*H264,0)</f>
        <v>0</v>
      </c>
      <c r="BL264" s="18" t="s">
        <v>138</v>
      </c>
      <c r="BM264" s="182" t="s">
        <v>713</v>
      </c>
    </row>
    <row r="265" spans="1:51" s="13" customFormat="1" ht="12">
      <c r="A265" s="13"/>
      <c r="B265" s="184"/>
      <c r="C265" s="13"/>
      <c r="D265" s="185" t="s">
        <v>140</v>
      </c>
      <c r="E265" s="186" t="s">
        <v>1</v>
      </c>
      <c r="F265" s="187" t="s">
        <v>714</v>
      </c>
      <c r="G265" s="13"/>
      <c r="H265" s="188">
        <v>136.451</v>
      </c>
      <c r="I265" s="189"/>
      <c r="J265" s="13"/>
      <c r="K265" s="13"/>
      <c r="L265" s="184"/>
      <c r="M265" s="190"/>
      <c r="N265" s="191"/>
      <c r="O265" s="191"/>
      <c r="P265" s="191"/>
      <c r="Q265" s="191"/>
      <c r="R265" s="191"/>
      <c r="S265" s="191"/>
      <c r="T265" s="192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186" t="s">
        <v>140</v>
      </c>
      <c r="AU265" s="186" t="s">
        <v>86</v>
      </c>
      <c r="AV265" s="13" t="s">
        <v>86</v>
      </c>
      <c r="AW265" s="13" t="s">
        <v>33</v>
      </c>
      <c r="AX265" s="13" t="s">
        <v>8</v>
      </c>
      <c r="AY265" s="186" t="s">
        <v>131</v>
      </c>
    </row>
    <row r="266" spans="1:65" s="2" customFormat="1" ht="24.15" customHeight="1">
      <c r="A266" s="37"/>
      <c r="B266" s="170"/>
      <c r="C266" s="209" t="s">
        <v>376</v>
      </c>
      <c r="D266" s="209" t="s">
        <v>244</v>
      </c>
      <c r="E266" s="210" t="s">
        <v>715</v>
      </c>
      <c r="F266" s="211" t="s">
        <v>716</v>
      </c>
      <c r="G266" s="212" t="s">
        <v>136</v>
      </c>
      <c r="H266" s="213">
        <v>17.17</v>
      </c>
      <c r="I266" s="214"/>
      <c r="J266" s="215">
        <f>ROUND(I266*H266,0)</f>
        <v>0</v>
      </c>
      <c r="K266" s="211" t="s">
        <v>1</v>
      </c>
      <c r="L266" s="216"/>
      <c r="M266" s="217" t="s">
        <v>1</v>
      </c>
      <c r="N266" s="218" t="s">
        <v>42</v>
      </c>
      <c r="O266" s="76"/>
      <c r="P266" s="180">
        <f>O266*H266</f>
        <v>0</v>
      </c>
      <c r="Q266" s="180">
        <v>0.15</v>
      </c>
      <c r="R266" s="180">
        <f>Q266*H266</f>
        <v>2.5755000000000003</v>
      </c>
      <c r="S266" s="180">
        <v>0</v>
      </c>
      <c r="T266" s="181">
        <f>S266*H266</f>
        <v>0</v>
      </c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R266" s="182" t="s">
        <v>171</v>
      </c>
      <c r="AT266" s="182" t="s">
        <v>244</v>
      </c>
      <c r="AU266" s="182" t="s">
        <v>86</v>
      </c>
      <c r="AY266" s="18" t="s">
        <v>131</v>
      </c>
      <c r="BE266" s="183">
        <f>IF(N266="základní",J266,0)</f>
        <v>0</v>
      </c>
      <c r="BF266" s="183">
        <f>IF(N266="snížená",J266,0)</f>
        <v>0</v>
      </c>
      <c r="BG266" s="183">
        <f>IF(N266="zákl. přenesená",J266,0)</f>
        <v>0</v>
      </c>
      <c r="BH266" s="183">
        <f>IF(N266="sníž. přenesená",J266,0)</f>
        <v>0</v>
      </c>
      <c r="BI266" s="183">
        <f>IF(N266="nulová",J266,0)</f>
        <v>0</v>
      </c>
      <c r="BJ266" s="18" t="s">
        <v>8</v>
      </c>
      <c r="BK266" s="183">
        <f>ROUND(I266*H266,0)</f>
        <v>0</v>
      </c>
      <c r="BL266" s="18" t="s">
        <v>138</v>
      </c>
      <c r="BM266" s="182" t="s">
        <v>717</v>
      </c>
    </row>
    <row r="267" spans="1:51" s="13" customFormat="1" ht="12">
      <c r="A267" s="13"/>
      <c r="B267" s="184"/>
      <c r="C267" s="13"/>
      <c r="D267" s="185" t="s">
        <v>140</v>
      </c>
      <c r="E267" s="186" t="s">
        <v>1</v>
      </c>
      <c r="F267" s="187" t="s">
        <v>718</v>
      </c>
      <c r="G267" s="13"/>
      <c r="H267" s="188">
        <v>17.17</v>
      </c>
      <c r="I267" s="189"/>
      <c r="J267" s="13"/>
      <c r="K267" s="13"/>
      <c r="L267" s="184"/>
      <c r="M267" s="190"/>
      <c r="N267" s="191"/>
      <c r="O267" s="191"/>
      <c r="P267" s="191"/>
      <c r="Q267" s="191"/>
      <c r="R267" s="191"/>
      <c r="S267" s="191"/>
      <c r="T267" s="192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186" t="s">
        <v>140</v>
      </c>
      <c r="AU267" s="186" t="s">
        <v>86</v>
      </c>
      <c r="AV267" s="13" t="s">
        <v>86</v>
      </c>
      <c r="AW267" s="13" t="s">
        <v>33</v>
      </c>
      <c r="AX267" s="13" t="s">
        <v>8</v>
      </c>
      <c r="AY267" s="186" t="s">
        <v>131</v>
      </c>
    </row>
    <row r="268" spans="1:63" s="12" customFormat="1" ht="22.8" customHeight="1">
      <c r="A268" s="12"/>
      <c r="B268" s="157"/>
      <c r="C268" s="12"/>
      <c r="D268" s="158" t="s">
        <v>76</v>
      </c>
      <c r="E268" s="168" t="s">
        <v>176</v>
      </c>
      <c r="F268" s="168" t="s">
        <v>387</v>
      </c>
      <c r="G268" s="12"/>
      <c r="H268" s="12"/>
      <c r="I268" s="160"/>
      <c r="J268" s="169">
        <f>BK268</f>
        <v>0</v>
      </c>
      <c r="K268" s="12"/>
      <c r="L268" s="157"/>
      <c r="M268" s="162"/>
      <c r="N268" s="163"/>
      <c r="O268" s="163"/>
      <c r="P268" s="164">
        <f>SUM(P269:P272)</f>
        <v>0</v>
      </c>
      <c r="Q268" s="163"/>
      <c r="R268" s="164">
        <f>SUM(R269:R272)</f>
        <v>105.8234932</v>
      </c>
      <c r="S268" s="163"/>
      <c r="T268" s="165">
        <f>SUM(T269:T272)</f>
        <v>0</v>
      </c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R268" s="158" t="s">
        <v>8</v>
      </c>
      <c r="AT268" s="166" t="s">
        <v>76</v>
      </c>
      <c r="AU268" s="166" t="s">
        <v>8</v>
      </c>
      <c r="AY268" s="158" t="s">
        <v>131</v>
      </c>
      <c r="BK268" s="167">
        <f>SUM(BK269:BK272)</f>
        <v>0</v>
      </c>
    </row>
    <row r="269" spans="1:65" s="2" customFormat="1" ht="24.15" customHeight="1">
      <c r="A269" s="37"/>
      <c r="B269" s="170"/>
      <c r="C269" s="171" t="s">
        <v>380</v>
      </c>
      <c r="D269" s="171" t="s">
        <v>133</v>
      </c>
      <c r="E269" s="172" t="s">
        <v>719</v>
      </c>
      <c r="F269" s="173" t="s">
        <v>720</v>
      </c>
      <c r="G269" s="174" t="s">
        <v>161</v>
      </c>
      <c r="H269" s="175">
        <v>708.2</v>
      </c>
      <c r="I269" s="176"/>
      <c r="J269" s="177">
        <f>ROUND(I269*H269,0)</f>
        <v>0</v>
      </c>
      <c r="K269" s="173" t="s">
        <v>137</v>
      </c>
      <c r="L269" s="38"/>
      <c r="M269" s="178" t="s">
        <v>1</v>
      </c>
      <c r="N269" s="179" t="s">
        <v>42</v>
      </c>
      <c r="O269" s="76"/>
      <c r="P269" s="180">
        <f>O269*H269</f>
        <v>0</v>
      </c>
      <c r="Q269" s="180">
        <v>0.100946</v>
      </c>
      <c r="R269" s="180">
        <f>Q269*H269</f>
        <v>71.4899572</v>
      </c>
      <c r="S269" s="180">
        <v>0</v>
      </c>
      <c r="T269" s="181">
        <f>S269*H269</f>
        <v>0</v>
      </c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R269" s="182" t="s">
        <v>138</v>
      </c>
      <c r="AT269" s="182" t="s">
        <v>133</v>
      </c>
      <c r="AU269" s="182" t="s">
        <v>86</v>
      </c>
      <c r="AY269" s="18" t="s">
        <v>131</v>
      </c>
      <c r="BE269" s="183">
        <f>IF(N269="základní",J269,0)</f>
        <v>0</v>
      </c>
      <c r="BF269" s="183">
        <f>IF(N269="snížená",J269,0)</f>
        <v>0</v>
      </c>
      <c r="BG269" s="183">
        <f>IF(N269="zákl. přenesená",J269,0)</f>
        <v>0</v>
      </c>
      <c r="BH269" s="183">
        <f>IF(N269="sníž. přenesená",J269,0)</f>
        <v>0</v>
      </c>
      <c r="BI269" s="183">
        <f>IF(N269="nulová",J269,0)</f>
        <v>0</v>
      </c>
      <c r="BJ269" s="18" t="s">
        <v>8</v>
      </c>
      <c r="BK269" s="183">
        <f>ROUND(I269*H269,0)</f>
        <v>0</v>
      </c>
      <c r="BL269" s="18" t="s">
        <v>138</v>
      </c>
      <c r="BM269" s="182" t="s">
        <v>721</v>
      </c>
    </row>
    <row r="270" spans="1:51" s="13" customFormat="1" ht="12">
      <c r="A270" s="13"/>
      <c r="B270" s="184"/>
      <c r="C270" s="13"/>
      <c r="D270" s="185" t="s">
        <v>140</v>
      </c>
      <c r="E270" s="186" t="s">
        <v>1</v>
      </c>
      <c r="F270" s="187" t="s">
        <v>722</v>
      </c>
      <c r="G270" s="13"/>
      <c r="H270" s="188">
        <v>708.2</v>
      </c>
      <c r="I270" s="189"/>
      <c r="J270" s="13"/>
      <c r="K270" s="13"/>
      <c r="L270" s="184"/>
      <c r="M270" s="190"/>
      <c r="N270" s="191"/>
      <c r="O270" s="191"/>
      <c r="P270" s="191"/>
      <c r="Q270" s="191"/>
      <c r="R270" s="191"/>
      <c r="S270" s="191"/>
      <c r="T270" s="192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186" t="s">
        <v>140</v>
      </c>
      <c r="AU270" s="186" t="s">
        <v>86</v>
      </c>
      <c r="AV270" s="13" t="s">
        <v>86</v>
      </c>
      <c r="AW270" s="13" t="s">
        <v>33</v>
      </c>
      <c r="AX270" s="13" t="s">
        <v>8</v>
      </c>
      <c r="AY270" s="186" t="s">
        <v>131</v>
      </c>
    </row>
    <row r="271" spans="1:65" s="2" customFormat="1" ht="21.75" customHeight="1">
      <c r="A271" s="37"/>
      <c r="B271" s="170"/>
      <c r="C271" s="209" t="s">
        <v>95</v>
      </c>
      <c r="D271" s="209" t="s">
        <v>244</v>
      </c>
      <c r="E271" s="210" t="s">
        <v>723</v>
      </c>
      <c r="F271" s="211" t="s">
        <v>724</v>
      </c>
      <c r="G271" s="212" t="s">
        <v>161</v>
      </c>
      <c r="H271" s="213">
        <v>715.282</v>
      </c>
      <c r="I271" s="214"/>
      <c r="J271" s="215">
        <f>ROUND(I271*H271,0)</f>
        <v>0</v>
      </c>
      <c r="K271" s="211" t="s">
        <v>137</v>
      </c>
      <c r="L271" s="216"/>
      <c r="M271" s="217" t="s">
        <v>1</v>
      </c>
      <c r="N271" s="218" t="s">
        <v>42</v>
      </c>
      <c r="O271" s="76"/>
      <c r="P271" s="180">
        <f>O271*H271</f>
        <v>0</v>
      </c>
      <c r="Q271" s="180">
        <v>0.048</v>
      </c>
      <c r="R271" s="180">
        <f>Q271*H271</f>
        <v>34.333536</v>
      </c>
      <c r="S271" s="180">
        <v>0</v>
      </c>
      <c r="T271" s="181">
        <f>S271*H271</f>
        <v>0</v>
      </c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R271" s="182" t="s">
        <v>171</v>
      </c>
      <c r="AT271" s="182" t="s">
        <v>244</v>
      </c>
      <c r="AU271" s="182" t="s">
        <v>86</v>
      </c>
      <c r="AY271" s="18" t="s">
        <v>131</v>
      </c>
      <c r="BE271" s="183">
        <f>IF(N271="základní",J271,0)</f>
        <v>0</v>
      </c>
      <c r="BF271" s="183">
        <f>IF(N271="snížená",J271,0)</f>
        <v>0</v>
      </c>
      <c r="BG271" s="183">
        <f>IF(N271="zákl. přenesená",J271,0)</f>
        <v>0</v>
      </c>
      <c r="BH271" s="183">
        <f>IF(N271="sníž. přenesená",J271,0)</f>
        <v>0</v>
      </c>
      <c r="BI271" s="183">
        <f>IF(N271="nulová",J271,0)</f>
        <v>0</v>
      </c>
      <c r="BJ271" s="18" t="s">
        <v>8</v>
      </c>
      <c r="BK271" s="183">
        <f>ROUND(I271*H271,0)</f>
        <v>0</v>
      </c>
      <c r="BL271" s="18" t="s">
        <v>138</v>
      </c>
      <c r="BM271" s="182" t="s">
        <v>725</v>
      </c>
    </row>
    <row r="272" spans="1:51" s="13" customFormat="1" ht="12">
      <c r="A272" s="13"/>
      <c r="B272" s="184"/>
      <c r="C272" s="13"/>
      <c r="D272" s="185" t="s">
        <v>140</v>
      </c>
      <c r="E272" s="186" t="s">
        <v>1</v>
      </c>
      <c r="F272" s="187" t="s">
        <v>726</v>
      </c>
      <c r="G272" s="13"/>
      <c r="H272" s="188">
        <v>715.282</v>
      </c>
      <c r="I272" s="189"/>
      <c r="J272" s="13"/>
      <c r="K272" s="13"/>
      <c r="L272" s="184"/>
      <c r="M272" s="190"/>
      <c r="N272" s="191"/>
      <c r="O272" s="191"/>
      <c r="P272" s="191"/>
      <c r="Q272" s="191"/>
      <c r="R272" s="191"/>
      <c r="S272" s="191"/>
      <c r="T272" s="192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186" t="s">
        <v>140</v>
      </c>
      <c r="AU272" s="186" t="s">
        <v>86</v>
      </c>
      <c r="AV272" s="13" t="s">
        <v>86</v>
      </c>
      <c r="AW272" s="13" t="s">
        <v>33</v>
      </c>
      <c r="AX272" s="13" t="s">
        <v>8</v>
      </c>
      <c r="AY272" s="186" t="s">
        <v>131</v>
      </c>
    </row>
    <row r="273" spans="1:63" s="12" customFormat="1" ht="22.8" customHeight="1">
      <c r="A273" s="12"/>
      <c r="B273" s="157"/>
      <c r="C273" s="12"/>
      <c r="D273" s="158" t="s">
        <v>76</v>
      </c>
      <c r="E273" s="168" t="s">
        <v>515</v>
      </c>
      <c r="F273" s="168" t="s">
        <v>516</v>
      </c>
      <c r="G273" s="12"/>
      <c r="H273" s="12"/>
      <c r="I273" s="160"/>
      <c r="J273" s="169">
        <f>BK273</f>
        <v>0</v>
      </c>
      <c r="K273" s="12"/>
      <c r="L273" s="157"/>
      <c r="M273" s="162"/>
      <c r="N273" s="163"/>
      <c r="O273" s="163"/>
      <c r="P273" s="164">
        <f>SUM(P274:P281)</f>
        <v>0</v>
      </c>
      <c r="Q273" s="163"/>
      <c r="R273" s="164">
        <f>SUM(R274:R281)</f>
        <v>0</v>
      </c>
      <c r="S273" s="163"/>
      <c r="T273" s="165">
        <f>SUM(T274:T281)</f>
        <v>0</v>
      </c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R273" s="158" t="s">
        <v>8</v>
      </c>
      <c r="AT273" s="166" t="s">
        <v>76</v>
      </c>
      <c r="AU273" s="166" t="s">
        <v>8</v>
      </c>
      <c r="AY273" s="158" t="s">
        <v>131</v>
      </c>
      <c r="BK273" s="167">
        <f>SUM(BK274:BK281)</f>
        <v>0</v>
      </c>
    </row>
    <row r="274" spans="1:65" s="2" customFormat="1" ht="21.75" customHeight="1">
      <c r="A274" s="37"/>
      <c r="B274" s="170"/>
      <c r="C274" s="171" t="s">
        <v>388</v>
      </c>
      <c r="D274" s="171" t="s">
        <v>133</v>
      </c>
      <c r="E274" s="172" t="s">
        <v>518</v>
      </c>
      <c r="F274" s="173" t="s">
        <v>519</v>
      </c>
      <c r="G274" s="174" t="s">
        <v>208</v>
      </c>
      <c r="H274" s="175">
        <v>735.451</v>
      </c>
      <c r="I274" s="176"/>
      <c r="J274" s="177">
        <f>ROUND(I274*H274,0)</f>
        <v>0</v>
      </c>
      <c r="K274" s="173" t="s">
        <v>137</v>
      </c>
      <c r="L274" s="38"/>
      <c r="M274" s="178" t="s">
        <v>1</v>
      </c>
      <c r="N274" s="179" t="s">
        <v>42</v>
      </c>
      <c r="O274" s="76"/>
      <c r="P274" s="180">
        <f>O274*H274</f>
        <v>0</v>
      </c>
      <c r="Q274" s="180">
        <v>0</v>
      </c>
      <c r="R274" s="180">
        <f>Q274*H274</f>
        <v>0</v>
      </c>
      <c r="S274" s="180">
        <v>0</v>
      </c>
      <c r="T274" s="181">
        <f>S274*H274</f>
        <v>0</v>
      </c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R274" s="182" t="s">
        <v>138</v>
      </c>
      <c r="AT274" s="182" t="s">
        <v>133</v>
      </c>
      <c r="AU274" s="182" t="s">
        <v>86</v>
      </c>
      <c r="AY274" s="18" t="s">
        <v>131</v>
      </c>
      <c r="BE274" s="183">
        <f>IF(N274="základní",J274,0)</f>
        <v>0</v>
      </c>
      <c r="BF274" s="183">
        <f>IF(N274="snížená",J274,0)</f>
        <v>0</v>
      </c>
      <c r="BG274" s="183">
        <f>IF(N274="zákl. přenesená",J274,0)</f>
        <v>0</v>
      </c>
      <c r="BH274" s="183">
        <f>IF(N274="sníž. přenesená",J274,0)</f>
        <v>0</v>
      </c>
      <c r="BI274" s="183">
        <f>IF(N274="nulová",J274,0)</f>
        <v>0</v>
      </c>
      <c r="BJ274" s="18" t="s">
        <v>8</v>
      </c>
      <c r="BK274" s="183">
        <f>ROUND(I274*H274,0)</f>
        <v>0</v>
      </c>
      <c r="BL274" s="18" t="s">
        <v>138</v>
      </c>
      <c r="BM274" s="182" t="s">
        <v>520</v>
      </c>
    </row>
    <row r="275" spans="1:65" s="2" customFormat="1" ht="24.15" customHeight="1">
      <c r="A275" s="37"/>
      <c r="B275" s="170"/>
      <c r="C275" s="171" t="s">
        <v>393</v>
      </c>
      <c r="D275" s="171" t="s">
        <v>133</v>
      </c>
      <c r="E275" s="172" t="s">
        <v>522</v>
      </c>
      <c r="F275" s="173" t="s">
        <v>523</v>
      </c>
      <c r="G275" s="174" t="s">
        <v>208</v>
      </c>
      <c r="H275" s="175">
        <v>19121.726</v>
      </c>
      <c r="I275" s="176"/>
      <c r="J275" s="177">
        <f>ROUND(I275*H275,0)</f>
        <v>0</v>
      </c>
      <c r="K275" s="173" t="s">
        <v>137</v>
      </c>
      <c r="L275" s="38"/>
      <c r="M275" s="178" t="s">
        <v>1</v>
      </c>
      <c r="N275" s="179" t="s">
        <v>42</v>
      </c>
      <c r="O275" s="76"/>
      <c r="P275" s="180">
        <f>O275*H275</f>
        <v>0</v>
      </c>
      <c r="Q275" s="180">
        <v>0</v>
      </c>
      <c r="R275" s="180">
        <f>Q275*H275</f>
        <v>0</v>
      </c>
      <c r="S275" s="180">
        <v>0</v>
      </c>
      <c r="T275" s="181">
        <f>S275*H275</f>
        <v>0</v>
      </c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R275" s="182" t="s">
        <v>138</v>
      </c>
      <c r="AT275" s="182" t="s">
        <v>133</v>
      </c>
      <c r="AU275" s="182" t="s">
        <v>86</v>
      </c>
      <c r="AY275" s="18" t="s">
        <v>131</v>
      </c>
      <c r="BE275" s="183">
        <f>IF(N275="základní",J275,0)</f>
        <v>0</v>
      </c>
      <c r="BF275" s="183">
        <f>IF(N275="snížená",J275,0)</f>
        <v>0</v>
      </c>
      <c r="BG275" s="183">
        <f>IF(N275="zákl. přenesená",J275,0)</f>
        <v>0</v>
      </c>
      <c r="BH275" s="183">
        <f>IF(N275="sníž. přenesená",J275,0)</f>
        <v>0</v>
      </c>
      <c r="BI275" s="183">
        <f>IF(N275="nulová",J275,0)</f>
        <v>0</v>
      </c>
      <c r="BJ275" s="18" t="s">
        <v>8</v>
      </c>
      <c r="BK275" s="183">
        <f>ROUND(I275*H275,0)</f>
        <v>0</v>
      </c>
      <c r="BL275" s="18" t="s">
        <v>138</v>
      </c>
      <c r="BM275" s="182" t="s">
        <v>524</v>
      </c>
    </row>
    <row r="276" spans="1:51" s="13" customFormat="1" ht="12">
      <c r="A276" s="13"/>
      <c r="B276" s="184"/>
      <c r="C276" s="13"/>
      <c r="D276" s="185" t="s">
        <v>140</v>
      </c>
      <c r="E276" s="13"/>
      <c r="F276" s="187" t="s">
        <v>727</v>
      </c>
      <c r="G276" s="13"/>
      <c r="H276" s="188">
        <v>19121.726</v>
      </c>
      <c r="I276" s="189"/>
      <c r="J276" s="13"/>
      <c r="K276" s="13"/>
      <c r="L276" s="184"/>
      <c r="M276" s="190"/>
      <c r="N276" s="191"/>
      <c r="O276" s="191"/>
      <c r="P276" s="191"/>
      <c r="Q276" s="191"/>
      <c r="R276" s="191"/>
      <c r="S276" s="191"/>
      <c r="T276" s="192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186" t="s">
        <v>140</v>
      </c>
      <c r="AU276" s="186" t="s">
        <v>86</v>
      </c>
      <c r="AV276" s="13" t="s">
        <v>86</v>
      </c>
      <c r="AW276" s="13" t="s">
        <v>3</v>
      </c>
      <c r="AX276" s="13" t="s">
        <v>8</v>
      </c>
      <c r="AY276" s="186" t="s">
        <v>131</v>
      </c>
    </row>
    <row r="277" spans="1:65" s="2" customFormat="1" ht="21.75" customHeight="1">
      <c r="A277" s="37"/>
      <c r="B277" s="170"/>
      <c r="C277" s="171" t="s">
        <v>397</v>
      </c>
      <c r="D277" s="171" t="s">
        <v>133</v>
      </c>
      <c r="E277" s="172" t="s">
        <v>527</v>
      </c>
      <c r="F277" s="173" t="s">
        <v>528</v>
      </c>
      <c r="G277" s="174" t="s">
        <v>208</v>
      </c>
      <c r="H277" s="175">
        <v>28.328</v>
      </c>
      <c r="I277" s="176"/>
      <c r="J277" s="177">
        <f>ROUND(I277*H277,0)</f>
        <v>0</v>
      </c>
      <c r="K277" s="173" t="s">
        <v>137</v>
      </c>
      <c r="L277" s="38"/>
      <c r="M277" s="178" t="s">
        <v>1</v>
      </c>
      <c r="N277" s="179" t="s">
        <v>42</v>
      </c>
      <c r="O277" s="76"/>
      <c r="P277" s="180">
        <f>O277*H277</f>
        <v>0</v>
      </c>
      <c r="Q277" s="180">
        <v>0</v>
      </c>
      <c r="R277" s="180">
        <f>Q277*H277</f>
        <v>0</v>
      </c>
      <c r="S277" s="180">
        <v>0</v>
      </c>
      <c r="T277" s="181">
        <f>S277*H277</f>
        <v>0</v>
      </c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R277" s="182" t="s">
        <v>138</v>
      </c>
      <c r="AT277" s="182" t="s">
        <v>133</v>
      </c>
      <c r="AU277" s="182" t="s">
        <v>86</v>
      </c>
      <c r="AY277" s="18" t="s">
        <v>131</v>
      </c>
      <c r="BE277" s="183">
        <f>IF(N277="základní",J277,0)</f>
        <v>0</v>
      </c>
      <c r="BF277" s="183">
        <f>IF(N277="snížená",J277,0)</f>
        <v>0</v>
      </c>
      <c r="BG277" s="183">
        <f>IF(N277="zákl. přenesená",J277,0)</f>
        <v>0</v>
      </c>
      <c r="BH277" s="183">
        <f>IF(N277="sníž. přenesená",J277,0)</f>
        <v>0</v>
      </c>
      <c r="BI277" s="183">
        <f>IF(N277="nulová",J277,0)</f>
        <v>0</v>
      </c>
      <c r="BJ277" s="18" t="s">
        <v>8</v>
      </c>
      <c r="BK277" s="183">
        <f>ROUND(I277*H277,0)</f>
        <v>0</v>
      </c>
      <c r="BL277" s="18" t="s">
        <v>138</v>
      </c>
      <c r="BM277" s="182" t="s">
        <v>529</v>
      </c>
    </row>
    <row r="278" spans="1:65" s="2" customFormat="1" ht="24.15" customHeight="1">
      <c r="A278" s="37"/>
      <c r="B278" s="170"/>
      <c r="C278" s="171" t="s">
        <v>401</v>
      </c>
      <c r="D278" s="171" t="s">
        <v>133</v>
      </c>
      <c r="E278" s="172" t="s">
        <v>531</v>
      </c>
      <c r="F278" s="173" t="s">
        <v>532</v>
      </c>
      <c r="G278" s="174" t="s">
        <v>208</v>
      </c>
      <c r="H278" s="175">
        <v>84.984</v>
      </c>
      <c r="I278" s="176"/>
      <c r="J278" s="177">
        <f>ROUND(I278*H278,0)</f>
        <v>0</v>
      </c>
      <c r="K278" s="173" t="s">
        <v>137</v>
      </c>
      <c r="L278" s="38"/>
      <c r="M278" s="178" t="s">
        <v>1</v>
      </c>
      <c r="N278" s="179" t="s">
        <v>42</v>
      </c>
      <c r="O278" s="76"/>
      <c r="P278" s="180">
        <f>O278*H278</f>
        <v>0</v>
      </c>
      <c r="Q278" s="180">
        <v>0</v>
      </c>
      <c r="R278" s="180">
        <f>Q278*H278</f>
        <v>0</v>
      </c>
      <c r="S278" s="180">
        <v>0</v>
      </c>
      <c r="T278" s="181">
        <f>S278*H278</f>
        <v>0</v>
      </c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R278" s="182" t="s">
        <v>138</v>
      </c>
      <c r="AT278" s="182" t="s">
        <v>133</v>
      </c>
      <c r="AU278" s="182" t="s">
        <v>86</v>
      </c>
      <c r="AY278" s="18" t="s">
        <v>131</v>
      </c>
      <c r="BE278" s="183">
        <f>IF(N278="základní",J278,0)</f>
        <v>0</v>
      </c>
      <c r="BF278" s="183">
        <f>IF(N278="snížená",J278,0)</f>
        <v>0</v>
      </c>
      <c r="BG278" s="183">
        <f>IF(N278="zákl. přenesená",J278,0)</f>
        <v>0</v>
      </c>
      <c r="BH278" s="183">
        <f>IF(N278="sníž. přenesená",J278,0)</f>
        <v>0</v>
      </c>
      <c r="BI278" s="183">
        <f>IF(N278="nulová",J278,0)</f>
        <v>0</v>
      </c>
      <c r="BJ278" s="18" t="s">
        <v>8</v>
      </c>
      <c r="BK278" s="183">
        <f>ROUND(I278*H278,0)</f>
        <v>0</v>
      </c>
      <c r="BL278" s="18" t="s">
        <v>138</v>
      </c>
      <c r="BM278" s="182" t="s">
        <v>533</v>
      </c>
    </row>
    <row r="279" spans="1:51" s="13" customFormat="1" ht="12">
      <c r="A279" s="13"/>
      <c r="B279" s="184"/>
      <c r="C279" s="13"/>
      <c r="D279" s="185" t="s">
        <v>140</v>
      </c>
      <c r="E279" s="13"/>
      <c r="F279" s="187" t="s">
        <v>728</v>
      </c>
      <c r="G279" s="13"/>
      <c r="H279" s="188">
        <v>84.984</v>
      </c>
      <c r="I279" s="189"/>
      <c r="J279" s="13"/>
      <c r="K279" s="13"/>
      <c r="L279" s="184"/>
      <c r="M279" s="190"/>
      <c r="N279" s="191"/>
      <c r="O279" s="191"/>
      <c r="P279" s="191"/>
      <c r="Q279" s="191"/>
      <c r="R279" s="191"/>
      <c r="S279" s="191"/>
      <c r="T279" s="192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186" t="s">
        <v>140</v>
      </c>
      <c r="AU279" s="186" t="s">
        <v>86</v>
      </c>
      <c r="AV279" s="13" t="s">
        <v>86</v>
      </c>
      <c r="AW279" s="13" t="s">
        <v>3</v>
      </c>
      <c r="AX279" s="13" t="s">
        <v>8</v>
      </c>
      <c r="AY279" s="186" t="s">
        <v>131</v>
      </c>
    </row>
    <row r="280" spans="1:65" s="2" customFormat="1" ht="37.8" customHeight="1">
      <c r="A280" s="37"/>
      <c r="B280" s="170"/>
      <c r="C280" s="171" t="s">
        <v>405</v>
      </c>
      <c r="D280" s="171" t="s">
        <v>133</v>
      </c>
      <c r="E280" s="172" t="s">
        <v>536</v>
      </c>
      <c r="F280" s="173" t="s">
        <v>537</v>
      </c>
      <c r="G280" s="174" t="s">
        <v>208</v>
      </c>
      <c r="H280" s="175">
        <v>28.328</v>
      </c>
      <c r="I280" s="176"/>
      <c r="J280" s="177">
        <f>ROUND(I280*H280,0)</f>
        <v>0</v>
      </c>
      <c r="K280" s="173" t="s">
        <v>137</v>
      </c>
      <c r="L280" s="38"/>
      <c r="M280" s="178" t="s">
        <v>1</v>
      </c>
      <c r="N280" s="179" t="s">
        <v>42</v>
      </c>
      <c r="O280" s="76"/>
      <c r="P280" s="180">
        <f>O280*H280</f>
        <v>0</v>
      </c>
      <c r="Q280" s="180">
        <v>0</v>
      </c>
      <c r="R280" s="180">
        <f>Q280*H280</f>
        <v>0</v>
      </c>
      <c r="S280" s="180">
        <v>0</v>
      </c>
      <c r="T280" s="181">
        <f>S280*H280</f>
        <v>0</v>
      </c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R280" s="182" t="s">
        <v>138</v>
      </c>
      <c r="AT280" s="182" t="s">
        <v>133</v>
      </c>
      <c r="AU280" s="182" t="s">
        <v>86</v>
      </c>
      <c r="AY280" s="18" t="s">
        <v>131</v>
      </c>
      <c r="BE280" s="183">
        <f>IF(N280="základní",J280,0)</f>
        <v>0</v>
      </c>
      <c r="BF280" s="183">
        <f>IF(N280="snížená",J280,0)</f>
        <v>0</v>
      </c>
      <c r="BG280" s="183">
        <f>IF(N280="zákl. přenesená",J280,0)</f>
        <v>0</v>
      </c>
      <c r="BH280" s="183">
        <f>IF(N280="sníž. přenesená",J280,0)</f>
        <v>0</v>
      </c>
      <c r="BI280" s="183">
        <f>IF(N280="nulová",J280,0)</f>
        <v>0</v>
      </c>
      <c r="BJ280" s="18" t="s">
        <v>8</v>
      </c>
      <c r="BK280" s="183">
        <f>ROUND(I280*H280,0)</f>
        <v>0</v>
      </c>
      <c r="BL280" s="18" t="s">
        <v>138</v>
      </c>
      <c r="BM280" s="182" t="s">
        <v>538</v>
      </c>
    </row>
    <row r="281" spans="1:65" s="2" customFormat="1" ht="44.25" customHeight="1">
      <c r="A281" s="37"/>
      <c r="B281" s="170"/>
      <c r="C281" s="171" t="s">
        <v>409</v>
      </c>
      <c r="D281" s="171" t="s">
        <v>133</v>
      </c>
      <c r="E281" s="172" t="s">
        <v>540</v>
      </c>
      <c r="F281" s="173" t="s">
        <v>541</v>
      </c>
      <c r="G281" s="174" t="s">
        <v>208</v>
      </c>
      <c r="H281" s="175">
        <v>735.451</v>
      </c>
      <c r="I281" s="176"/>
      <c r="J281" s="177">
        <f>ROUND(I281*H281,0)</f>
        <v>0</v>
      </c>
      <c r="K281" s="173" t="s">
        <v>137</v>
      </c>
      <c r="L281" s="38"/>
      <c r="M281" s="178" t="s">
        <v>1</v>
      </c>
      <c r="N281" s="179" t="s">
        <v>42</v>
      </c>
      <c r="O281" s="76"/>
      <c r="P281" s="180">
        <f>O281*H281</f>
        <v>0</v>
      </c>
      <c r="Q281" s="180">
        <v>0</v>
      </c>
      <c r="R281" s="180">
        <f>Q281*H281</f>
        <v>0</v>
      </c>
      <c r="S281" s="180">
        <v>0</v>
      </c>
      <c r="T281" s="181">
        <f>S281*H281</f>
        <v>0</v>
      </c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R281" s="182" t="s">
        <v>138</v>
      </c>
      <c r="AT281" s="182" t="s">
        <v>133</v>
      </c>
      <c r="AU281" s="182" t="s">
        <v>86</v>
      </c>
      <c r="AY281" s="18" t="s">
        <v>131</v>
      </c>
      <c r="BE281" s="183">
        <f>IF(N281="základní",J281,0)</f>
        <v>0</v>
      </c>
      <c r="BF281" s="183">
        <f>IF(N281="snížená",J281,0)</f>
        <v>0</v>
      </c>
      <c r="BG281" s="183">
        <f>IF(N281="zákl. přenesená",J281,0)</f>
        <v>0</v>
      </c>
      <c r="BH281" s="183">
        <f>IF(N281="sníž. přenesená",J281,0)</f>
        <v>0</v>
      </c>
      <c r="BI281" s="183">
        <f>IF(N281="nulová",J281,0)</f>
        <v>0</v>
      </c>
      <c r="BJ281" s="18" t="s">
        <v>8</v>
      </c>
      <c r="BK281" s="183">
        <f>ROUND(I281*H281,0)</f>
        <v>0</v>
      </c>
      <c r="BL281" s="18" t="s">
        <v>138</v>
      </c>
      <c r="BM281" s="182" t="s">
        <v>542</v>
      </c>
    </row>
    <row r="282" spans="1:63" s="12" customFormat="1" ht="22.8" customHeight="1">
      <c r="A282" s="12"/>
      <c r="B282" s="157"/>
      <c r="C282" s="12"/>
      <c r="D282" s="158" t="s">
        <v>76</v>
      </c>
      <c r="E282" s="168" t="s">
        <v>551</v>
      </c>
      <c r="F282" s="168" t="s">
        <v>552</v>
      </c>
      <c r="G282" s="12"/>
      <c r="H282" s="12"/>
      <c r="I282" s="160"/>
      <c r="J282" s="169">
        <f>BK282</f>
        <v>0</v>
      </c>
      <c r="K282" s="12"/>
      <c r="L282" s="157"/>
      <c r="M282" s="162"/>
      <c r="N282" s="163"/>
      <c r="O282" s="163"/>
      <c r="P282" s="164">
        <f>P283</f>
        <v>0</v>
      </c>
      <c r="Q282" s="163"/>
      <c r="R282" s="164">
        <f>R283</f>
        <v>0</v>
      </c>
      <c r="S282" s="163"/>
      <c r="T282" s="165">
        <f>T283</f>
        <v>0</v>
      </c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R282" s="158" t="s">
        <v>8</v>
      </c>
      <c r="AT282" s="166" t="s">
        <v>76</v>
      </c>
      <c r="AU282" s="166" t="s">
        <v>8</v>
      </c>
      <c r="AY282" s="158" t="s">
        <v>131</v>
      </c>
      <c r="BK282" s="167">
        <f>BK283</f>
        <v>0</v>
      </c>
    </row>
    <row r="283" spans="1:65" s="2" customFormat="1" ht="33" customHeight="1">
      <c r="A283" s="37"/>
      <c r="B283" s="170"/>
      <c r="C283" s="171" t="s">
        <v>413</v>
      </c>
      <c r="D283" s="171" t="s">
        <v>133</v>
      </c>
      <c r="E283" s="172" t="s">
        <v>554</v>
      </c>
      <c r="F283" s="173" t="s">
        <v>555</v>
      </c>
      <c r="G283" s="174" t="s">
        <v>208</v>
      </c>
      <c r="H283" s="175">
        <v>600.229</v>
      </c>
      <c r="I283" s="176"/>
      <c r="J283" s="177">
        <f>ROUND(I283*H283,0)</f>
        <v>0</v>
      </c>
      <c r="K283" s="173" t="s">
        <v>137</v>
      </c>
      <c r="L283" s="38"/>
      <c r="M283" s="178" t="s">
        <v>1</v>
      </c>
      <c r="N283" s="179" t="s">
        <v>42</v>
      </c>
      <c r="O283" s="76"/>
      <c r="P283" s="180">
        <f>O283*H283</f>
        <v>0</v>
      </c>
      <c r="Q283" s="180">
        <v>0</v>
      </c>
      <c r="R283" s="180">
        <f>Q283*H283</f>
        <v>0</v>
      </c>
      <c r="S283" s="180">
        <v>0</v>
      </c>
      <c r="T283" s="181">
        <f>S283*H283</f>
        <v>0</v>
      </c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R283" s="182" t="s">
        <v>138</v>
      </c>
      <c r="AT283" s="182" t="s">
        <v>133</v>
      </c>
      <c r="AU283" s="182" t="s">
        <v>86</v>
      </c>
      <c r="AY283" s="18" t="s">
        <v>131</v>
      </c>
      <c r="BE283" s="183">
        <f>IF(N283="základní",J283,0)</f>
        <v>0</v>
      </c>
      <c r="BF283" s="183">
        <f>IF(N283="snížená",J283,0)</f>
        <v>0</v>
      </c>
      <c r="BG283" s="183">
        <f>IF(N283="zákl. přenesená",J283,0)</f>
        <v>0</v>
      </c>
      <c r="BH283" s="183">
        <f>IF(N283="sníž. přenesená",J283,0)</f>
        <v>0</v>
      </c>
      <c r="BI283" s="183">
        <f>IF(N283="nulová",J283,0)</f>
        <v>0</v>
      </c>
      <c r="BJ283" s="18" t="s">
        <v>8</v>
      </c>
      <c r="BK283" s="183">
        <f>ROUND(I283*H283,0)</f>
        <v>0</v>
      </c>
      <c r="BL283" s="18" t="s">
        <v>138</v>
      </c>
      <c r="BM283" s="182" t="s">
        <v>556</v>
      </c>
    </row>
    <row r="284" spans="1:63" s="12" customFormat="1" ht="25.9" customHeight="1">
      <c r="A284" s="12"/>
      <c r="B284" s="157"/>
      <c r="C284" s="12"/>
      <c r="D284" s="158" t="s">
        <v>76</v>
      </c>
      <c r="E284" s="159" t="s">
        <v>729</v>
      </c>
      <c r="F284" s="159" t="s">
        <v>730</v>
      </c>
      <c r="G284" s="12"/>
      <c r="H284" s="12"/>
      <c r="I284" s="160"/>
      <c r="J284" s="161">
        <f>BK284</f>
        <v>0</v>
      </c>
      <c r="K284" s="12"/>
      <c r="L284" s="157"/>
      <c r="M284" s="162"/>
      <c r="N284" s="163"/>
      <c r="O284" s="163"/>
      <c r="P284" s="164">
        <f>P285</f>
        <v>0</v>
      </c>
      <c r="Q284" s="163"/>
      <c r="R284" s="164">
        <f>R285</f>
        <v>0.15677549999999998</v>
      </c>
      <c r="S284" s="163"/>
      <c r="T284" s="165">
        <f>T285</f>
        <v>0</v>
      </c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R284" s="158" t="s">
        <v>86</v>
      </c>
      <c r="AT284" s="166" t="s">
        <v>76</v>
      </c>
      <c r="AU284" s="166" t="s">
        <v>77</v>
      </c>
      <c r="AY284" s="158" t="s">
        <v>131</v>
      </c>
      <c r="BK284" s="167">
        <f>BK285</f>
        <v>0</v>
      </c>
    </row>
    <row r="285" spans="1:63" s="12" customFormat="1" ht="22.8" customHeight="1">
      <c r="A285" s="12"/>
      <c r="B285" s="157"/>
      <c r="C285" s="12"/>
      <c r="D285" s="158" t="s">
        <v>76</v>
      </c>
      <c r="E285" s="168" t="s">
        <v>731</v>
      </c>
      <c r="F285" s="168" t="s">
        <v>732</v>
      </c>
      <c r="G285" s="12"/>
      <c r="H285" s="12"/>
      <c r="I285" s="160"/>
      <c r="J285" s="169">
        <f>BK285</f>
        <v>0</v>
      </c>
      <c r="K285" s="12"/>
      <c r="L285" s="157"/>
      <c r="M285" s="162"/>
      <c r="N285" s="163"/>
      <c r="O285" s="163"/>
      <c r="P285" s="164">
        <f>SUM(P286:P288)</f>
        <v>0</v>
      </c>
      <c r="Q285" s="163"/>
      <c r="R285" s="164">
        <f>SUM(R286:R288)</f>
        <v>0.15677549999999998</v>
      </c>
      <c r="S285" s="163"/>
      <c r="T285" s="165">
        <f>SUM(T286:T288)</f>
        <v>0</v>
      </c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R285" s="158" t="s">
        <v>86</v>
      </c>
      <c r="AT285" s="166" t="s">
        <v>76</v>
      </c>
      <c r="AU285" s="166" t="s">
        <v>8</v>
      </c>
      <c r="AY285" s="158" t="s">
        <v>131</v>
      </c>
      <c r="BK285" s="167">
        <f>SUM(BK286:BK288)</f>
        <v>0</v>
      </c>
    </row>
    <row r="286" spans="1:65" s="2" customFormat="1" ht="24.15" customHeight="1">
      <c r="A286" s="37"/>
      <c r="B286" s="170"/>
      <c r="C286" s="171" t="s">
        <v>417</v>
      </c>
      <c r="D286" s="171" t="s">
        <v>133</v>
      </c>
      <c r="E286" s="172" t="s">
        <v>733</v>
      </c>
      <c r="F286" s="173" t="s">
        <v>734</v>
      </c>
      <c r="G286" s="174" t="s">
        <v>136</v>
      </c>
      <c r="H286" s="175">
        <v>396.9</v>
      </c>
      <c r="I286" s="176"/>
      <c r="J286" s="177">
        <f>ROUND(I286*H286,0)</f>
        <v>0</v>
      </c>
      <c r="K286" s="173" t="s">
        <v>137</v>
      </c>
      <c r="L286" s="38"/>
      <c r="M286" s="178" t="s">
        <v>1</v>
      </c>
      <c r="N286" s="179" t="s">
        <v>42</v>
      </c>
      <c r="O286" s="76"/>
      <c r="P286" s="180">
        <f>O286*H286</f>
        <v>0</v>
      </c>
      <c r="Q286" s="180">
        <v>0.000395</v>
      </c>
      <c r="R286" s="180">
        <f>Q286*H286</f>
        <v>0.15677549999999998</v>
      </c>
      <c r="S286" s="180">
        <v>0</v>
      </c>
      <c r="T286" s="181">
        <f>S286*H286</f>
        <v>0</v>
      </c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R286" s="182" t="s">
        <v>213</v>
      </c>
      <c r="AT286" s="182" t="s">
        <v>133</v>
      </c>
      <c r="AU286" s="182" t="s">
        <v>86</v>
      </c>
      <c r="AY286" s="18" t="s">
        <v>131</v>
      </c>
      <c r="BE286" s="183">
        <f>IF(N286="základní",J286,0)</f>
        <v>0</v>
      </c>
      <c r="BF286" s="183">
        <f>IF(N286="snížená",J286,0)</f>
        <v>0</v>
      </c>
      <c r="BG286" s="183">
        <f>IF(N286="zákl. přenesená",J286,0)</f>
        <v>0</v>
      </c>
      <c r="BH286" s="183">
        <f>IF(N286="sníž. přenesená",J286,0)</f>
        <v>0</v>
      </c>
      <c r="BI286" s="183">
        <f>IF(N286="nulová",J286,0)</f>
        <v>0</v>
      </c>
      <c r="BJ286" s="18" t="s">
        <v>8</v>
      </c>
      <c r="BK286" s="183">
        <f>ROUND(I286*H286,0)</f>
        <v>0</v>
      </c>
      <c r="BL286" s="18" t="s">
        <v>213</v>
      </c>
      <c r="BM286" s="182" t="s">
        <v>735</v>
      </c>
    </row>
    <row r="287" spans="1:51" s="13" customFormat="1" ht="12">
      <c r="A287" s="13"/>
      <c r="B287" s="184"/>
      <c r="C287" s="13"/>
      <c r="D287" s="185" t="s">
        <v>140</v>
      </c>
      <c r="E287" s="186" t="s">
        <v>1</v>
      </c>
      <c r="F287" s="187" t="s">
        <v>736</v>
      </c>
      <c r="G287" s="13"/>
      <c r="H287" s="188">
        <v>396.9</v>
      </c>
      <c r="I287" s="189"/>
      <c r="J287" s="13"/>
      <c r="K287" s="13"/>
      <c r="L287" s="184"/>
      <c r="M287" s="190"/>
      <c r="N287" s="191"/>
      <c r="O287" s="191"/>
      <c r="P287" s="191"/>
      <c r="Q287" s="191"/>
      <c r="R287" s="191"/>
      <c r="S287" s="191"/>
      <c r="T287" s="192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186" t="s">
        <v>140</v>
      </c>
      <c r="AU287" s="186" t="s">
        <v>86</v>
      </c>
      <c r="AV287" s="13" t="s">
        <v>86</v>
      </c>
      <c r="AW287" s="13" t="s">
        <v>33</v>
      </c>
      <c r="AX287" s="13" t="s">
        <v>8</v>
      </c>
      <c r="AY287" s="186" t="s">
        <v>131</v>
      </c>
    </row>
    <row r="288" spans="1:65" s="2" customFormat="1" ht="24.15" customHeight="1">
      <c r="A288" s="37"/>
      <c r="B288" s="170"/>
      <c r="C288" s="171" t="s">
        <v>421</v>
      </c>
      <c r="D288" s="171" t="s">
        <v>133</v>
      </c>
      <c r="E288" s="172" t="s">
        <v>737</v>
      </c>
      <c r="F288" s="173" t="s">
        <v>738</v>
      </c>
      <c r="G288" s="174" t="s">
        <v>208</v>
      </c>
      <c r="H288" s="175">
        <v>0.157</v>
      </c>
      <c r="I288" s="176"/>
      <c r="J288" s="177">
        <f>ROUND(I288*H288,0)</f>
        <v>0</v>
      </c>
      <c r="K288" s="173" t="s">
        <v>137</v>
      </c>
      <c r="L288" s="38"/>
      <c r="M288" s="219" t="s">
        <v>1</v>
      </c>
      <c r="N288" s="220" t="s">
        <v>42</v>
      </c>
      <c r="O288" s="221"/>
      <c r="P288" s="222">
        <f>O288*H288</f>
        <v>0</v>
      </c>
      <c r="Q288" s="222">
        <v>0</v>
      </c>
      <c r="R288" s="222">
        <f>Q288*H288</f>
        <v>0</v>
      </c>
      <c r="S288" s="222">
        <v>0</v>
      </c>
      <c r="T288" s="223">
        <f>S288*H288</f>
        <v>0</v>
      </c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R288" s="182" t="s">
        <v>213</v>
      </c>
      <c r="AT288" s="182" t="s">
        <v>133</v>
      </c>
      <c r="AU288" s="182" t="s">
        <v>86</v>
      </c>
      <c r="AY288" s="18" t="s">
        <v>131</v>
      </c>
      <c r="BE288" s="183">
        <f>IF(N288="základní",J288,0)</f>
        <v>0</v>
      </c>
      <c r="BF288" s="183">
        <f>IF(N288="snížená",J288,0)</f>
        <v>0</v>
      </c>
      <c r="BG288" s="183">
        <f>IF(N288="zákl. přenesená",J288,0)</f>
        <v>0</v>
      </c>
      <c r="BH288" s="183">
        <f>IF(N288="sníž. přenesená",J288,0)</f>
        <v>0</v>
      </c>
      <c r="BI288" s="183">
        <f>IF(N288="nulová",J288,0)</f>
        <v>0</v>
      </c>
      <c r="BJ288" s="18" t="s">
        <v>8</v>
      </c>
      <c r="BK288" s="183">
        <f>ROUND(I288*H288,0)</f>
        <v>0</v>
      </c>
      <c r="BL288" s="18" t="s">
        <v>213</v>
      </c>
      <c r="BM288" s="182" t="s">
        <v>739</v>
      </c>
    </row>
    <row r="289" spans="1:31" s="2" customFormat="1" ht="6.95" customHeight="1">
      <c r="A289" s="37"/>
      <c r="B289" s="59"/>
      <c r="C289" s="60"/>
      <c r="D289" s="60"/>
      <c r="E289" s="60"/>
      <c r="F289" s="60"/>
      <c r="G289" s="60"/>
      <c r="H289" s="60"/>
      <c r="I289" s="60"/>
      <c r="J289" s="60"/>
      <c r="K289" s="60"/>
      <c r="L289" s="38"/>
      <c r="M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</row>
  </sheetData>
  <autoFilter ref="C124:K288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91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</row>
    <row r="4" spans="2:46" s="1" customFormat="1" ht="24.95" customHeight="1">
      <c r="B4" s="21"/>
      <c r="D4" s="22" t="s">
        <v>98</v>
      </c>
      <c r="L4" s="21"/>
      <c r="M4" s="119" t="s">
        <v>11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31" t="s">
        <v>17</v>
      </c>
      <c r="L6" s="21"/>
    </row>
    <row r="7" spans="2:12" s="1" customFormat="1" ht="16.5" customHeight="1">
      <c r="B7" s="21"/>
      <c r="E7" s="120" t="str">
        <f>'Rekapitulace stavby'!K6</f>
        <v>Dvůr Králové n.L. - ul. Zborovská</v>
      </c>
      <c r="F7" s="31"/>
      <c r="G7" s="31"/>
      <c r="H7" s="31"/>
      <c r="L7" s="21"/>
    </row>
    <row r="8" spans="1:31" s="2" customFormat="1" ht="12" customHeight="1">
      <c r="A8" s="37"/>
      <c r="B8" s="38"/>
      <c r="C8" s="37"/>
      <c r="D8" s="31" t="s">
        <v>99</v>
      </c>
      <c r="E8" s="37"/>
      <c r="F8" s="37"/>
      <c r="G8" s="37"/>
      <c r="H8" s="37"/>
      <c r="I8" s="37"/>
      <c r="J8" s="37"/>
      <c r="K8" s="37"/>
      <c r="L8" s="5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38"/>
      <c r="C9" s="37"/>
      <c r="D9" s="37"/>
      <c r="E9" s="66" t="s">
        <v>740</v>
      </c>
      <c r="F9" s="37"/>
      <c r="G9" s="37"/>
      <c r="H9" s="37"/>
      <c r="I9" s="37"/>
      <c r="J9" s="37"/>
      <c r="K9" s="37"/>
      <c r="L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38"/>
      <c r="C11" s="37"/>
      <c r="D11" s="31" t="s">
        <v>19</v>
      </c>
      <c r="E11" s="37"/>
      <c r="F11" s="26" t="s">
        <v>1</v>
      </c>
      <c r="G11" s="37"/>
      <c r="H11" s="37"/>
      <c r="I11" s="31" t="s">
        <v>20</v>
      </c>
      <c r="J11" s="26" t="s">
        <v>1</v>
      </c>
      <c r="K11" s="37"/>
      <c r="L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38"/>
      <c r="C12" s="37"/>
      <c r="D12" s="31" t="s">
        <v>21</v>
      </c>
      <c r="E12" s="37"/>
      <c r="F12" s="26" t="s">
        <v>22</v>
      </c>
      <c r="G12" s="37"/>
      <c r="H12" s="37"/>
      <c r="I12" s="31" t="s">
        <v>23</v>
      </c>
      <c r="J12" s="68" t="str">
        <f>'Rekapitulace stavby'!AN8</f>
        <v>31. 8. 2022</v>
      </c>
      <c r="K12" s="37"/>
      <c r="L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38"/>
      <c r="C14" s="37"/>
      <c r="D14" s="31" t="s">
        <v>25</v>
      </c>
      <c r="E14" s="37"/>
      <c r="F14" s="37"/>
      <c r="G14" s="37"/>
      <c r="H14" s="37"/>
      <c r="I14" s="31" t="s">
        <v>26</v>
      </c>
      <c r="J14" s="26" t="s">
        <v>1</v>
      </c>
      <c r="K14" s="37"/>
      <c r="L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38"/>
      <c r="C15" s="37"/>
      <c r="D15" s="37"/>
      <c r="E15" s="26" t="s">
        <v>27</v>
      </c>
      <c r="F15" s="37"/>
      <c r="G15" s="37"/>
      <c r="H15" s="37"/>
      <c r="I15" s="31" t="s">
        <v>28</v>
      </c>
      <c r="J15" s="26" t="s">
        <v>1</v>
      </c>
      <c r="K15" s="37"/>
      <c r="L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38"/>
      <c r="C17" s="37"/>
      <c r="D17" s="31" t="s">
        <v>29</v>
      </c>
      <c r="E17" s="37"/>
      <c r="F17" s="37"/>
      <c r="G17" s="37"/>
      <c r="H17" s="37"/>
      <c r="I17" s="31" t="s">
        <v>26</v>
      </c>
      <c r="J17" s="32" t="str">
        <f>'Rekapitulace stavby'!AN13</f>
        <v>Vyplň údaj</v>
      </c>
      <c r="K17" s="37"/>
      <c r="L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38"/>
      <c r="C18" s="37"/>
      <c r="D18" s="37"/>
      <c r="E18" s="32" t="str">
        <f>'Rekapitulace stavby'!E14</f>
        <v>Vyplň údaj</v>
      </c>
      <c r="F18" s="26"/>
      <c r="G18" s="26"/>
      <c r="H18" s="26"/>
      <c r="I18" s="31" t="s">
        <v>28</v>
      </c>
      <c r="J18" s="32" t="str">
        <f>'Rekapitulace stavby'!AN14</f>
        <v>Vyplň údaj</v>
      </c>
      <c r="K18" s="37"/>
      <c r="L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38"/>
      <c r="C20" s="37"/>
      <c r="D20" s="31" t="s">
        <v>31</v>
      </c>
      <c r="E20" s="37"/>
      <c r="F20" s="37"/>
      <c r="G20" s="37"/>
      <c r="H20" s="37"/>
      <c r="I20" s="31" t="s">
        <v>26</v>
      </c>
      <c r="J20" s="26" t="s">
        <v>1</v>
      </c>
      <c r="K20" s="37"/>
      <c r="L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38"/>
      <c r="C21" s="37"/>
      <c r="D21" s="37"/>
      <c r="E21" s="26" t="s">
        <v>32</v>
      </c>
      <c r="F21" s="37"/>
      <c r="G21" s="37"/>
      <c r="H21" s="37"/>
      <c r="I21" s="31" t="s">
        <v>28</v>
      </c>
      <c r="J21" s="26" t="s">
        <v>1</v>
      </c>
      <c r="K21" s="37"/>
      <c r="L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38"/>
      <c r="C23" s="37"/>
      <c r="D23" s="31" t="s">
        <v>34</v>
      </c>
      <c r="E23" s="37"/>
      <c r="F23" s="37"/>
      <c r="G23" s="37"/>
      <c r="H23" s="37"/>
      <c r="I23" s="31" t="s">
        <v>26</v>
      </c>
      <c r="J23" s="26" t="s">
        <v>1</v>
      </c>
      <c r="K23" s="37"/>
      <c r="L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38"/>
      <c r="C24" s="37"/>
      <c r="D24" s="37"/>
      <c r="E24" s="26" t="s">
        <v>35</v>
      </c>
      <c r="F24" s="37"/>
      <c r="G24" s="37"/>
      <c r="H24" s="37"/>
      <c r="I24" s="31" t="s">
        <v>28</v>
      </c>
      <c r="J24" s="26" t="s">
        <v>1</v>
      </c>
      <c r="K24" s="37"/>
      <c r="L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38"/>
      <c r="C26" s="37"/>
      <c r="D26" s="31" t="s">
        <v>36</v>
      </c>
      <c r="E26" s="37"/>
      <c r="F26" s="37"/>
      <c r="G26" s="37"/>
      <c r="H26" s="37"/>
      <c r="I26" s="37"/>
      <c r="J26" s="37"/>
      <c r="K26" s="37"/>
      <c r="L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21"/>
      <c r="B27" s="122"/>
      <c r="C27" s="121"/>
      <c r="D27" s="121"/>
      <c r="E27" s="35" t="s">
        <v>1</v>
      </c>
      <c r="F27" s="35"/>
      <c r="G27" s="35"/>
      <c r="H27" s="35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38"/>
      <c r="C29" s="37"/>
      <c r="D29" s="89"/>
      <c r="E29" s="89"/>
      <c r="F29" s="89"/>
      <c r="G29" s="89"/>
      <c r="H29" s="89"/>
      <c r="I29" s="89"/>
      <c r="J29" s="89"/>
      <c r="K29" s="89"/>
      <c r="L29" s="5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38"/>
      <c r="C30" s="37"/>
      <c r="D30" s="124" t="s">
        <v>37</v>
      </c>
      <c r="E30" s="37"/>
      <c r="F30" s="37"/>
      <c r="G30" s="37"/>
      <c r="H30" s="37"/>
      <c r="I30" s="37"/>
      <c r="J30" s="95">
        <f>ROUND(J118,0)</f>
        <v>0</v>
      </c>
      <c r="K30" s="37"/>
      <c r="L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38"/>
      <c r="C31" s="37"/>
      <c r="D31" s="89"/>
      <c r="E31" s="89"/>
      <c r="F31" s="89"/>
      <c r="G31" s="89"/>
      <c r="H31" s="89"/>
      <c r="I31" s="89"/>
      <c r="J31" s="89"/>
      <c r="K31" s="89"/>
      <c r="L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38"/>
      <c r="C32" s="37"/>
      <c r="D32" s="37"/>
      <c r="E32" s="37"/>
      <c r="F32" s="42" t="s">
        <v>39</v>
      </c>
      <c r="G32" s="37"/>
      <c r="H32" s="37"/>
      <c r="I32" s="42" t="s">
        <v>38</v>
      </c>
      <c r="J32" s="42" t="s">
        <v>40</v>
      </c>
      <c r="K32" s="37"/>
      <c r="L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38"/>
      <c r="C33" s="37"/>
      <c r="D33" s="125" t="s">
        <v>41</v>
      </c>
      <c r="E33" s="31" t="s">
        <v>42</v>
      </c>
      <c r="F33" s="126">
        <f>ROUND((SUM(BE118:BE121)),0)</f>
        <v>0</v>
      </c>
      <c r="G33" s="37"/>
      <c r="H33" s="37"/>
      <c r="I33" s="127">
        <v>0.21</v>
      </c>
      <c r="J33" s="126">
        <f>ROUND(((SUM(BE118:BE121))*I33),0)</f>
        <v>0</v>
      </c>
      <c r="K33" s="37"/>
      <c r="L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38"/>
      <c r="C34" s="37"/>
      <c r="D34" s="37"/>
      <c r="E34" s="31" t="s">
        <v>43</v>
      </c>
      <c r="F34" s="126">
        <f>ROUND((SUM(BF118:BF121)),0)</f>
        <v>0</v>
      </c>
      <c r="G34" s="37"/>
      <c r="H34" s="37"/>
      <c r="I34" s="127">
        <v>0.15</v>
      </c>
      <c r="J34" s="126">
        <f>ROUND(((SUM(BF118:BF121))*I34),0)</f>
        <v>0</v>
      </c>
      <c r="K34" s="37"/>
      <c r="L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38"/>
      <c r="C35" s="37"/>
      <c r="D35" s="37"/>
      <c r="E35" s="31" t="s">
        <v>44</v>
      </c>
      <c r="F35" s="126">
        <f>ROUND((SUM(BG118:BG121)),0)</f>
        <v>0</v>
      </c>
      <c r="G35" s="37"/>
      <c r="H35" s="37"/>
      <c r="I35" s="127">
        <v>0.21</v>
      </c>
      <c r="J35" s="126">
        <f>0</f>
        <v>0</v>
      </c>
      <c r="K35" s="37"/>
      <c r="L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38"/>
      <c r="C36" s="37"/>
      <c r="D36" s="37"/>
      <c r="E36" s="31" t="s">
        <v>45</v>
      </c>
      <c r="F36" s="126">
        <f>ROUND((SUM(BH118:BH121)),0)</f>
        <v>0</v>
      </c>
      <c r="G36" s="37"/>
      <c r="H36" s="37"/>
      <c r="I36" s="127">
        <v>0.15</v>
      </c>
      <c r="J36" s="126">
        <f>0</f>
        <v>0</v>
      </c>
      <c r="K36" s="37"/>
      <c r="L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38"/>
      <c r="C37" s="37"/>
      <c r="D37" s="37"/>
      <c r="E37" s="31" t="s">
        <v>46</v>
      </c>
      <c r="F37" s="126">
        <f>ROUND((SUM(BI118:BI121)),0)</f>
        <v>0</v>
      </c>
      <c r="G37" s="37"/>
      <c r="H37" s="37"/>
      <c r="I37" s="127">
        <v>0</v>
      </c>
      <c r="J37" s="126">
        <f>0</f>
        <v>0</v>
      </c>
      <c r="K37" s="37"/>
      <c r="L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38"/>
      <c r="C39" s="128"/>
      <c r="D39" s="129" t="s">
        <v>47</v>
      </c>
      <c r="E39" s="80"/>
      <c r="F39" s="80"/>
      <c r="G39" s="130" t="s">
        <v>48</v>
      </c>
      <c r="H39" s="131" t="s">
        <v>49</v>
      </c>
      <c r="I39" s="80"/>
      <c r="J39" s="132">
        <f>SUM(J30:J37)</f>
        <v>0</v>
      </c>
      <c r="K39" s="133"/>
      <c r="L39" s="5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54"/>
      <c r="D50" s="55" t="s">
        <v>50</v>
      </c>
      <c r="E50" s="56"/>
      <c r="F50" s="56"/>
      <c r="G50" s="55" t="s">
        <v>51</v>
      </c>
      <c r="H50" s="56"/>
      <c r="I50" s="56"/>
      <c r="J50" s="56"/>
      <c r="K50" s="56"/>
      <c r="L50" s="5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7"/>
      <c r="B61" s="38"/>
      <c r="C61" s="37"/>
      <c r="D61" s="57" t="s">
        <v>52</v>
      </c>
      <c r="E61" s="40"/>
      <c r="F61" s="134" t="s">
        <v>53</v>
      </c>
      <c r="G61" s="57" t="s">
        <v>52</v>
      </c>
      <c r="H61" s="40"/>
      <c r="I61" s="40"/>
      <c r="J61" s="135" t="s">
        <v>53</v>
      </c>
      <c r="K61" s="40"/>
      <c r="L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7"/>
      <c r="B65" s="38"/>
      <c r="C65" s="37"/>
      <c r="D65" s="55" t="s">
        <v>54</v>
      </c>
      <c r="E65" s="58"/>
      <c r="F65" s="58"/>
      <c r="G65" s="55" t="s">
        <v>55</v>
      </c>
      <c r="H65" s="58"/>
      <c r="I65" s="58"/>
      <c r="J65" s="58"/>
      <c r="K65" s="58"/>
      <c r="L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7"/>
      <c r="B76" s="38"/>
      <c r="C76" s="37"/>
      <c r="D76" s="57" t="s">
        <v>52</v>
      </c>
      <c r="E76" s="40"/>
      <c r="F76" s="134" t="s">
        <v>53</v>
      </c>
      <c r="G76" s="57" t="s">
        <v>52</v>
      </c>
      <c r="H76" s="40"/>
      <c r="I76" s="40"/>
      <c r="J76" s="135" t="s">
        <v>53</v>
      </c>
      <c r="K76" s="40"/>
      <c r="L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101</v>
      </c>
      <c r="D82" s="37"/>
      <c r="E82" s="37"/>
      <c r="F82" s="37"/>
      <c r="G82" s="37"/>
      <c r="H82" s="37"/>
      <c r="I82" s="37"/>
      <c r="J82" s="37"/>
      <c r="K82" s="37"/>
      <c r="L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17</v>
      </c>
      <c r="D84" s="37"/>
      <c r="E84" s="37"/>
      <c r="F84" s="37"/>
      <c r="G84" s="37"/>
      <c r="H84" s="37"/>
      <c r="I84" s="37"/>
      <c r="J84" s="37"/>
      <c r="K84" s="37"/>
      <c r="L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7"/>
      <c r="D85" s="37"/>
      <c r="E85" s="120" t="str">
        <f>E7</f>
        <v>Dvůr Králové n.L. - ul. Zborovská</v>
      </c>
      <c r="F85" s="31"/>
      <c r="G85" s="31"/>
      <c r="H85" s="31"/>
      <c r="I85" s="37"/>
      <c r="J85" s="37"/>
      <c r="K85" s="37"/>
      <c r="L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99</v>
      </c>
      <c r="D86" s="37"/>
      <c r="E86" s="37"/>
      <c r="F86" s="37"/>
      <c r="G86" s="37"/>
      <c r="H86" s="37"/>
      <c r="I86" s="37"/>
      <c r="J86" s="37"/>
      <c r="K86" s="37"/>
      <c r="L86" s="5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7"/>
      <c r="D87" s="37"/>
      <c r="E87" s="66" t="str">
        <f>E9</f>
        <v>31 - SO 401 Veřejné osvětlení</v>
      </c>
      <c r="F87" s="37"/>
      <c r="G87" s="37"/>
      <c r="H87" s="37"/>
      <c r="I87" s="37"/>
      <c r="J87" s="37"/>
      <c r="K87" s="37"/>
      <c r="L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21</v>
      </c>
      <c r="D89" s="37"/>
      <c r="E89" s="37"/>
      <c r="F89" s="26" t="str">
        <f>F12</f>
        <v>Dvůr Králové nad Labem</v>
      </c>
      <c r="G89" s="37"/>
      <c r="H89" s="37"/>
      <c r="I89" s="31" t="s">
        <v>23</v>
      </c>
      <c r="J89" s="68" t="str">
        <f>IF(J12="","",J12)</f>
        <v>31. 8. 2022</v>
      </c>
      <c r="K89" s="37"/>
      <c r="L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25.65" customHeight="1">
      <c r="A91" s="37"/>
      <c r="B91" s="38"/>
      <c r="C91" s="31" t="s">
        <v>25</v>
      </c>
      <c r="D91" s="37"/>
      <c r="E91" s="37"/>
      <c r="F91" s="26" t="str">
        <f>E15</f>
        <v>Město Dvůr Králové n.L., nám.T.G.Masaryka 38</v>
      </c>
      <c r="G91" s="37"/>
      <c r="H91" s="37"/>
      <c r="I91" s="31" t="s">
        <v>31</v>
      </c>
      <c r="J91" s="35" t="str">
        <f>E21</f>
        <v>TENET spol. s r.o., Horská 64, Trutnov</v>
      </c>
      <c r="K91" s="37"/>
      <c r="L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29</v>
      </c>
      <c r="D92" s="37"/>
      <c r="E92" s="37"/>
      <c r="F92" s="26" t="str">
        <f>IF(E18="","",E18)</f>
        <v>Vyplň údaj</v>
      </c>
      <c r="G92" s="37"/>
      <c r="H92" s="37"/>
      <c r="I92" s="31" t="s">
        <v>34</v>
      </c>
      <c r="J92" s="35" t="str">
        <f>E24</f>
        <v>ing. V. Švehla</v>
      </c>
      <c r="K92" s="37"/>
      <c r="L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36" t="s">
        <v>102</v>
      </c>
      <c r="D94" s="128"/>
      <c r="E94" s="128"/>
      <c r="F94" s="128"/>
      <c r="G94" s="128"/>
      <c r="H94" s="128"/>
      <c r="I94" s="128"/>
      <c r="J94" s="137" t="s">
        <v>103</v>
      </c>
      <c r="K94" s="128"/>
      <c r="L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4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38" t="s">
        <v>104</v>
      </c>
      <c r="D96" s="37"/>
      <c r="E96" s="37"/>
      <c r="F96" s="37"/>
      <c r="G96" s="37"/>
      <c r="H96" s="37"/>
      <c r="I96" s="37"/>
      <c r="J96" s="95">
        <f>J118</f>
        <v>0</v>
      </c>
      <c r="K96" s="37"/>
      <c r="L96" s="54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105</v>
      </c>
    </row>
    <row r="97" spans="1:31" s="9" customFormat="1" ht="24.95" customHeight="1">
      <c r="A97" s="9"/>
      <c r="B97" s="139"/>
      <c r="C97" s="9"/>
      <c r="D97" s="140" t="s">
        <v>741</v>
      </c>
      <c r="E97" s="141"/>
      <c r="F97" s="141"/>
      <c r="G97" s="141"/>
      <c r="H97" s="141"/>
      <c r="I97" s="141"/>
      <c r="J97" s="142">
        <f>J119</f>
        <v>0</v>
      </c>
      <c r="K97" s="9"/>
      <c r="L97" s="13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43"/>
      <c r="C98" s="10"/>
      <c r="D98" s="144" t="s">
        <v>742</v>
      </c>
      <c r="E98" s="145"/>
      <c r="F98" s="145"/>
      <c r="G98" s="145"/>
      <c r="H98" s="145"/>
      <c r="I98" s="145"/>
      <c r="J98" s="146">
        <f>J120</f>
        <v>0</v>
      </c>
      <c r="K98" s="10"/>
      <c r="L98" s="14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7"/>
      <c r="B99" s="38"/>
      <c r="C99" s="37"/>
      <c r="D99" s="37"/>
      <c r="E99" s="37"/>
      <c r="F99" s="37"/>
      <c r="G99" s="37"/>
      <c r="H99" s="37"/>
      <c r="I99" s="37"/>
      <c r="J99" s="37"/>
      <c r="K99" s="37"/>
      <c r="L99" s="54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31" s="2" customFormat="1" ht="6.95" customHeight="1">
      <c r="A100" s="37"/>
      <c r="B100" s="59"/>
      <c r="C100" s="60"/>
      <c r="D100" s="60"/>
      <c r="E100" s="60"/>
      <c r="F100" s="60"/>
      <c r="G100" s="60"/>
      <c r="H100" s="60"/>
      <c r="I100" s="60"/>
      <c r="J100" s="60"/>
      <c r="K100" s="60"/>
      <c r="L100" s="54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4" spans="1:31" s="2" customFormat="1" ht="6.95" customHeight="1">
      <c r="A104" s="37"/>
      <c r="B104" s="61"/>
      <c r="C104" s="62"/>
      <c r="D104" s="62"/>
      <c r="E104" s="62"/>
      <c r="F104" s="62"/>
      <c r="G104" s="62"/>
      <c r="H104" s="62"/>
      <c r="I104" s="62"/>
      <c r="J104" s="62"/>
      <c r="K104" s="62"/>
      <c r="L104" s="54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24.95" customHeight="1">
      <c r="A105" s="37"/>
      <c r="B105" s="38"/>
      <c r="C105" s="22" t="s">
        <v>116</v>
      </c>
      <c r="D105" s="37"/>
      <c r="E105" s="37"/>
      <c r="F105" s="37"/>
      <c r="G105" s="37"/>
      <c r="H105" s="37"/>
      <c r="I105" s="37"/>
      <c r="J105" s="37"/>
      <c r="K105" s="37"/>
      <c r="L105" s="54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6.95" customHeight="1">
      <c r="A106" s="37"/>
      <c r="B106" s="38"/>
      <c r="C106" s="37"/>
      <c r="D106" s="37"/>
      <c r="E106" s="37"/>
      <c r="F106" s="37"/>
      <c r="G106" s="37"/>
      <c r="H106" s="37"/>
      <c r="I106" s="37"/>
      <c r="J106" s="37"/>
      <c r="K106" s="37"/>
      <c r="L106" s="54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12" customHeight="1">
      <c r="A107" s="37"/>
      <c r="B107" s="38"/>
      <c r="C107" s="31" t="s">
        <v>17</v>
      </c>
      <c r="D107" s="37"/>
      <c r="E107" s="37"/>
      <c r="F107" s="37"/>
      <c r="G107" s="37"/>
      <c r="H107" s="37"/>
      <c r="I107" s="37"/>
      <c r="J107" s="37"/>
      <c r="K107" s="37"/>
      <c r="L107" s="54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16.5" customHeight="1">
      <c r="A108" s="37"/>
      <c r="B108" s="38"/>
      <c r="C108" s="37"/>
      <c r="D108" s="37"/>
      <c r="E108" s="120" t="str">
        <f>E7</f>
        <v>Dvůr Králové n.L. - ul. Zborovská</v>
      </c>
      <c r="F108" s="31"/>
      <c r="G108" s="31"/>
      <c r="H108" s="31"/>
      <c r="I108" s="37"/>
      <c r="J108" s="37"/>
      <c r="K108" s="37"/>
      <c r="L108" s="54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2" customHeight="1">
      <c r="A109" s="37"/>
      <c r="B109" s="38"/>
      <c r="C109" s="31" t="s">
        <v>99</v>
      </c>
      <c r="D109" s="37"/>
      <c r="E109" s="37"/>
      <c r="F109" s="37"/>
      <c r="G109" s="37"/>
      <c r="H109" s="37"/>
      <c r="I109" s="37"/>
      <c r="J109" s="37"/>
      <c r="K109" s="37"/>
      <c r="L109" s="54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6.5" customHeight="1">
      <c r="A110" s="37"/>
      <c r="B110" s="38"/>
      <c r="C110" s="37"/>
      <c r="D110" s="37"/>
      <c r="E110" s="66" t="str">
        <f>E9</f>
        <v>31 - SO 401 Veřejné osvětlení</v>
      </c>
      <c r="F110" s="37"/>
      <c r="G110" s="37"/>
      <c r="H110" s="37"/>
      <c r="I110" s="37"/>
      <c r="J110" s="37"/>
      <c r="K110" s="37"/>
      <c r="L110" s="54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38"/>
      <c r="C111" s="37"/>
      <c r="D111" s="37"/>
      <c r="E111" s="37"/>
      <c r="F111" s="37"/>
      <c r="G111" s="37"/>
      <c r="H111" s="37"/>
      <c r="I111" s="37"/>
      <c r="J111" s="37"/>
      <c r="K111" s="37"/>
      <c r="L111" s="54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21</v>
      </c>
      <c r="D112" s="37"/>
      <c r="E112" s="37"/>
      <c r="F112" s="26" t="str">
        <f>F12</f>
        <v>Dvůr Králové nad Labem</v>
      </c>
      <c r="G112" s="37"/>
      <c r="H112" s="37"/>
      <c r="I112" s="31" t="s">
        <v>23</v>
      </c>
      <c r="J112" s="68" t="str">
        <f>IF(J12="","",J12)</f>
        <v>31. 8. 2022</v>
      </c>
      <c r="K112" s="37"/>
      <c r="L112" s="54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6.95" customHeight="1">
      <c r="A113" s="37"/>
      <c r="B113" s="38"/>
      <c r="C113" s="37"/>
      <c r="D113" s="37"/>
      <c r="E113" s="37"/>
      <c r="F113" s="37"/>
      <c r="G113" s="37"/>
      <c r="H113" s="37"/>
      <c r="I113" s="37"/>
      <c r="J113" s="37"/>
      <c r="K113" s="37"/>
      <c r="L113" s="54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25.65" customHeight="1">
      <c r="A114" s="37"/>
      <c r="B114" s="38"/>
      <c r="C114" s="31" t="s">
        <v>25</v>
      </c>
      <c r="D114" s="37"/>
      <c r="E114" s="37"/>
      <c r="F114" s="26" t="str">
        <f>E15</f>
        <v>Město Dvůr Králové n.L., nám.T.G.Masaryka 38</v>
      </c>
      <c r="G114" s="37"/>
      <c r="H114" s="37"/>
      <c r="I114" s="31" t="s">
        <v>31</v>
      </c>
      <c r="J114" s="35" t="str">
        <f>E21</f>
        <v>TENET spol. s r.o., Horská 64, Trutnov</v>
      </c>
      <c r="K114" s="37"/>
      <c r="L114" s="54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5.15" customHeight="1">
      <c r="A115" s="37"/>
      <c r="B115" s="38"/>
      <c r="C115" s="31" t="s">
        <v>29</v>
      </c>
      <c r="D115" s="37"/>
      <c r="E115" s="37"/>
      <c r="F115" s="26" t="str">
        <f>IF(E18="","",E18)</f>
        <v>Vyplň údaj</v>
      </c>
      <c r="G115" s="37"/>
      <c r="H115" s="37"/>
      <c r="I115" s="31" t="s">
        <v>34</v>
      </c>
      <c r="J115" s="35" t="str">
        <f>E24</f>
        <v>ing. V. Švehla</v>
      </c>
      <c r="K115" s="37"/>
      <c r="L115" s="54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0.3" customHeight="1">
      <c r="A116" s="37"/>
      <c r="B116" s="38"/>
      <c r="C116" s="37"/>
      <c r="D116" s="37"/>
      <c r="E116" s="37"/>
      <c r="F116" s="37"/>
      <c r="G116" s="37"/>
      <c r="H116" s="37"/>
      <c r="I116" s="37"/>
      <c r="J116" s="37"/>
      <c r="K116" s="37"/>
      <c r="L116" s="54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11" customFormat="1" ht="29.25" customHeight="1">
      <c r="A117" s="147"/>
      <c r="B117" s="148"/>
      <c r="C117" s="149" t="s">
        <v>117</v>
      </c>
      <c r="D117" s="150" t="s">
        <v>62</v>
      </c>
      <c r="E117" s="150" t="s">
        <v>58</v>
      </c>
      <c r="F117" s="150" t="s">
        <v>59</v>
      </c>
      <c r="G117" s="150" t="s">
        <v>118</v>
      </c>
      <c r="H117" s="150" t="s">
        <v>119</v>
      </c>
      <c r="I117" s="150" t="s">
        <v>120</v>
      </c>
      <c r="J117" s="150" t="s">
        <v>103</v>
      </c>
      <c r="K117" s="151" t="s">
        <v>121</v>
      </c>
      <c r="L117" s="152"/>
      <c r="M117" s="85" t="s">
        <v>1</v>
      </c>
      <c r="N117" s="86" t="s">
        <v>41</v>
      </c>
      <c r="O117" s="86" t="s">
        <v>122</v>
      </c>
      <c r="P117" s="86" t="s">
        <v>123</v>
      </c>
      <c r="Q117" s="86" t="s">
        <v>124</v>
      </c>
      <c r="R117" s="86" t="s">
        <v>125</v>
      </c>
      <c r="S117" s="86" t="s">
        <v>126</v>
      </c>
      <c r="T117" s="87" t="s">
        <v>127</v>
      </c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</row>
    <row r="118" spans="1:63" s="2" customFormat="1" ht="22.8" customHeight="1">
      <c r="A118" s="37"/>
      <c r="B118" s="38"/>
      <c r="C118" s="92" t="s">
        <v>128</v>
      </c>
      <c r="D118" s="37"/>
      <c r="E118" s="37"/>
      <c r="F118" s="37"/>
      <c r="G118" s="37"/>
      <c r="H118" s="37"/>
      <c r="I118" s="37"/>
      <c r="J118" s="153">
        <f>BK118</f>
        <v>0</v>
      </c>
      <c r="K118" s="37"/>
      <c r="L118" s="38"/>
      <c r="M118" s="88"/>
      <c r="N118" s="72"/>
      <c r="O118" s="89"/>
      <c r="P118" s="154">
        <f>P119</f>
        <v>0</v>
      </c>
      <c r="Q118" s="89"/>
      <c r="R118" s="154">
        <f>R119</f>
        <v>0</v>
      </c>
      <c r="S118" s="89"/>
      <c r="T118" s="155">
        <f>T119</f>
        <v>0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T118" s="18" t="s">
        <v>76</v>
      </c>
      <c r="AU118" s="18" t="s">
        <v>105</v>
      </c>
      <c r="BK118" s="156">
        <f>BK119</f>
        <v>0</v>
      </c>
    </row>
    <row r="119" spans="1:63" s="12" customFormat="1" ht="25.9" customHeight="1">
      <c r="A119" s="12"/>
      <c r="B119" s="157"/>
      <c r="C119" s="12"/>
      <c r="D119" s="158" t="s">
        <v>76</v>
      </c>
      <c r="E119" s="159" t="s">
        <v>244</v>
      </c>
      <c r="F119" s="159" t="s">
        <v>743</v>
      </c>
      <c r="G119" s="12"/>
      <c r="H119" s="12"/>
      <c r="I119" s="160"/>
      <c r="J119" s="161">
        <f>BK119</f>
        <v>0</v>
      </c>
      <c r="K119" s="12"/>
      <c r="L119" s="157"/>
      <c r="M119" s="162"/>
      <c r="N119" s="163"/>
      <c r="O119" s="163"/>
      <c r="P119" s="164">
        <f>P120</f>
        <v>0</v>
      </c>
      <c r="Q119" s="163"/>
      <c r="R119" s="164">
        <f>R120</f>
        <v>0</v>
      </c>
      <c r="S119" s="163"/>
      <c r="T119" s="165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158" t="s">
        <v>146</v>
      </c>
      <c r="AT119" s="166" t="s">
        <v>76</v>
      </c>
      <c r="AU119" s="166" t="s">
        <v>77</v>
      </c>
      <c r="AY119" s="158" t="s">
        <v>131</v>
      </c>
      <c r="BK119" s="167">
        <f>BK120</f>
        <v>0</v>
      </c>
    </row>
    <row r="120" spans="1:63" s="12" customFormat="1" ht="22.8" customHeight="1">
      <c r="A120" s="12"/>
      <c r="B120" s="157"/>
      <c r="C120" s="12"/>
      <c r="D120" s="158" t="s">
        <v>76</v>
      </c>
      <c r="E120" s="168" t="s">
        <v>744</v>
      </c>
      <c r="F120" s="168" t="s">
        <v>745</v>
      </c>
      <c r="G120" s="12"/>
      <c r="H120" s="12"/>
      <c r="I120" s="160"/>
      <c r="J120" s="169">
        <f>BK120</f>
        <v>0</v>
      </c>
      <c r="K120" s="12"/>
      <c r="L120" s="157"/>
      <c r="M120" s="162"/>
      <c r="N120" s="163"/>
      <c r="O120" s="163"/>
      <c r="P120" s="164">
        <f>P121</f>
        <v>0</v>
      </c>
      <c r="Q120" s="163"/>
      <c r="R120" s="164">
        <f>R121</f>
        <v>0</v>
      </c>
      <c r="S120" s="163"/>
      <c r="T120" s="165">
        <f>T121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158" t="s">
        <v>146</v>
      </c>
      <c r="AT120" s="166" t="s">
        <v>76</v>
      </c>
      <c r="AU120" s="166" t="s">
        <v>8</v>
      </c>
      <c r="AY120" s="158" t="s">
        <v>131</v>
      </c>
      <c r="BK120" s="167">
        <f>BK121</f>
        <v>0</v>
      </c>
    </row>
    <row r="121" spans="1:65" s="2" customFormat="1" ht="16.5" customHeight="1">
      <c r="A121" s="37"/>
      <c r="B121" s="170"/>
      <c r="C121" s="209" t="s">
        <v>8</v>
      </c>
      <c r="D121" s="209" t="s">
        <v>244</v>
      </c>
      <c r="E121" s="210" t="s">
        <v>746</v>
      </c>
      <c r="F121" s="211" t="s">
        <v>747</v>
      </c>
      <c r="G121" s="212" t="s">
        <v>748</v>
      </c>
      <c r="H121" s="213">
        <v>1</v>
      </c>
      <c r="I121" s="214"/>
      <c r="J121" s="215">
        <f>ROUND(I121*H121,0)</f>
        <v>0</v>
      </c>
      <c r="K121" s="211" t="s">
        <v>1</v>
      </c>
      <c r="L121" s="216"/>
      <c r="M121" s="224" t="s">
        <v>1</v>
      </c>
      <c r="N121" s="225" t="s">
        <v>42</v>
      </c>
      <c r="O121" s="221"/>
      <c r="P121" s="222">
        <f>O121*H121</f>
        <v>0</v>
      </c>
      <c r="Q121" s="222">
        <v>0</v>
      </c>
      <c r="R121" s="222">
        <f>Q121*H121</f>
        <v>0</v>
      </c>
      <c r="S121" s="222">
        <v>0</v>
      </c>
      <c r="T121" s="223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182" t="s">
        <v>749</v>
      </c>
      <c r="AT121" s="182" t="s">
        <v>244</v>
      </c>
      <c r="AU121" s="182" t="s">
        <v>86</v>
      </c>
      <c r="AY121" s="18" t="s">
        <v>131</v>
      </c>
      <c r="BE121" s="183">
        <f>IF(N121="základní",J121,0)</f>
        <v>0</v>
      </c>
      <c r="BF121" s="183">
        <f>IF(N121="snížená",J121,0)</f>
        <v>0</v>
      </c>
      <c r="BG121" s="183">
        <f>IF(N121="zákl. přenesená",J121,0)</f>
        <v>0</v>
      </c>
      <c r="BH121" s="183">
        <f>IF(N121="sníž. přenesená",J121,0)</f>
        <v>0</v>
      </c>
      <c r="BI121" s="183">
        <f>IF(N121="nulová",J121,0)</f>
        <v>0</v>
      </c>
      <c r="BJ121" s="18" t="s">
        <v>8</v>
      </c>
      <c r="BK121" s="183">
        <f>ROUND(I121*H121,0)</f>
        <v>0</v>
      </c>
      <c r="BL121" s="18" t="s">
        <v>439</v>
      </c>
      <c r="BM121" s="182" t="s">
        <v>750</v>
      </c>
    </row>
    <row r="122" spans="1:31" s="2" customFormat="1" ht="6.95" customHeight="1">
      <c r="A122" s="37"/>
      <c r="B122" s="59"/>
      <c r="C122" s="60"/>
      <c r="D122" s="60"/>
      <c r="E122" s="60"/>
      <c r="F122" s="60"/>
      <c r="G122" s="60"/>
      <c r="H122" s="60"/>
      <c r="I122" s="60"/>
      <c r="J122" s="60"/>
      <c r="K122" s="60"/>
      <c r="L122" s="38"/>
      <c r="M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</sheetData>
  <autoFilter ref="C117:K121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94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</row>
    <row r="4" spans="2:46" s="1" customFormat="1" ht="24.95" customHeight="1">
      <c r="B4" s="21"/>
      <c r="D4" s="22" t="s">
        <v>98</v>
      </c>
      <c r="L4" s="21"/>
      <c r="M4" s="119" t="s">
        <v>11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31" t="s">
        <v>17</v>
      </c>
      <c r="L6" s="21"/>
    </row>
    <row r="7" spans="2:12" s="1" customFormat="1" ht="16.5" customHeight="1">
      <c r="B7" s="21"/>
      <c r="E7" s="120" t="str">
        <f>'Rekapitulace stavby'!K6</f>
        <v>Dvůr Králové n.L. - ul. Zborovská</v>
      </c>
      <c r="F7" s="31"/>
      <c r="G7" s="31"/>
      <c r="H7" s="31"/>
      <c r="L7" s="21"/>
    </row>
    <row r="8" spans="1:31" s="2" customFormat="1" ht="12" customHeight="1">
      <c r="A8" s="37"/>
      <c r="B8" s="38"/>
      <c r="C8" s="37"/>
      <c r="D8" s="31" t="s">
        <v>99</v>
      </c>
      <c r="E8" s="37"/>
      <c r="F8" s="37"/>
      <c r="G8" s="37"/>
      <c r="H8" s="37"/>
      <c r="I8" s="37"/>
      <c r="J8" s="37"/>
      <c r="K8" s="37"/>
      <c r="L8" s="5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38"/>
      <c r="C9" s="37"/>
      <c r="D9" s="37"/>
      <c r="E9" s="66" t="s">
        <v>751</v>
      </c>
      <c r="F9" s="37"/>
      <c r="G9" s="37"/>
      <c r="H9" s="37"/>
      <c r="I9" s="37"/>
      <c r="J9" s="37"/>
      <c r="K9" s="37"/>
      <c r="L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38"/>
      <c r="C11" s="37"/>
      <c r="D11" s="31" t="s">
        <v>19</v>
      </c>
      <c r="E11" s="37"/>
      <c r="F11" s="26" t="s">
        <v>1</v>
      </c>
      <c r="G11" s="37"/>
      <c r="H11" s="37"/>
      <c r="I11" s="31" t="s">
        <v>20</v>
      </c>
      <c r="J11" s="26" t="s">
        <v>1</v>
      </c>
      <c r="K11" s="37"/>
      <c r="L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38"/>
      <c r="C12" s="37"/>
      <c r="D12" s="31" t="s">
        <v>21</v>
      </c>
      <c r="E12" s="37"/>
      <c r="F12" s="26" t="s">
        <v>22</v>
      </c>
      <c r="G12" s="37"/>
      <c r="H12" s="37"/>
      <c r="I12" s="31" t="s">
        <v>23</v>
      </c>
      <c r="J12" s="68" t="str">
        <f>'Rekapitulace stavby'!AN8</f>
        <v>31. 8. 2022</v>
      </c>
      <c r="K12" s="37"/>
      <c r="L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38"/>
      <c r="C14" s="37"/>
      <c r="D14" s="31" t="s">
        <v>25</v>
      </c>
      <c r="E14" s="37"/>
      <c r="F14" s="37"/>
      <c r="G14" s="37"/>
      <c r="H14" s="37"/>
      <c r="I14" s="31" t="s">
        <v>26</v>
      </c>
      <c r="J14" s="26" t="s">
        <v>1</v>
      </c>
      <c r="K14" s="37"/>
      <c r="L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38"/>
      <c r="C15" s="37"/>
      <c r="D15" s="37"/>
      <c r="E15" s="26" t="s">
        <v>27</v>
      </c>
      <c r="F15" s="37"/>
      <c r="G15" s="37"/>
      <c r="H15" s="37"/>
      <c r="I15" s="31" t="s">
        <v>28</v>
      </c>
      <c r="J15" s="26" t="s">
        <v>1</v>
      </c>
      <c r="K15" s="37"/>
      <c r="L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38"/>
      <c r="C17" s="37"/>
      <c r="D17" s="31" t="s">
        <v>29</v>
      </c>
      <c r="E17" s="37"/>
      <c r="F17" s="37"/>
      <c r="G17" s="37"/>
      <c r="H17" s="37"/>
      <c r="I17" s="31" t="s">
        <v>26</v>
      </c>
      <c r="J17" s="32" t="str">
        <f>'Rekapitulace stavby'!AN13</f>
        <v>Vyplň údaj</v>
      </c>
      <c r="K17" s="37"/>
      <c r="L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38"/>
      <c r="C18" s="37"/>
      <c r="D18" s="37"/>
      <c r="E18" s="32" t="str">
        <f>'Rekapitulace stavby'!E14</f>
        <v>Vyplň údaj</v>
      </c>
      <c r="F18" s="26"/>
      <c r="G18" s="26"/>
      <c r="H18" s="26"/>
      <c r="I18" s="31" t="s">
        <v>28</v>
      </c>
      <c r="J18" s="32" t="str">
        <f>'Rekapitulace stavby'!AN14</f>
        <v>Vyplň údaj</v>
      </c>
      <c r="K18" s="37"/>
      <c r="L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38"/>
      <c r="C20" s="37"/>
      <c r="D20" s="31" t="s">
        <v>31</v>
      </c>
      <c r="E20" s="37"/>
      <c r="F20" s="37"/>
      <c r="G20" s="37"/>
      <c r="H20" s="37"/>
      <c r="I20" s="31" t="s">
        <v>26</v>
      </c>
      <c r="J20" s="26" t="s">
        <v>1</v>
      </c>
      <c r="K20" s="37"/>
      <c r="L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38"/>
      <c r="C21" s="37"/>
      <c r="D21" s="37"/>
      <c r="E21" s="26" t="s">
        <v>32</v>
      </c>
      <c r="F21" s="37"/>
      <c r="G21" s="37"/>
      <c r="H21" s="37"/>
      <c r="I21" s="31" t="s">
        <v>28</v>
      </c>
      <c r="J21" s="26" t="s">
        <v>1</v>
      </c>
      <c r="K21" s="37"/>
      <c r="L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38"/>
      <c r="C23" s="37"/>
      <c r="D23" s="31" t="s">
        <v>34</v>
      </c>
      <c r="E23" s="37"/>
      <c r="F23" s="37"/>
      <c r="G23" s="37"/>
      <c r="H23" s="37"/>
      <c r="I23" s="31" t="s">
        <v>26</v>
      </c>
      <c r="J23" s="26" t="s">
        <v>1</v>
      </c>
      <c r="K23" s="37"/>
      <c r="L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38"/>
      <c r="C24" s="37"/>
      <c r="D24" s="37"/>
      <c r="E24" s="26" t="s">
        <v>35</v>
      </c>
      <c r="F24" s="37"/>
      <c r="G24" s="37"/>
      <c r="H24" s="37"/>
      <c r="I24" s="31" t="s">
        <v>28</v>
      </c>
      <c r="J24" s="26" t="s">
        <v>1</v>
      </c>
      <c r="K24" s="37"/>
      <c r="L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38"/>
      <c r="C26" s="37"/>
      <c r="D26" s="31" t="s">
        <v>36</v>
      </c>
      <c r="E26" s="37"/>
      <c r="F26" s="37"/>
      <c r="G26" s="37"/>
      <c r="H26" s="37"/>
      <c r="I26" s="37"/>
      <c r="J26" s="37"/>
      <c r="K26" s="37"/>
      <c r="L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21"/>
      <c r="B27" s="122"/>
      <c r="C27" s="121"/>
      <c r="D27" s="121"/>
      <c r="E27" s="35" t="s">
        <v>1</v>
      </c>
      <c r="F27" s="35"/>
      <c r="G27" s="35"/>
      <c r="H27" s="35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38"/>
      <c r="C29" s="37"/>
      <c r="D29" s="89"/>
      <c r="E29" s="89"/>
      <c r="F29" s="89"/>
      <c r="G29" s="89"/>
      <c r="H29" s="89"/>
      <c r="I29" s="89"/>
      <c r="J29" s="89"/>
      <c r="K29" s="89"/>
      <c r="L29" s="5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38"/>
      <c r="C30" s="37"/>
      <c r="D30" s="124" t="s">
        <v>37</v>
      </c>
      <c r="E30" s="37"/>
      <c r="F30" s="37"/>
      <c r="G30" s="37"/>
      <c r="H30" s="37"/>
      <c r="I30" s="37"/>
      <c r="J30" s="95">
        <f>ROUND(J118,0)</f>
        <v>0</v>
      </c>
      <c r="K30" s="37"/>
      <c r="L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38"/>
      <c r="C31" s="37"/>
      <c r="D31" s="89"/>
      <c r="E31" s="89"/>
      <c r="F31" s="89"/>
      <c r="G31" s="89"/>
      <c r="H31" s="89"/>
      <c r="I31" s="89"/>
      <c r="J31" s="89"/>
      <c r="K31" s="89"/>
      <c r="L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38"/>
      <c r="C32" s="37"/>
      <c r="D32" s="37"/>
      <c r="E32" s="37"/>
      <c r="F32" s="42" t="s">
        <v>39</v>
      </c>
      <c r="G32" s="37"/>
      <c r="H32" s="37"/>
      <c r="I32" s="42" t="s">
        <v>38</v>
      </c>
      <c r="J32" s="42" t="s">
        <v>40</v>
      </c>
      <c r="K32" s="37"/>
      <c r="L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38"/>
      <c r="C33" s="37"/>
      <c r="D33" s="125" t="s">
        <v>41</v>
      </c>
      <c r="E33" s="31" t="s">
        <v>42</v>
      </c>
      <c r="F33" s="126">
        <f>ROUND((SUM(BE118:BE121)),0)</f>
        <v>0</v>
      </c>
      <c r="G33" s="37"/>
      <c r="H33" s="37"/>
      <c r="I33" s="127">
        <v>0.21</v>
      </c>
      <c r="J33" s="126">
        <f>ROUND(((SUM(BE118:BE121))*I33),0)</f>
        <v>0</v>
      </c>
      <c r="K33" s="37"/>
      <c r="L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38"/>
      <c r="C34" s="37"/>
      <c r="D34" s="37"/>
      <c r="E34" s="31" t="s">
        <v>43</v>
      </c>
      <c r="F34" s="126">
        <f>ROUND((SUM(BF118:BF121)),0)</f>
        <v>0</v>
      </c>
      <c r="G34" s="37"/>
      <c r="H34" s="37"/>
      <c r="I34" s="127">
        <v>0.15</v>
      </c>
      <c r="J34" s="126">
        <f>ROUND(((SUM(BF118:BF121))*I34),0)</f>
        <v>0</v>
      </c>
      <c r="K34" s="37"/>
      <c r="L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38"/>
      <c r="C35" s="37"/>
      <c r="D35" s="37"/>
      <c r="E35" s="31" t="s">
        <v>44</v>
      </c>
      <c r="F35" s="126">
        <f>ROUND((SUM(BG118:BG121)),0)</f>
        <v>0</v>
      </c>
      <c r="G35" s="37"/>
      <c r="H35" s="37"/>
      <c r="I35" s="127">
        <v>0.21</v>
      </c>
      <c r="J35" s="126">
        <f>0</f>
        <v>0</v>
      </c>
      <c r="K35" s="37"/>
      <c r="L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38"/>
      <c r="C36" s="37"/>
      <c r="D36" s="37"/>
      <c r="E36" s="31" t="s">
        <v>45</v>
      </c>
      <c r="F36" s="126">
        <f>ROUND((SUM(BH118:BH121)),0)</f>
        <v>0</v>
      </c>
      <c r="G36" s="37"/>
      <c r="H36" s="37"/>
      <c r="I36" s="127">
        <v>0.15</v>
      </c>
      <c r="J36" s="126">
        <f>0</f>
        <v>0</v>
      </c>
      <c r="K36" s="37"/>
      <c r="L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38"/>
      <c r="C37" s="37"/>
      <c r="D37" s="37"/>
      <c r="E37" s="31" t="s">
        <v>46</v>
      </c>
      <c r="F37" s="126">
        <f>ROUND((SUM(BI118:BI121)),0)</f>
        <v>0</v>
      </c>
      <c r="G37" s="37"/>
      <c r="H37" s="37"/>
      <c r="I37" s="127">
        <v>0</v>
      </c>
      <c r="J37" s="126">
        <f>0</f>
        <v>0</v>
      </c>
      <c r="K37" s="37"/>
      <c r="L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38"/>
      <c r="C39" s="128"/>
      <c r="D39" s="129" t="s">
        <v>47</v>
      </c>
      <c r="E39" s="80"/>
      <c r="F39" s="80"/>
      <c r="G39" s="130" t="s">
        <v>48</v>
      </c>
      <c r="H39" s="131" t="s">
        <v>49</v>
      </c>
      <c r="I39" s="80"/>
      <c r="J39" s="132">
        <f>SUM(J30:J37)</f>
        <v>0</v>
      </c>
      <c r="K39" s="133"/>
      <c r="L39" s="5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54"/>
      <c r="D50" s="55" t="s">
        <v>50</v>
      </c>
      <c r="E50" s="56"/>
      <c r="F50" s="56"/>
      <c r="G50" s="55" t="s">
        <v>51</v>
      </c>
      <c r="H50" s="56"/>
      <c r="I50" s="56"/>
      <c r="J50" s="56"/>
      <c r="K50" s="56"/>
      <c r="L50" s="5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7"/>
      <c r="B61" s="38"/>
      <c r="C61" s="37"/>
      <c r="D61" s="57" t="s">
        <v>52</v>
      </c>
      <c r="E61" s="40"/>
      <c r="F61" s="134" t="s">
        <v>53</v>
      </c>
      <c r="G61" s="57" t="s">
        <v>52</v>
      </c>
      <c r="H61" s="40"/>
      <c r="I61" s="40"/>
      <c r="J61" s="135" t="s">
        <v>53</v>
      </c>
      <c r="K61" s="40"/>
      <c r="L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7"/>
      <c r="B65" s="38"/>
      <c r="C65" s="37"/>
      <c r="D65" s="55" t="s">
        <v>54</v>
      </c>
      <c r="E65" s="58"/>
      <c r="F65" s="58"/>
      <c r="G65" s="55" t="s">
        <v>55</v>
      </c>
      <c r="H65" s="58"/>
      <c r="I65" s="58"/>
      <c r="J65" s="58"/>
      <c r="K65" s="58"/>
      <c r="L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7"/>
      <c r="B76" s="38"/>
      <c r="C76" s="37"/>
      <c r="D76" s="57" t="s">
        <v>52</v>
      </c>
      <c r="E76" s="40"/>
      <c r="F76" s="134" t="s">
        <v>53</v>
      </c>
      <c r="G76" s="57" t="s">
        <v>52</v>
      </c>
      <c r="H76" s="40"/>
      <c r="I76" s="40"/>
      <c r="J76" s="135" t="s">
        <v>53</v>
      </c>
      <c r="K76" s="40"/>
      <c r="L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101</v>
      </c>
      <c r="D82" s="37"/>
      <c r="E82" s="37"/>
      <c r="F82" s="37"/>
      <c r="G82" s="37"/>
      <c r="H82" s="37"/>
      <c r="I82" s="37"/>
      <c r="J82" s="37"/>
      <c r="K82" s="37"/>
      <c r="L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17</v>
      </c>
      <c r="D84" s="37"/>
      <c r="E84" s="37"/>
      <c r="F84" s="37"/>
      <c r="G84" s="37"/>
      <c r="H84" s="37"/>
      <c r="I84" s="37"/>
      <c r="J84" s="37"/>
      <c r="K84" s="37"/>
      <c r="L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7"/>
      <c r="D85" s="37"/>
      <c r="E85" s="120" t="str">
        <f>E7</f>
        <v>Dvůr Králové n.L. - ul. Zborovská</v>
      </c>
      <c r="F85" s="31"/>
      <c r="G85" s="31"/>
      <c r="H85" s="31"/>
      <c r="I85" s="37"/>
      <c r="J85" s="37"/>
      <c r="K85" s="37"/>
      <c r="L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99</v>
      </c>
      <c r="D86" s="37"/>
      <c r="E86" s="37"/>
      <c r="F86" s="37"/>
      <c r="G86" s="37"/>
      <c r="H86" s="37"/>
      <c r="I86" s="37"/>
      <c r="J86" s="37"/>
      <c r="K86" s="37"/>
      <c r="L86" s="5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7"/>
      <c r="D87" s="37"/>
      <c r="E87" s="66" t="str">
        <f>E9</f>
        <v>41 - SO 402 Metropolitní síť</v>
      </c>
      <c r="F87" s="37"/>
      <c r="G87" s="37"/>
      <c r="H87" s="37"/>
      <c r="I87" s="37"/>
      <c r="J87" s="37"/>
      <c r="K87" s="37"/>
      <c r="L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21</v>
      </c>
      <c r="D89" s="37"/>
      <c r="E89" s="37"/>
      <c r="F89" s="26" t="str">
        <f>F12</f>
        <v>Dvůr Králové nad Labem</v>
      </c>
      <c r="G89" s="37"/>
      <c r="H89" s="37"/>
      <c r="I89" s="31" t="s">
        <v>23</v>
      </c>
      <c r="J89" s="68" t="str">
        <f>IF(J12="","",J12)</f>
        <v>31. 8. 2022</v>
      </c>
      <c r="K89" s="37"/>
      <c r="L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25.65" customHeight="1">
      <c r="A91" s="37"/>
      <c r="B91" s="38"/>
      <c r="C91" s="31" t="s">
        <v>25</v>
      </c>
      <c r="D91" s="37"/>
      <c r="E91" s="37"/>
      <c r="F91" s="26" t="str">
        <f>E15</f>
        <v>Město Dvůr Králové n.L., nám.T.G.Masaryka 38</v>
      </c>
      <c r="G91" s="37"/>
      <c r="H91" s="37"/>
      <c r="I91" s="31" t="s">
        <v>31</v>
      </c>
      <c r="J91" s="35" t="str">
        <f>E21</f>
        <v>TENET spol. s r.o., Horská 64, Trutnov</v>
      </c>
      <c r="K91" s="37"/>
      <c r="L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29</v>
      </c>
      <c r="D92" s="37"/>
      <c r="E92" s="37"/>
      <c r="F92" s="26" t="str">
        <f>IF(E18="","",E18)</f>
        <v>Vyplň údaj</v>
      </c>
      <c r="G92" s="37"/>
      <c r="H92" s="37"/>
      <c r="I92" s="31" t="s">
        <v>34</v>
      </c>
      <c r="J92" s="35" t="str">
        <f>E24</f>
        <v>ing. V. Švehla</v>
      </c>
      <c r="K92" s="37"/>
      <c r="L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36" t="s">
        <v>102</v>
      </c>
      <c r="D94" s="128"/>
      <c r="E94" s="128"/>
      <c r="F94" s="128"/>
      <c r="G94" s="128"/>
      <c r="H94" s="128"/>
      <c r="I94" s="128"/>
      <c r="J94" s="137" t="s">
        <v>103</v>
      </c>
      <c r="K94" s="128"/>
      <c r="L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4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38" t="s">
        <v>104</v>
      </c>
      <c r="D96" s="37"/>
      <c r="E96" s="37"/>
      <c r="F96" s="37"/>
      <c r="G96" s="37"/>
      <c r="H96" s="37"/>
      <c r="I96" s="37"/>
      <c r="J96" s="95">
        <f>J118</f>
        <v>0</v>
      </c>
      <c r="K96" s="37"/>
      <c r="L96" s="54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105</v>
      </c>
    </row>
    <row r="97" spans="1:31" s="9" customFormat="1" ht="24.95" customHeight="1">
      <c r="A97" s="9"/>
      <c r="B97" s="139"/>
      <c r="C97" s="9"/>
      <c r="D97" s="140" t="s">
        <v>741</v>
      </c>
      <c r="E97" s="141"/>
      <c r="F97" s="141"/>
      <c r="G97" s="141"/>
      <c r="H97" s="141"/>
      <c r="I97" s="141"/>
      <c r="J97" s="142">
        <f>J119</f>
        <v>0</v>
      </c>
      <c r="K97" s="9"/>
      <c r="L97" s="13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43"/>
      <c r="C98" s="10"/>
      <c r="D98" s="144" t="s">
        <v>742</v>
      </c>
      <c r="E98" s="145"/>
      <c r="F98" s="145"/>
      <c r="G98" s="145"/>
      <c r="H98" s="145"/>
      <c r="I98" s="145"/>
      <c r="J98" s="146">
        <f>J120</f>
        <v>0</v>
      </c>
      <c r="K98" s="10"/>
      <c r="L98" s="14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7"/>
      <c r="B99" s="38"/>
      <c r="C99" s="37"/>
      <c r="D99" s="37"/>
      <c r="E99" s="37"/>
      <c r="F99" s="37"/>
      <c r="G99" s="37"/>
      <c r="H99" s="37"/>
      <c r="I99" s="37"/>
      <c r="J99" s="37"/>
      <c r="K99" s="37"/>
      <c r="L99" s="54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31" s="2" customFormat="1" ht="6.95" customHeight="1">
      <c r="A100" s="37"/>
      <c r="B100" s="59"/>
      <c r="C100" s="60"/>
      <c r="D100" s="60"/>
      <c r="E100" s="60"/>
      <c r="F100" s="60"/>
      <c r="G100" s="60"/>
      <c r="H100" s="60"/>
      <c r="I100" s="60"/>
      <c r="J100" s="60"/>
      <c r="K100" s="60"/>
      <c r="L100" s="54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4" spans="1:31" s="2" customFormat="1" ht="6.95" customHeight="1">
      <c r="A104" s="37"/>
      <c r="B104" s="61"/>
      <c r="C104" s="62"/>
      <c r="D104" s="62"/>
      <c r="E104" s="62"/>
      <c r="F104" s="62"/>
      <c r="G104" s="62"/>
      <c r="H104" s="62"/>
      <c r="I104" s="62"/>
      <c r="J104" s="62"/>
      <c r="K104" s="62"/>
      <c r="L104" s="54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24.95" customHeight="1">
      <c r="A105" s="37"/>
      <c r="B105" s="38"/>
      <c r="C105" s="22" t="s">
        <v>116</v>
      </c>
      <c r="D105" s="37"/>
      <c r="E105" s="37"/>
      <c r="F105" s="37"/>
      <c r="G105" s="37"/>
      <c r="H105" s="37"/>
      <c r="I105" s="37"/>
      <c r="J105" s="37"/>
      <c r="K105" s="37"/>
      <c r="L105" s="54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6.95" customHeight="1">
      <c r="A106" s="37"/>
      <c r="B106" s="38"/>
      <c r="C106" s="37"/>
      <c r="D106" s="37"/>
      <c r="E106" s="37"/>
      <c r="F106" s="37"/>
      <c r="G106" s="37"/>
      <c r="H106" s="37"/>
      <c r="I106" s="37"/>
      <c r="J106" s="37"/>
      <c r="K106" s="37"/>
      <c r="L106" s="54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12" customHeight="1">
      <c r="A107" s="37"/>
      <c r="B107" s="38"/>
      <c r="C107" s="31" t="s">
        <v>17</v>
      </c>
      <c r="D107" s="37"/>
      <c r="E107" s="37"/>
      <c r="F107" s="37"/>
      <c r="G107" s="37"/>
      <c r="H107" s="37"/>
      <c r="I107" s="37"/>
      <c r="J107" s="37"/>
      <c r="K107" s="37"/>
      <c r="L107" s="54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16.5" customHeight="1">
      <c r="A108" s="37"/>
      <c r="B108" s="38"/>
      <c r="C108" s="37"/>
      <c r="D108" s="37"/>
      <c r="E108" s="120" t="str">
        <f>E7</f>
        <v>Dvůr Králové n.L. - ul. Zborovská</v>
      </c>
      <c r="F108" s="31"/>
      <c r="G108" s="31"/>
      <c r="H108" s="31"/>
      <c r="I108" s="37"/>
      <c r="J108" s="37"/>
      <c r="K108" s="37"/>
      <c r="L108" s="54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2" customHeight="1">
      <c r="A109" s="37"/>
      <c r="B109" s="38"/>
      <c r="C109" s="31" t="s">
        <v>99</v>
      </c>
      <c r="D109" s="37"/>
      <c r="E109" s="37"/>
      <c r="F109" s="37"/>
      <c r="G109" s="37"/>
      <c r="H109" s="37"/>
      <c r="I109" s="37"/>
      <c r="J109" s="37"/>
      <c r="K109" s="37"/>
      <c r="L109" s="54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6.5" customHeight="1">
      <c r="A110" s="37"/>
      <c r="B110" s="38"/>
      <c r="C110" s="37"/>
      <c r="D110" s="37"/>
      <c r="E110" s="66" t="str">
        <f>E9</f>
        <v>41 - SO 402 Metropolitní síť</v>
      </c>
      <c r="F110" s="37"/>
      <c r="G110" s="37"/>
      <c r="H110" s="37"/>
      <c r="I110" s="37"/>
      <c r="J110" s="37"/>
      <c r="K110" s="37"/>
      <c r="L110" s="54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38"/>
      <c r="C111" s="37"/>
      <c r="D111" s="37"/>
      <c r="E111" s="37"/>
      <c r="F111" s="37"/>
      <c r="G111" s="37"/>
      <c r="H111" s="37"/>
      <c r="I111" s="37"/>
      <c r="J111" s="37"/>
      <c r="K111" s="37"/>
      <c r="L111" s="54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21</v>
      </c>
      <c r="D112" s="37"/>
      <c r="E112" s="37"/>
      <c r="F112" s="26" t="str">
        <f>F12</f>
        <v>Dvůr Králové nad Labem</v>
      </c>
      <c r="G112" s="37"/>
      <c r="H112" s="37"/>
      <c r="I112" s="31" t="s">
        <v>23</v>
      </c>
      <c r="J112" s="68" t="str">
        <f>IF(J12="","",J12)</f>
        <v>31. 8. 2022</v>
      </c>
      <c r="K112" s="37"/>
      <c r="L112" s="54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6.95" customHeight="1">
      <c r="A113" s="37"/>
      <c r="B113" s="38"/>
      <c r="C113" s="37"/>
      <c r="D113" s="37"/>
      <c r="E113" s="37"/>
      <c r="F113" s="37"/>
      <c r="G113" s="37"/>
      <c r="H113" s="37"/>
      <c r="I113" s="37"/>
      <c r="J113" s="37"/>
      <c r="K113" s="37"/>
      <c r="L113" s="54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25.65" customHeight="1">
      <c r="A114" s="37"/>
      <c r="B114" s="38"/>
      <c r="C114" s="31" t="s">
        <v>25</v>
      </c>
      <c r="D114" s="37"/>
      <c r="E114" s="37"/>
      <c r="F114" s="26" t="str">
        <f>E15</f>
        <v>Město Dvůr Králové n.L., nám.T.G.Masaryka 38</v>
      </c>
      <c r="G114" s="37"/>
      <c r="H114" s="37"/>
      <c r="I114" s="31" t="s">
        <v>31</v>
      </c>
      <c r="J114" s="35" t="str">
        <f>E21</f>
        <v>TENET spol. s r.o., Horská 64, Trutnov</v>
      </c>
      <c r="K114" s="37"/>
      <c r="L114" s="54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5.15" customHeight="1">
      <c r="A115" s="37"/>
      <c r="B115" s="38"/>
      <c r="C115" s="31" t="s">
        <v>29</v>
      </c>
      <c r="D115" s="37"/>
      <c r="E115" s="37"/>
      <c r="F115" s="26" t="str">
        <f>IF(E18="","",E18)</f>
        <v>Vyplň údaj</v>
      </c>
      <c r="G115" s="37"/>
      <c r="H115" s="37"/>
      <c r="I115" s="31" t="s">
        <v>34</v>
      </c>
      <c r="J115" s="35" t="str">
        <f>E24</f>
        <v>ing. V. Švehla</v>
      </c>
      <c r="K115" s="37"/>
      <c r="L115" s="54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0.3" customHeight="1">
      <c r="A116" s="37"/>
      <c r="B116" s="38"/>
      <c r="C116" s="37"/>
      <c r="D116" s="37"/>
      <c r="E116" s="37"/>
      <c r="F116" s="37"/>
      <c r="G116" s="37"/>
      <c r="H116" s="37"/>
      <c r="I116" s="37"/>
      <c r="J116" s="37"/>
      <c r="K116" s="37"/>
      <c r="L116" s="54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11" customFormat="1" ht="29.25" customHeight="1">
      <c r="A117" s="147"/>
      <c r="B117" s="148"/>
      <c r="C117" s="149" t="s">
        <v>117</v>
      </c>
      <c r="D117" s="150" t="s">
        <v>62</v>
      </c>
      <c r="E117" s="150" t="s">
        <v>58</v>
      </c>
      <c r="F117" s="150" t="s">
        <v>59</v>
      </c>
      <c r="G117" s="150" t="s">
        <v>118</v>
      </c>
      <c r="H117" s="150" t="s">
        <v>119</v>
      </c>
      <c r="I117" s="150" t="s">
        <v>120</v>
      </c>
      <c r="J117" s="150" t="s">
        <v>103</v>
      </c>
      <c r="K117" s="151" t="s">
        <v>121</v>
      </c>
      <c r="L117" s="152"/>
      <c r="M117" s="85" t="s">
        <v>1</v>
      </c>
      <c r="N117" s="86" t="s">
        <v>41</v>
      </c>
      <c r="O117" s="86" t="s">
        <v>122</v>
      </c>
      <c r="P117" s="86" t="s">
        <v>123</v>
      </c>
      <c r="Q117" s="86" t="s">
        <v>124</v>
      </c>
      <c r="R117" s="86" t="s">
        <v>125</v>
      </c>
      <c r="S117" s="86" t="s">
        <v>126</v>
      </c>
      <c r="T117" s="87" t="s">
        <v>127</v>
      </c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</row>
    <row r="118" spans="1:63" s="2" customFormat="1" ht="22.8" customHeight="1">
      <c r="A118" s="37"/>
      <c r="B118" s="38"/>
      <c r="C118" s="92" t="s">
        <v>128</v>
      </c>
      <c r="D118" s="37"/>
      <c r="E118" s="37"/>
      <c r="F118" s="37"/>
      <c r="G118" s="37"/>
      <c r="H118" s="37"/>
      <c r="I118" s="37"/>
      <c r="J118" s="153">
        <f>BK118</f>
        <v>0</v>
      </c>
      <c r="K118" s="37"/>
      <c r="L118" s="38"/>
      <c r="M118" s="88"/>
      <c r="N118" s="72"/>
      <c r="O118" s="89"/>
      <c r="P118" s="154">
        <f>P119</f>
        <v>0</v>
      </c>
      <c r="Q118" s="89"/>
      <c r="R118" s="154">
        <f>R119</f>
        <v>0</v>
      </c>
      <c r="S118" s="89"/>
      <c r="T118" s="155">
        <f>T119</f>
        <v>0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T118" s="18" t="s">
        <v>76</v>
      </c>
      <c r="AU118" s="18" t="s">
        <v>105</v>
      </c>
      <c r="BK118" s="156">
        <f>BK119</f>
        <v>0</v>
      </c>
    </row>
    <row r="119" spans="1:63" s="12" customFormat="1" ht="25.9" customHeight="1">
      <c r="A119" s="12"/>
      <c r="B119" s="157"/>
      <c r="C119" s="12"/>
      <c r="D119" s="158" t="s">
        <v>76</v>
      </c>
      <c r="E119" s="159" t="s">
        <v>244</v>
      </c>
      <c r="F119" s="159" t="s">
        <v>743</v>
      </c>
      <c r="G119" s="12"/>
      <c r="H119" s="12"/>
      <c r="I119" s="160"/>
      <c r="J119" s="161">
        <f>BK119</f>
        <v>0</v>
      </c>
      <c r="K119" s="12"/>
      <c r="L119" s="157"/>
      <c r="M119" s="162"/>
      <c r="N119" s="163"/>
      <c r="O119" s="163"/>
      <c r="P119" s="164">
        <f>P120</f>
        <v>0</v>
      </c>
      <c r="Q119" s="163"/>
      <c r="R119" s="164">
        <f>R120</f>
        <v>0</v>
      </c>
      <c r="S119" s="163"/>
      <c r="T119" s="165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158" t="s">
        <v>146</v>
      </c>
      <c r="AT119" s="166" t="s">
        <v>76</v>
      </c>
      <c r="AU119" s="166" t="s">
        <v>77</v>
      </c>
      <c r="AY119" s="158" t="s">
        <v>131</v>
      </c>
      <c r="BK119" s="167">
        <f>BK120</f>
        <v>0</v>
      </c>
    </row>
    <row r="120" spans="1:63" s="12" customFormat="1" ht="22.8" customHeight="1">
      <c r="A120" s="12"/>
      <c r="B120" s="157"/>
      <c r="C120" s="12"/>
      <c r="D120" s="158" t="s">
        <v>76</v>
      </c>
      <c r="E120" s="168" t="s">
        <v>744</v>
      </c>
      <c r="F120" s="168" t="s">
        <v>745</v>
      </c>
      <c r="G120" s="12"/>
      <c r="H120" s="12"/>
      <c r="I120" s="160"/>
      <c r="J120" s="169">
        <f>BK120</f>
        <v>0</v>
      </c>
      <c r="K120" s="12"/>
      <c r="L120" s="157"/>
      <c r="M120" s="162"/>
      <c r="N120" s="163"/>
      <c r="O120" s="163"/>
      <c r="P120" s="164">
        <f>P121</f>
        <v>0</v>
      </c>
      <c r="Q120" s="163"/>
      <c r="R120" s="164">
        <f>R121</f>
        <v>0</v>
      </c>
      <c r="S120" s="163"/>
      <c r="T120" s="165">
        <f>T121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158" t="s">
        <v>146</v>
      </c>
      <c r="AT120" s="166" t="s">
        <v>76</v>
      </c>
      <c r="AU120" s="166" t="s">
        <v>8</v>
      </c>
      <c r="AY120" s="158" t="s">
        <v>131</v>
      </c>
      <c r="BK120" s="167">
        <f>BK121</f>
        <v>0</v>
      </c>
    </row>
    <row r="121" spans="1:65" s="2" customFormat="1" ht="16.5" customHeight="1">
      <c r="A121" s="37"/>
      <c r="B121" s="170"/>
      <c r="C121" s="209" t="s">
        <v>8</v>
      </c>
      <c r="D121" s="209" t="s">
        <v>244</v>
      </c>
      <c r="E121" s="210" t="s">
        <v>752</v>
      </c>
      <c r="F121" s="211" t="s">
        <v>753</v>
      </c>
      <c r="G121" s="212" t="s">
        <v>748</v>
      </c>
      <c r="H121" s="213">
        <v>1</v>
      </c>
      <c r="I121" s="214"/>
      <c r="J121" s="215">
        <f>ROUND(I121*H121,0)</f>
        <v>0</v>
      </c>
      <c r="K121" s="211" t="s">
        <v>1</v>
      </c>
      <c r="L121" s="216"/>
      <c r="M121" s="224" t="s">
        <v>1</v>
      </c>
      <c r="N121" s="225" t="s">
        <v>42</v>
      </c>
      <c r="O121" s="221"/>
      <c r="P121" s="222">
        <f>O121*H121</f>
        <v>0</v>
      </c>
      <c r="Q121" s="222">
        <v>0</v>
      </c>
      <c r="R121" s="222">
        <f>Q121*H121</f>
        <v>0</v>
      </c>
      <c r="S121" s="222">
        <v>0</v>
      </c>
      <c r="T121" s="223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182" t="s">
        <v>749</v>
      </c>
      <c r="AT121" s="182" t="s">
        <v>244</v>
      </c>
      <c r="AU121" s="182" t="s">
        <v>86</v>
      </c>
      <c r="AY121" s="18" t="s">
        <v>131</v>
      </c>
      <c r="BE121" s="183">
        <f>IF(N121="základní",J121,0)</f>
        <v>0</v>
      </c>
      <c r="BF121" s="183">
        <f>IF(N121="snížená",J121,0)</f>
        <v>0</v>
      </c>
      <c r="BG121" s="183">
        <f>IF(N121="zákl. přenesená",J121,0)</f>
        <v>0</v>
      </c>
      <c r="BH121" s="183">
        <f>IF(N121="sníž. přenesená",J121,0)</f>
        <v>0</v>
      </c>
      <c r="BI121" s="183">
        <f>IF(N121="nulová",J121,0)</f>
        <v>0</v>
      </c>
      <c r="BJ121" s="18" t="s">
        <v>8</v>
      </c>
      <c r="BK121" s="183">
        <f>ROUND(I121*H121,0)</f>
        <v>0</v>
      </c>
      <c r="BL121" s="18" t="s">
        <v>439</v>
      </c>
      <c r="BM121" s="182" t="s">
        <v>754</v>
      </c>
    </row>
    <row r="122" spans="1:31" s="2" customFormat="1" ht="6.95" customHeight="1">
      <c r="A122" s="37"/>
      <c r="B122" s="59"/>
      <c r="C122" s="60"/>
      <c r="D122" s="60"/>
      <c r="E122" s="60"/>
      <c r="F122" s="60"/>
      <c r="G122" s="60"/>
      <c r="H122" s="60"/>
      <c r="I122" s="60"/>
      <c r="J122" s="60"/>
      <c r="K122" s="60"/>
      <c r="L122" s="38"/>
      <c r="M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</sheetData>
  <autoFilter ref="C117:K121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97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</row>
    <row r="4" spans="2:46" s="1" customFormat="1" ht="24.95" customHeight="1">
      <c r="B4" s="21"/>
      <c r="D4" s="22" t="s">
        <v>98</v>
      </c>
      <c r="L4" s="21"/>
      <c r="M4" s="119" t="s">
        <v>11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31" t="s">
        <v>17</v>
      </c>
      <c r="L6" s="21"/>
    </row>
    <row r="7" spans="2:12" s="1" customFormat="1" ht="16.5" customHeight="1">
      <c r="B7" s="21"/>
      <c r="E7" s="120" t="str">
        <f>'Rekapitulace stavby'!K6</f>
        <v>Dvůr Králové n.L. - ul. Zborovská</v>
      </c>
      <c r="F7" s="31"/>
      <c r="G7" s="31"/>
      <c r="H7" s="31"/>
      <c r="L7" s="21"/>
    </row>
    <row r="8" spans="1:31" s="2" customFormat="1" ht="12" customHeight="1">
      <c r="A8" s="37"/>
      <c r="B8" s="38"/>
      <c r="C8" s="37"/>
      <c r="D8" s="31" t="s">
        <v>99</v>
      </c>
      <c r="E8" s="37"/>
      <c r="F8" s="37"/>
      <c r="G8" s="37"/>
      <c r="H8" s="37"/>
      <c r="I8" s="37"/>
      <c r="J8" s="37"/>
      <c r="K8" s="37"/>
      <c r="L8" s="5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38"/>
      <c r="C9" s="37"/>
      <c r="D9" s="37"/>
      <c r="E9" s="66" t="s">
        <v>755</v>
      </c>
      <c r="F9" s="37"/>
      <c r="G9" s="37"/>
      <c r="H9" s="37"/>
      <c r="I9" s="37"/>
      <c r="J9" s="37"/>
      <c r="K9" s="37"/>
      <c r="L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38"/>
      <c r="C11" s="37"/>
      <c r="D11" s="31" t="s">
        <v>19</v>
      </c>
      <c r="E11" s="37"/>
      <c r="F11" s="26" t="s">
        <v>1</v>
      </c>
      <c r="G11" s="37"/>
      <c r="H11" s="37"/>
      <c r="I11" s="31" t="s">
        <v>20</v>
      </c>
      <c r="J11" s="26" t="s">
        <v>1</v>
      </c>
      <c r="K11" s="37"/>
      <c r="L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38"/>
      <c r="C12" s="37"/>
      <c r="D12" s="31" t="s">
        <v>21</v>
      </c>
      <c r="E12" s="37"/>
      <c r="F12" s="26" t="s">
        <v>22</v>
      </c>
      <c r="G12" s="37"/>
      <c r="H12" s="37"/>
      <c r="I12" s="31" t="s">
        <v>23</v>
      </c>
      <c r="J12" s="68" t="str">
        <f>'Rekapitulace stavby'!AN8</f>
        <v>31. 8. 2022</v>
      </c>
      <c r="K12" s="37"/>
      <c r="L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38"/>
      <c r="C14" s="37"/>
      <c r="D14" s="31" t="s">
        <v>25</v>
      </c>
      <c r="E14" s="37"/>
      <c r="F14" s="37"/>
      <c r="G14" s="37"/>
      <c r="H14" s="37"/>
      <c r="I14" s="31" t="s">
        <v>26</v>
      </c>
      <c r="J14" s="26" t="s">
        <v>1</v>
      </c>
      <c r="K14" s="37"/>
      <c r="L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38"/>
      <c r="C15" s="37"/>
      <c r="D15" s="37"/>
      <c r="E15" s="26" t="s">
        <v>27</v>
      </c>
      <c r="F15" s="37"/>
      <c r="G15" s="37"/>
      <c r="H15" s="37"/>
      <c r="I15" s="31" t="s">
        <v>28</v>
      </c>
      <c r="J15" s="26" t="s">
        <v>1</v>
      </c>
      <c r="K15" s="37"/>
      <c r="L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38"/>
      <c r="C17" s="37"/>
      <c r="D17" s="31" t="s">
        <v>29</v>
      </c>
      <c r="E17" s="37"/>
      <c r="F17" s="37"/>
      <c r="G17" s="37"/>
      <c r="H17" s="37"/>
      <c r="I17" s="31" t="s">
        <v>26</v>
      </c>
      <c r="J17" s="32" t="str">
        <f>'Rekapitulace stavby'!AN13</f>
        <v>Vyplň údaj</v>
      </c>
      <c r="K17" s="37"/>
      <c r="L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38"/>
      <c r="C18" s="37"/>
      <c r="D18" s="37"/>
      <c r="E18" s="32" t="str">
        <f>'Rekapitulace stavby'!E14</f>
        <v>Vyplň údaj</v>
      </c>
      <c r="F18" s="26"/>
      <c r="G18" s="26"/>
      <c r="H18" s="26"/>
      <c r="I18" s="31" t="s">
        <v>28</v>
      </c>
      <c r="J18" s="32" t="str">
        <f>'Rekapitulace stavby'!AN14</f>
        <v>Vyplň údaj</v>
      </c>
      <c r="K18" s="37"/>
      <c r="L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38"/>
      <c r="C20" s="37"/>
      <c r="D20" s="31" t="s">
        <v>31</v>
      </c>
      <c r="E20" s="37"/>
      <c r="F20" s="37"/>
      <c r="G20" s="37"/>
      <c r="H20" s="37"/>
      <c r="I20" s="31" t="s">
        <v>26</v>
      </c>
      <c r="J20" s="26" t="s">
        <v>1</v>
      </c>
      <c r="K20" s="37"/>
      <c r="L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38"/>
      <c r="C21" s="37"/>
      <c r="D21" s="37"/>
      <c r="E21" s="26" t="s">
        <v>32</v>
      </c>
      <c r="F21" s="37"/>
      <c r="G21" s="37"/>
      <c r="H21" s="37"/>
      <c r="I21" s="31" t="s">
        <v>28</v>
      </c>
      <c r="J21" s="26" t="s">
        <v>1</v>
      </c>
      <c r="K21" s="37"/>
      <c r="L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38"/>
      <c r="C23" s="37"/>
      <c r="D23" s="31" t="s">
        <v>34</v>
      </c>
      <c r="E23" s="37"/>
      <c r="F23" s="37"/>
      <c r="G23" s="37"/>
      <c r="H23" s="37"/>
      <c r="I23" s="31" t="s">
        <v>26</v>
      </c>
      <c r="J23" s="26" t="s">
        <v>1</v>
      </c>
      <c r="K23" s="37"/>
      <c r="L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38"/>
      <c r="C24" s="37"/>
      <c r="D24" s="37"/>
      <c r="E24" s="26" t="s">
        <v>35</v>
      </c>
      <c r="F24" s="37"/>
      <c r="G24" s="37"/>
      <c r="H24" s="37"/>
      <c r="I24" s="31" t="s">
        <v>28</v>
      </c>
      <c r="J24" s="26" t="s">
        <v>1</v>
      </c>
      <c r="K24" s="37"/>
      <c r="L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38"/>
      <c r="C26" s="37"/>
      <c r="D26" s="31" t="s">
        <v>36</v>
      </c>
      <c r="E26" s="37"/>
      <c r="F26" s="37"/>
      <c r="G26" s="37"/>
      <c r="H26" s="37"/>
      <c r="I26" s="37"/>
      <c r="J26" s="37"/>
      <c r="K26" s="37"/>
      <c r="L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21"/>
      <c r="B27" s="122"/>
      <c r="C27" s="121"/>
      <c r="D27" s="121"/>
      <c r="E27" s="35" t="s">
        <v>1</v>
      </c>
      <c r="F27" s="35"/>
      <c r="G27" s="35"/>
      <c r="H27" s="35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38"/>
      <c r="C29" s="37"/>
      <c r="D29" s="89"/>
      <c r="E29" s="89"/>
      <c r="F29" s="89"/>
      <c r="G29" s="89"/>
      <c r="H29" s="89"/>
      <c r="I29" s="89"/>
      <c r="J29" s="89"/>
      <c r="K29" s="89"/>
      <c r="L29" s="5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38"/>
      <c r="C30" s="37"/>
      <c r="D30" s="124" t="s">
        <v>37</v>
      </c>
      <c r="E30" s="37"/>
      <c r="F30" s="37"/>
      <c r="G30" s="37"/>
      <c r="H30" s="37"/>
      <c r="I30" s="37"/>
      <c r="J30" s="95">
        <f>ROUND(J121,0)</f>
        <v>0</v>
      </c>
      <c r="K30" s="37"/>
      <c r="L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38"/>
      <c r="C31" s="37"/>
      <c r="D31" s="89"/>
      <c r="E31" s="89"/>
      <c r="F31" s="89"/>
      <c r="G31" s="89"/>
      <c r="H31" s="89"/>
      <c r="I31" s="89"/>
      <c r="J31" s="89"/>
      <c r="K31" s="89"/>
      <c r="L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38"/>
      <c r="C32" s="37"/>
      <c r="D32" s="37"/>
      <c r="E32" s="37"/>
      <c r="F32" s="42" t="s">
        <v>39</v>
      </c>
      <c r="G32" s="37"/>
      <c r="H32" s="37"/>
      <c r="I32" s="42" t="s">
        <v>38</v>
      </c>
      <c r="J32" s="42" t="s">
        <v>40</v>
      </c>
      <c r="K32" s="37"/>
      <c r="L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38"/>
      <c r="C33" s="37"/>
      <c r="D33" s="125" t="s">
        <v>41</v>
      </c>
      <c r="E33" s="31" t="s">
        <v>42</v>
      </c>
      <c r="F33" s="126">
        <f>ROUND((SUM(BE121:BE132)),0)</f>
        <v>0</v>
      </c>
      <c r="G33" s="37"/>
      <c r="H33" s="37"/>
      <c r="I33" s="127">
        <v>0.21</v>
      </c>
      <c r="J33" s="126">
        <f>ROUND(((SUM(BE121:BE132))*I33),0)</f>
        <v>0</v>
      </c>
      <c r="K33" s="37"/>
      <c r="L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38"/>
      <c r="C34" s="37"/>
      <c r="D34" s="37"/>
      <c r="E34" s="31" t="s">
        <v>43</v>
      </c>
      <c r="F34" s="126">
        <f>ROUND((SUM(BF121:BF132)),0)</f>
        <v>0</v>
      </c>
      <c r="G34" s="37"/>
      <c r="H34" s="37"/>
      <c r="I34" s="127">
        <v>0.15</v>
      </c>
      <c r="J34" s="126">
        <f>ROUND(((SUM(BF121:BF132))*I34),0)</f>
        <v>0</v>
      </c>
      <c r="K34" s="37"/>
      <c r="L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38"/>
      <c r="C35" s="37"/>
      <c r="D35" s="37"/>
      <c r="E35" s="31" t="s">
        <v>44</v>
      </c>
      <c r="F35" s="126">
        <f>ROUND((SUM(BG121:BG132)),0)</f>
        <v>0</v>
      </c>
      <c r="G35" s="37"/>
      <c r="H35" s="37"/>
      <c r="I35" s="127">
        <v>0.21</v>
      </c>
      <c r="J35" s="126">
        <f>0</f>
        <v>0</v>
      </c>
      <c r="K35" s="37"/>
      <c r="L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38"/>
      <c r="C36" s="37"/>
      <c r="D36" s="37"/>
      <c r="E36" s="31" t="s">
        <v>45</v>
      </c>
      <c r="F36" s="126">
        <f>ROUND((SUM(BH121:BH132)),0)</f>
        <v>0</v>
      </c>
      <c r="G36" s="37"/>
      <c r="H36" s="37"/>
      <c r="I36" s="127">
        <v>0.15</v>
      </c>
      <c r="J36" s="126">
        <f>0</f>
        <v>0</v>
      </c>
      <c r="K36" s="37"/>
      <c r="L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38"/>
      <c r="C37" s="37"/>
      <c r="D37" s="37"/>
      <c r="E37" s="31" t="s">
        <v>46</v>
      </c>
      <c r="F37" s="126">
        <f>ROUND((SUM(BI121:BI132)),0)</f>
        <v>0</v>
      </c>
      <c r="G37" s="37"/>
      <c r="H37" s="37"/>
      <c r="I37" s="127">
        <v>0</v>
      </c>
      <c r="J37" s="126">
        <f>0</f>
        <v>0</v>
      </c>
      <c r="K37" s="37"/>
      <c r="L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38"/>
      <c r="C39" s="128"/>
      <c r="D39" s="129" t="s">
        <v>47</v>
      </c>
      <c r="E39" s="80"/>
      <c r="F39" s="80"/>
      <c r="G39" s="130" t="s">
        <v>48</v>
      </c>
      <c r="H39" s="131" t="s">
        <v>49</v>
      </c>
      <c r="I39" s="80"/>
      <c r="J39" s="132">
        <f>SUM(J30:J37)</f>
        <v>0</v>
      </c>
      <c r="K39" s="133"/>
      <c r="L39" s="5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54"/>
      <c r="D50" s="55" t="s">
        <v>50</v>
      </c>
      <c r="E50" s="56"/>
      <c r="F50" s="56"/>
      <c r="G50" s="55" t="s">
        <v>51</v>
      </c>
      <c r="H50" s="56"/>
      <c r="I50" s="56"/>
      <c r="J50" s="56"/>
      <c r="K50" s="56"/>
      <c r="L50" s="5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7"/>
      <c r="B61" s="38"/>
      <c r="C61" s="37"/>
      <c r="D61" s="57" t="s">
        <v>52</v>
      </c>
      <c r="E61" s="40"/>
      <c r="F61" s="134" t="s">
        <v>53</v>
      </c>
      <c r="G61" s="57" t="s">
        <v>52</v>
      </c>
      <c r="H61" s="40"/>
      <c r="I61" s="40"/>
      <c r="J61" s="135" t="s">
        <v>53</v>
      </c>
      <c r="K61" s="40"/>
      <c r="L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7"/>
      <c r="B65" s="38"/>
      <c r="C65" s="37"/>
      <c r="D65" s="55" t="s">
        <v>54</v>
      </c>
      <c r="E65" s="58"/>
      <c r="F65" s="58"/>
      <c r="G65" s="55" t="s">
        <v>55</v>
      </c>
      <c r="H65" s="58"/>
      <c r="I65" s="58"/>
      <c r="J65" s="58"/>
      <c r="K65" s="58"/>
      <c r="L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7"/>
      <c r="B76" s="38"/>
      <c r="C76" s="37"/>
      <c r="D76" s="57" t="s">
        <v>52</v>
      </c>
      <c r="E76" s="40"/>
      <c r="F76" s="134" t="s">
        <v>53</v>
      </c>
      <c r="G76" s="57" t="s">
        <v>52</v>
      </c>
      <c r="H76" s="40"/>
      <c r="I76" s="40"/>
      <c r="J76" s="135" t="s">
        <v>53</v>
      </c>
      <c r="K76" s="40"/>
      <c r="L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101</v>
      </c>
      <c r="D82" s="37"/>
      <c r="E82" s="37"/>
      <c r="F82" s="37"/>
      <c r="G82" s="37"/>
      <c r="H82" s="37"/>
      <c r="I82" s="37"/>
      <c r="J82" s="37"/>
      <c r="K82" s="37"/>
      <c r="L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17</v>
      </c>
      <c r="D84" s="37"/>
      <c r="E84" s="37"/>
      <c r="F84" s="37"/>
      <c r="G84" s="37"/>
      <c r="H84" s="37"/>
      <c r="I84" s="37"/>
      <c r="J84" s="37"/>
      <c r="K84" s="37"/>
      <c r="L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7"/>
      <c r="D85" s="37"/>
      <c r="E85" s="120" t="str">
        <f>E7</f>
        <v>Dvůr Králové n.L. - ul. Zborovská</v>
      </c>
      <c r="F85" s="31"/>
      <c r="G85" s="31"/>
      <c r="H85" s="31"/>
      <c r="I85" s="37"/>
      <c r="J85" s="37"/>
      <c r="K85" s="37"/>
      <c r="L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99</v>
      </c>
      <c r="D86" s="37"/>
      <c r="E86" s="37"/>
      <c r="F86" s="37"/>
      <c r="G86" s="37"/>
      <c r="H86" s="37"/>
      <c r="I86" s="37"/>
      <c r="J86" s="37"/>
      <c r="K86" s="37"/>
      <c r="L86" s="5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7"/>
      <c r="D87" s="37"/>
      <c r="E87" s="66" t="str">
        <f>E9</f>
        <v>51 - Vedlejší náklady</v>
      </c>
      <c r="F87" s="37"/>
      <c r="G87" s="37"/>
      <c r="H87" s="37"/>
      <c r="I87" s="37"/>
      <c r="J87" s="37"/>
      <c r="K87" s="37"/>
      <c r="L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21</v>
      </c>
      <c r="D89" s="37"/>
      <c r="E89" s="37"/>
      <c r="F89" s="26" t="str">
        <f>F12</f>
        <v>Dvůr Králové nad Labem</v>
      </c>
      <c r="G89" s="37"/>
      <c r="H89" s="37"/>
      <c r="I89" s="31" t="s">
        <v>23</v>
      </c>
      <c r="J89" s="68" t="str">
        <f>IF(J12="","",J12)</f>
        <v>31. 8. 2022</v>
      </c>
      <c r="K89" s="37"/>
      <c r="L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25.65" customHeight="1">
      <c r="A91" s="37"/>
      <c r="B91" s="38"/>
      <c r="C91" s="31" t="s">
        <v>25</v>
      </c>
      <c r="D91" s="37"/>
      <c r="E91" s="37"/>
      <c r="F91" s="26" t="str">
        <f>E15</f>
        <v>Město Dvůr Králové n.L., nám.T.G.Masaryka 38</v>
      </c>
      <c r="G91" s="37"/>
      <c r="H91" s="37"/>
      <c r="I91" s="31" t="s">
        <v>31</v>
      </c>
      <c r="J91" s="35" t="str">
        <f>E21</f>
        <v>TENET spol. s r.o., Horská 64, Trutnov</v>
      </c>
      <c r="K91" s="37"/>
      <c r="L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29</v>
      </c>
      <c r="D92" s="37"/>
      <c r="E92" s="37"/>
      <c r="F92" s="26" t="str">
        <f>IF(E18="","",E18)</f>
        <v>Vyplň údaj</v>
      </c>
      <c r="G92" s="37"/>
      <c r="H92" s="37"/>
      <c r="I92" s="31" t="s">
        <v>34</v>
      </c>
      <c r="J92" s="35" t="str">
        <f>E24</f>
        <v>ing. V. Švehla</v>
      </c>
      <c r="K92" s="37"/>
      <c r="L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36" t="s">
        <v>102</v>
      </c>
      <c r="D94" s="128"/>
      <c r="E94" s="128"/>
      <c r="F94" s="128"/>
      <c r="G94" s="128"/>
      <c r="H94" s="128"/>
      <c r="I94" s="128"/>
      <c r="J94" s="137" t="s">
        <v>103</v>
      </c>
      <c r="K94" s="128"/>
      <c r="L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4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38" t="s">
        <v>104</v>
      </c>
      <c r="D96" s="37"/>
      <c r="E96" s="37"/>
      <c r="F96" s="37"/>
      <c r="G96" s="37"/>
      <c r="H96" s="37"/>
      <c r="I96" s="37"/>
      <c r="J96" s="95">
        <f>J121</f>
        <v>0</v>
      </c>
      <c r="K96" s="37"/>
      <c r="L96" s="54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105</v>
      </c>
    </row>
    <row r="97" spans="1:31" s="9" customFormat="1" ht="24.95" customHeight="1">
      <c r="A97" s="9"/>
      <c r="B97" s="139"/>
      <c r="C97" s="9"/>
      <c r="D97" s="140" t="s">
        <v>756</v>
      </c>
      <c r="E97" s="141"/>
      <c r="F97" s="141"/>
      <c r="G97" s="141"/>
      <c r="H97" s="141"/>
      <c r="I97" s="141"/>
      <c r="J97" s="142">
        <f>J122</f>
        <v>0</v>
      </c>
      <c r="K97" s="9"/>
      <c r="L97" s="13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43"/>
      <c r="C98" s="10"/>
      <c r="D98" s="144" t="s">
        <v>757</v>
      </c>
      <c r="E98" s="145"/>
      <c r="F98" s="145"/>
      <c r="G98" s="145"/>
      <c r="H98" s="145"/>
      <c r="I98" s="145"/>
      <c r="J98" s="146">
        <f>J123</f>
        <v>0</v>
      </c>
      <c r="K98" s="10"/>
      <c r="L98" s="14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43"/>
      <c r="C99" s="10"/>
      <c r="D99" s="144" t="s">
        <v>758</v>
      </c>
      <c r="E99" s="145"/>
      <c r="F99" s="145"/>
      <c r="G99" s="145"/>
      <c r="H99" s="145"/>
      <c r="I99" s="145"/>
      <c r="J99" s="146">
        <f>J127</f>
        <v>0</v>
      </c>
      <c r="K99" s="10"/>
      <c r="L99" s="14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43"/>
      <c r="C100" s="10"/>
      <c r="D100" s="144" t="s">
        <v>759</v>
      </c>
      <c r="E100" s="145"/>
      <c r="F100" s="145"/>
      <c r="G100" s="145"/>
      <c r="H100" s="145"/>
      <c r="I100" s="145"/>
      <c r="J100" s="146">
        <f>J129</f>
        <v>0</v>
      </c>
      <c r="K100" s="10"/>
      <c r="L100" s="14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43"/>
      <c r="C101" s="10"/>
      <c r="D101" s="144" t="s">
        <v>760</v>
      </c>
      <c r="E101" s="145"/>
      <c r="F101" s="145"/>
      <c r="G101" s="145"/>
      <c r="H101" s="145"/>
      <c r="I101" s="145"/>
      <c r="J101" s="146">
        <f>J131</f>
        <v>0</v>
      </c>
      <c r="K101" s="10"/>
      <c r="L101" s="14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7"/>
      <c r="B102" s="38"/>
      <c r="C102" s="37"/>
      <c r="D102" s="37"/>
      <c r="E102" s="37"/>
      <c r="F102" s="37"/>
      <c r="G102" s="37"/>
      <c r="H102" s="37"/>
      <c r="I102" s="37"/>
      <c r="J102" s="37"/>
      <c r="K102" s="37"/>
      <c r="L102" s="54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spans="1:31" s="2" customFormat="1" ht="6.95" customHeight="1">
      <c r="A103" s="37"/>
      <c r="B103" s="59"/>
      <c r="C103" s="60"/>
      <c r="D103" s="60"/>
      <c r="E103" s="60"/>
      <c r="F103" s="60"/>
      <c r="G103" s="60"/>
      <c r="H103" s="60"/>
      <c r="I103" s="60"/>
      <c r="J103" s="60"/>
      <c r="K103" s="60"/>
      <c r="L103" s="54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7" spans="1:31" s="2" customFormat="1" ht="6.95" customHeight="1">
      <c r="A107" s="37"/>
      <c r="B107" s="61"/>
      <c r="C107" s="62"/>
      <c r="D107" s="62"/>
      <c r="E107" s="62"/>
      <c r="F107" s="62"/>
      <c r="G107" s="62"/>
      <c r="H107" s="62"/>
      <c r="I107" s="62"/>
      <c r="J107" s="62"/>
      <c r="K107" s="62"/>
      <c r="L107" s="54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24.95" customHeight="1">
      <c r="A108" s="37"/>
      <c r="B108" s="38"/>
      <c r="C108" s="22" t="s">
        <v>116</v>
      </c>
      <c r="D108" s="37"/>
      <c r="E108" s="37"/>
      <c r="F108" s="37"/>
      <c r="G108" s="37"/>
      <c r="H108" s="37"/>
      <c r="I108" s="37"/>
      <c r="J108" s="37"/>
      <c r="K108" s="37"/>
      <c r="L108" s="54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6.95" customHeight="1">
      <c r="A109" s="37"/>
      <c r="B109" s="38"/>
      <c r="C109" s="37"/>
      <c r="D109" s="37"/>
      <c r="E109" s="37"/>
      <c r="F109" s="37"/>
      <c r="G109" s="37"/>
      <c r="H109" s="37"/>
      <c r="I109" s="37"/>
      <c r="J109" s="37"/>
      <c r="K109" s="37"/>
      <c r="L109" s="54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2" customHeight="1">
      <c r="A110" s="37"/>
      <c r="B110" s="38"/>
      <c r="C110" s="31" t="s">
        <v>17</v>
      </c>
      <c r="D110" s="37"/>
      <c r="E110" s="37"/>
      <c r="F110" s="37"/>
      <c r="G110" s="37"/>
      <c r="H110" s="37"/>
      <c r="I110" s="37"/>
      <c r="J110" s="37"/>
      <c r="K110" s="37"/>
      <c r="L110" s="54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6.5" customHeight="1">
      <c r="A111" s="37"/>
      <c r="B111" s="38"/>
      <c r="C111" s="37"/>
      <c r="D111" s="37"/>
      <c r="E111" s="120" t="str">
        <f>E7</f>
        <v>Dvůr Králové n.L. - ul. Zborovská</v>
      </c>
      <c r="F111" s="31"/>
      <c r="G111" s="31"/>
      <c r="H111" s="31"/>
      <c r="I111" s="37"/>
      <c r="J111" s="37"/>
      <c r="K111" s="37"/>
      <c r="L111" s="54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99</v>
      </c>
      <c r="D112" s="37"/>
      <c r="E112" s="37"/>
      <c r="F112" s="37"/>
      <c r="G112" s="37"/>
      <c r="H112" s="37"/>
      <c r="I112" s="37"/>
      <c r="J112" s="37"/>
      <c r="K112" s="37"/>
      <c r="L112" s="54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6.5" customHeight="1">
      <c r="A113" s="37"/>
      <c r="B113" s="38"/>
      <c r="C113" s="37"/>
      <c r="D113" s="37"/>
      <c r="E113" s="66" t="str">
        <f>E9</f>
        <v>51 - Vedlejší náklady</v>
      </c>
      <c r="F113" s="37"/>
      <c r="G113" s="37"/>
      <c r="H113" s="37"/>
      <c r="I113" s="37"/>
      <c r="J113" s="37"/>
      <c r="K113" s="37"/>
      <c r="L113" s="54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7"/>
      <c r="D114" s="37"/>
      <c r="E114" s="37"/>
      <c r="F114" s="37"/>
      <c r="G114" s="37"/>
      <c r="H114" s="37"/>
      <c r="I114" s="37"/>
      <c r="J114" s="37"/>
      <c r="K114" s="37"/>
      <c r="L114" s="54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21</v>
      </c>
      <c r="D115" s="37"/>
      <c r="E115" s="37"/>
      <c r="F115" s="26" t="str">
        <f>F12</f>
        <v>Dvůr Králové nad Labem</v>
      </c>
      <c r="G115" s="37"/>
      <c r="H115" s="37"/>
      <c r="I115" s="31" t="s">
        <v>23</v>
      </c>
      <c r="J115" s="68" t="str">
        <f>IF(J12="","",J12)</f>
        <v>31. 8. 2022</v>
      </c>
      <c r="K115" s="37"/>
      <c r="L115" s="54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7"/>
      <c r="D116" s="37"/>
      <c r="E116" s="37"/>
      <c r="F116" s="37"/>
      <c r="G116" s="37"/>
      <c r="H116" s="37"/>
      <c r="I116" s="37"/>
      <c r="J116" s="37"/>
      <c r="K116" s="37"/>
      <c r="L116" s="54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25.65" customHeight="1">
      <c r="A117" s="37"/>
      <c r="B117" s="38"/>
      <c r="C117" s="31" t="s">
        <v>25</v>
      </c>
      <c r="D117" s="37"/>
      <c r="E117" s="37"/>
      <c r="F117" s="26" t="str">
        <f>E15</f>
        <v>Město Dvůr Králové n.L., nám.T.G.Masaryka 38</v>
      </c>
      <c r="G117" s="37"/>
      <c r="H117" s="37"/>
      <c r="I117" s="31" t="s">
        <v>31</v>
      </c>
      <c r="J117" s="35" t="str">
        <f>E21</f>
        <v>TENET spol. s r.o., Horská 64, Trutnov</v>
      </c>
      <c r="K117" s="37"/>
      <c r="L117" s="54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5.15" customHeight="1">
      <c r="A118" s="37"/>
      <c r="B118" s="38"/>
      <c r="C118" s="31" t="s">
        <v>29</v>
      </c>
      <c r="D118" s="37"/>
      <c r="E118" s="37"/>
      <c r="F118" s="26" t="str">
        <f>IF(E18="","",E18)</f>
        <v>Vyplň údaj</v>
      </c>
      <c r="G118" s="37"/>
      <c r="H118" s="37"/>
      <c r="I118" s="31" t="s">
        <v>34</v>
      </c>
      <c r="J118" s="35" t="str">
        <f>E24</f>
        <v>ing. V. Švehla</v>
      </c>
      <c r="K118" s="37"/>
      <c r="L118" s="54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0.3" customHeight="1">
      <c r="A119" s="37"/>
      <c r="B119" s="38"/>
      <c r="C119" s="37"/>
      <c r="D119" s="37"/>
      <c r="E119" s="37"/>
      <c r="F119" s="37"/>
      <c r="G119" s="37"/>
      <c r="H119" s="37"/>
      <c r="I119" s="37"/>
      <c r="J119" s="37"/>
      <c r="K119" s="37"/>
      <c r="L119" s="54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11" customFormat="1" ht="29.25" customHeight="1">
      <c r="A120" s="147"/>
      <c r="B120" s="148"/>
      <c r="C120" s="149" t="s">
        <v>117</v>
      </c>
      <c r="D120" s="150" t="s">
        <v>62</v>
      </c>
      <c r="E120" s="150" t="s">
        <v>58</v>
      </c>
      <c r="F120" s="150" t="s">
        <v>59</v>
      </c>
      <c r="G120" s="150" t="s">
        <v>118</v>
      </c>
      <c r="H120" s="150" t="s">
        <v>119</v>
      </c>
      <c r="I120" s="150" t="s">
        <v>120</v>
      </c>
      <c r="J120" s="150" t="s">
        <v>103</v>
      </c>
      <c r="K120" s="151" t="s">
        <v>121</v>
      </c>
      <c r="L120" s="152"/>
      <c r="M120" s="85" t="s">
        <v>1</v>
      </c>
      <c r="N120" s="86" t="s">
        <v>41</v>
      </c>
      <c r="O120" s="86" t="s">
        <v>122</v>
      </c>
      <c r="P120" s="86" t="s">
        <v>123</v>
      </c>
      <c r="Q120" s="86" t="s">
        <v>124</v>
      </c>
      <c r="R120" s="86" t="s">
        <v>125</v>
      </c>
      <c r="S120" s="86" t="s">
        <v>126</v>
      </c>
      <c r="T120" s="87" t="s">
        <v>127</v>
      </c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</row>
    <row r="121" spans="1:63" s="2" customFormat="1" ht="22.8" customHeight="1">
      <c r="A121" s="37"/>
      <c r="B121" s="38"/>
      <c r="C121" s="92" t="s">
        <v>128</v>
      </c>
      <c r="D121" s="37"/>
      <c r="E121" s="37"/>
      <c r="F121" s="37"/>
      <c r="G121" s="37"/>
      <c r="H121" s="37"/>
      <c r="I121" s="37"/>
      <c r="J121" s="153">
        <f>BK121</f>
        <v>0</v>
      </c>
      <c r="K121" s="37"/>
      <c r="L121" s="38"/>
      <c r="M121" s="88"/>
      <c r="N121" s="72"/>
      <c r="O121" s="89"/>
      <c r="P121" s="154">
        <f>P122</f>
        <v>0</v>
      </c>
      <c r="Q121" s="89"/>
      <c r="R121" s="154">
        <f>R122</f>
        <v>0</v>
      </c>
      <c r="S121" s="89"/>
      <c r="T121" s="155">
        <f>T122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8" t="s">
        <v>76</v>
      </c>
      <c r="AU121" s="18" t="s">
        <v>105</v>
      </c>
      <c r="BK121" s="156">
        <f>BK122</f>
        <v>0</v>
      </c>
    </row>
    <row r="122" spans="1:63" s="12" customFormat="1" ht="25.9" customHeight="1">
      <c r="A122" s="12"/>
      <c r="B122" s="157"/>
      <c r="C122" s="12"/>
      <c r="D122" s="158" t="s">
        <v>76</v>
      </c>
      <c r="E122" s="159" t="s">
        <v>761</v>
      </c>
      <c r="F122" s="159" t="s">
        <v>762</v>
      </c>
      <c r="G122" s="12"/>
      <c r="H122" s="12"/>
      <c r="I122" s="160"/>
      <c r="J122" s="161">
        <f>BK122</f>
        <v>0</v>
      </c>
      <c r="K122" s="12"/>
      <c r="L122" s="157"/>
      <c r="M122" s="162"/>
      <c r="N122" s="163"/>
      <c r="O122" s="163"/>
      <c r="P122" s="164">
        <f>P123+P127+P129+P131</f>
        <v>0</v>
      </c>
      <c r="Q122" s="163"/>
      <c r="R122" s="164">
        <f>R123+R127+R129+R131</f>
        <v>0</v>
      </c>
      <c r="S122" s="163"/>
      <c r="T122" s="165">
        <f>T123+T127+T129+T131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158" t="s">
        <v>153</v>
      </c>
      <c r="AT122" s="166" t="s">
        <v>76</v>
      </c>
      <c r="AU122" s="166" t="s">
        <v>77</v>
      </c>
      <c r="AY122" s="158" t="s">
        <v>131</v>
      </c>
      <c r="BK122" s="167">
        <f>BK123+BK127+BK129+BK131</f>
        <v>0</v>
      </c>
    </row>
    <row r="123" spans="1:63" s="12" customFormat="1" ht="22.8" customHeight="1">
      <c r="A123" s="12"/>
      <c r="B123" s="157"/>
      <c r="C123" s="12"/>
      <c r="D123" s="158" t="s">
        <v>76</v>
      </c>
      <c r="E123" s="168" t="s">
        <v>763</v>
      </c>
      <c r="F123" s="168" t="s">
        <v>764</v>
      </c>
      <c r="G123" s="12"/>
      <c r="H123" s="12"/>
      <c r="I123" s="160"/>
      <c r="J123" s="169">
        <f>BK123</f>
        <v>0</v>
      </c>
      <c r="K123" s="12"/>
      <c r="L123" s="157"/>
      <c r="M123" s="162"/>
      <c r="N123" s="163"/>
      <c r="O123" s="163"/>
      <c r="P123" s="164">
        <f>SUM(P124:P126)</f>
        <v>0</v>
      </c>
      <c r="Q123" s="163"/>
      <c r="R123" s="164">
        <f>SUM(R124:R126)</f>
        <v>0</v>
      </c>
      <c r="S123" s="163"/>
      <c r="T123" s="165">
        <f>SUM(T124:T126)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158" t="s">
        <v>153</v>
      </c>
      <c r="AT123" s="166" t="s">
        <v>76</v>
      </c>
      <c r="AU123" s="166" t="s">
        <v>8</v>
      </c>
      <c r="AY123" s="158" t="s">
        <v>131</v>
      </c>
      <c r="BK123" s="167">
        <f>SUM(BK124:BK126)</f>
        <v>0</v>
      </c>
    </row>
    <row r="124" spans="1:65" s="2" customFormat="1" ht="16.5" customHeight="1">
      <c r="A124" s="37"/>
      <c r="B124" s="170"/>
      <c r="C124" s="171" t="s">
        <v>8</v>
      </c>
      <c r="D124" s="171" t="s">
        <v>133</v>
      </c>
      <c r="E124" s="172" t="s">
        <v>765</v>
      </c>
      <c r="F124" s="173" t="s">
        <v>766</v>
      </c>
      <c r="G124" s="174" t="s">
        <v>748</v>
      </c>
      <c r="H124" s="175">
        <v>1</v>
      </c>
      <c r="I124" s="176"/>
      <c r="J124" s="177">
        <f>ROUND(I124*H124,0)</f>
        <v>0</v>
      </c>
      <c r="K124" s="173" t="s">
        <v>137</v>
      </c>
      <c r="L124" s="38"/>
      <c r="M124" s="178" t="s">
        <v>1</v>
      </c>
      <c r="N124" s="179" t="s">
        <v>42</v>
      </c>
      <c r="O124" s="76"/>
      <c r="P124" s="180">
        <f>O124*H124</f>
        <v>0</v>
      </c>
      <c r="Q124" s="180">
        <v>0</v>
      </c>
      <c r="R124" s="180">
        <f>Q124*H124</f>
        <v>0</v>
      </c>
      <c r="S124" s="180">
        <v>0</v>
      </c>
      <c r="T124" s="181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182" t="s">
        <v>767</v>
      </c>
      <c r="AT124" s="182" t="s">
        <v>133</v>
      </c>
      <c r="AU124" s="182" t="s">
        <v>86</v>
      </c>
      <c r="AY124" s="18" t="s">
        <v>131</v>
      </c>
      <c r="BE124" s="183">
        <f>IF(N124="základní",J124,0)</f>
        <v>0</v>
      </c>
      <c r="BF124" s="183">
        <f>IF(N124="snížená",J124,0)</f>
        <v>0</v>
      </c>
      <c r="BG124" s="183">
        <f>IF(N124="zákl. přenesená",J124,0)</f>
        <v>0</v>
      </c>
      <c r="BH124" s="183">
        <f>IF(N124="sníž. přenesená",J124,0)</f>
        <v>0</v>
      </c>
      <c r="BI124" s="183">
        <f>IF(N124="nulová",J124,0)</f>
        <v>0</v>
      </c>
      <c r="BJ124" s="18" t="s">
        <v>8</v>
      </c>
      <c r="BK124" s="183">
        <f>ROUND(I124*H124,0)</f>
        <v>0</v>
      </c>
      <c r="BL124" s="18" t="s">
        <v>767</v>
      </c>
      <c r="BM124" s="182" t="s">
        <v>768</v>
      </c>
    </row>
    <row r="125" spans="1:65" s="2" customFormat="1" ht="16.5" customHeight="1">
      <c r="A125" s="37"/>
      <c r="B125" s="170"/>
      <c r="C125" s="171" t="s">
        <v>86</v>
      </c>
      <c r="D125" s="171" t="s">
        <v>133</v>
      </c>
      <c r="E125" s="172" t="s">
        <v>769</v>
      </c>
      <c r="F125" s="173" t="s">
        <v>770</v>
      </c>
      <c r="G125" s="174" t="s">
        <v>748</v>
      </c>
      <c r="H125" s="175">
        <v>1</v>
      </c>
      <c r="I125" s="176"/>
      <c r="J125" s="177">
        <f>ROUND(I125*H125,0)</f>
        <v>0</v>
      </c>
      <c r="K125" s="173" t="s">
        <v>137</v>
      </c>
      <c r="L125" s="38"/>
      <c r="M125" s="178" t="s">
        <v>1</v>
      </c>
      <c r="N125" s="179" t="s">
        <v>42</v>
      </c>
      <c r="O125" s="76"/>
      <c r="P125" s="180">
        <f>O125*H125</f>
        <v>0</v>
      </c>
      <c r="Q125" s="180">
        <v>0</v>
      </c>
      <c r="R125" s="180">
        <f>Q125*H125</f>
        <v>0</v>
      </c>
      <c r="S125" s="180">
        <v>0</v>
      </c>
      <c r="T125" s="181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182" t="s">
        <v>767</v>
      </c>
      <c r="AT125" s="182" t="s">
        <v>133</v>
      </c>
      <c r="AU125" s="182" t="s">
        <v>86</v>
      </c>
      <c r="AY125" s="18" t="s">
        <v>131</v>
      </c>
      <c r="BE125" s="183">
        <f>IF(N125="základní",J125,0)</f>
        <v>0</v>
      </c>
      <c r="BF125" s="183">
        <f>IF(N125="snížená",J125,0)</f>
        <v>0</v>
      </c>
      <c r="BG125" s="183">
        <f>IF(N125="zákl. přenesená",J125,0)</f>
        <v>0</v>
      </c>
      <c r="BH125" s="183">
        <f>IF(N125="sníž. přenesená",J125,0)</f>
        <v>0</v>
      </c>
      <c r="BI125" s="183">
        <f>IF(N125="nulová",J125,0)</f>
        <v>0</v>
      </c>
      <c r="BJ125" s="18" t="s">
        <v>8</v>
      </c>
      <c r="BK125" s="183">
        <f>ROUND(I125*H125,0)</f>
        <v>0</v>
      </c>
      <c r="BL125" s="18" t="s">
        <v>767</v>
      </c>
      <c r="BM125" s="182" t="s">
        <v>771</v>
      </c>
    </row>
    <row r="126" spans="1:65" s="2" customFormat="1" ht="16.5" customHeight="1">
      <c r="A126" s="37"/>
      <c r="B126" s="170"/>
      <c r="C126" s="171" t="s">
        <v>146</v>
      </c>
      <c r="D126" s="171" t="s">
        <v>133</v>
      </c>
      <c r="E126" s="172" t="s">
        <v>772</v>
      </c>
      <c r="F126" s="173" t="s">
        <v>773</v>
      </c>
      <c r="G126" s="174" t="s">
        <v>748</v>
      </c>
      <c r="H126" s="175">
        <v>1</v>
      </c>
      <c r="I126" s="176"/>
      <c r="J126" s="177">
        <f>ROUND(I126*H126,0)</f>
        <v>0</v>
      </c>
      <c r="K126" s="173" t="s">
        <v>137</v>
      </c>
      <c r="L126" s="38"/>
      <c r="M126" s="178" t="s">
        <v>1</v>
      </c>
      <c r="N126" s="179" t="s">
        <v>42</v>
      </c>
      <c r="O126" s="76"/>
      <c r="P126" s="180">
        <f>O126*H126</f>
        <v>0</v>
      </c>
      <c r="Q126" s="180">
        <v>0</v>
      </c>
      <c r="R126" s="180">
        <f>Q126*H126</f>
        <v>0</v>
      </c>
      <c r="S126" s="180">
        <v>0</v>
      </c>
      <c r="T126" s="181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182" t="s">
        <v>767</v>
      </c>
      <c r="AT126" s="182" t="s">
        <v>133</v>
      </c>
      <c r="AU126" s="182" t="s">
        <v>86</v>
      </c>
      <c r="AY126" s="18" t="s">
        <v>131</v>
      </c>
      <c r="BE126" s="183">
        <f>IF(N126="základní",J126,0)</f>
        <v>0</v>
      </c>
      <c r="BF126" s="183">
        <f>IF(N126="snížená",J126,0)</f>
        <v>0</v>
      </c>
      <c r="BG126" s="183">
        <f>IF(N126="zákl. přenesená",J126,0)</f>
        <v>0</v>
      </c>
      <c r="BH126" s="183">
        <f>IF(N126="sníž. přenesená",J126,0)</f>
        <v>0</v>
      </c>
      <c r="BI126" s="183">
        <f>IF(N126="nulová",J126,0)</f>
        <v>0</v>
      </c>
      <c r="BJ126" s="18" t="s">
        <v>8</v>
      </c>
      <c r="BK126" s="183">
        <f>ROUND(I126*H126,0)</f>
        <v>0</v>
      </c>
      <c r="BL126" s="18" t="s">
        <v>767</v>
      </c>
      <c r="BM126" s="182" t="s">
        <v>774</v>
      </c>
    </row>
    <row r="127" spans="1:63" s="12" customFormat="1" ht="22.8" customHeight="1">
      <c r="A127" s="12"/>
      <c r="B127" s="157"/>
      <c r="C127" s="12"/>
      <c r="D127" s="158" t="s">
        <v>76</v>
      </c>
      <c r="E127" s="168" t="s">
        <v>775</v>
      </c>
      <c r="F127" s="168" t="s">
        <v>776</v>
      </c>
      <c r="G127" s="12"/>
      <c r="H127" s="12"/>
      <c r="I127" s="160"/>
      <c r="J127" s="169">
        <f>BK127</f>
        <v>0</v>
      </c>
      <c r="K127" s="12"/>
      <c r="L127" s="157"/>
      <c r="M127" s="162"/>
      <c r="N127" s="163"/>
      <c r="O127" s="163"/>
      <c r="P127" s="164">
        <f>P128</f>
        <v>0</v>
      </c>
      <c r="Q127" s="163"/>
      <c r="R127" s="164">
        <f>R128</f>
        <v>0</v>
      </c>
      <c r="S127" s="163"/>
      <c r="T127" s="165">
        <f>T128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158" t="s">
        <v>153</v>
      </c>
      <c r="AT127" s="166" t="s">
        <v>76</v>
      </c>
      <c r="AU127" s="166" t="s">
        <v>8</v>
      </c>
      <c r="AY127" s="158" t="s">
        <v>131</v>
      </c>
      <c r="BK127" s="167">
        <f>BK128</f>
        <v>0</v>
      </c>
    </row>
    <row r="128" spans="1:65" s="2" customFormat="1" ht="16.5" customHeight="1">
      <c r="A128" s="37"/>
      <c r="B128" s="170"/>
      <c r="C128" s="171" t="s">
        <v>153</v>
      </c>
      <c r="D128" s="171" t="s">
        <v>133</v>
      </c>
      <c r="E128" s="172" t="s">
        <v>777</v>
      </c>
      <c r="F128" s="173" t="s">
        <v>776</v>
      </c>
      <c r="G128" s="174" t="s">
        <v>748</v>
      </c>
      <c r="H128" s="175">
        <v>1</v>
      </c>
      <c r="I128" s="176"/>
      <c r="J128" s="177">
        <f>ROUND(I128*H128,0)</f>
        <v>0</v>
      </c>
      <c r="K128" s="173" t="s">
        <v>137</v>
      </c>
      <c r="L128" s="38"/>
      <c r="M128" s="178" t="s">
        <v>1</v>
      </c>
      <c r="N128" s="179" t="s">
        <v>42</v>
      </c>
      <c r="O128" s="76"/>
      <c r="P128" s="180">
        <f>O128*H128</f>
        <v>0</v>
      </c>
      <c r="Q128" s="180">
        <v>0</v>
      </c>
      <c r="R128" s="180">
        <f>Q128*H128</f>
        <v>0</v>
      </c>
      <c r="S128" s="180">
        <v>0</v>
      </c>
      <c r="T128" s="181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182" t="s">
        <v>767</v>
      </c>
      <c r="AT128" s="182" t="s">
        <v>133</v>
      </c>
      <c r="AU128" s="182" t="s">
        <v>86</v>
      </c>
      <c r="AY128" s="18" t="s">
        <v>131</v>
      </c>
      <c r="BE128" s="183">
        <f>IF(N128="základní",J128,0)</f>
        <v>0</v>
      </c>
      <c r="BF128" s="183">
        <f>IF(N128="snížená",J128,0)</f>
        <v>0</v>
      </c>
      <c r="BG128" s="183">
        <f>IF(N128="zákl. přenesená",J128,0)</f>
        <v>0</v>
      </c>
      <c r="BH128" s="183">
        <f>IF(N128="sníž. přenesená",J128,0)</f>
        <v>0</v>
      </c>
      <c r="BI128" s="183">
        <f>IF(N128="nulová",J128,0)</f>
        <v>0</v>
      </c>
      <c r="BJ128" s="18" t="s">
        <v>8</v>
      </c>
      <c r="BK128" s="183">
        <f>ROUND(I128*H128,0)</f>
        <v>0</v>
      </c>
      <c r="BL128" s="18" t="s">
        <v>767</v>
      </c>
      <c r="BM128" s="182" t="s">
        <v>778</v>
      </c>
    </row>
    <row r="129" spans="1:63" s="12" customFormat="1" ht="22.8" customHeight="1">
      <c r="A129" s="12"/>
      <c r="B129" s="157"/>
      <c r="C129" s="12"/>
      <c r="D129" s="158" t="s">
        <v>76</v>
      </c>
      <c r="E129" s="168" t="s">
        <v>779</v>
      </c>
      <c r="F129" s="168" t="s">
        <v>780</v>
      </c>
      <c r="G129" s="12"/>
      <c r="H129" s="12"/>
      <c r="I129" s="160"/>
      <c r="J129" s="169">
        <f>BK129</f>
        <v>0</v>
      </c>
      <c r="K129" s="12"/>
      <c r="L129" s="157"/>
      <c r="M129" s="162"/>
      <c r="N129" s="163"/>
      <c r="O129" s="163"/>
      <c r="P129" s="164">
        <f>P130</f>
        <v>0</v>
      </c>
      <c r="Q129" s="163"/>
      <c r="R129" s="164">
        <f>R130</f>
        <v>0</v>
      </c>
      <c r="S129" s="163"/>
      <c r="T129" s="165">
        <f>T130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158" t="s">
        <v>153</v>
      </c>
      <c r="AT129" s="166" t="s">
        <v>76</v>
      </c>
      <c r="AU129" s="166" t="s">
        <v>8</v>
      </c>
      <c r="AY129" s="158" t="s">
        <v>131</v>
      </c>
      <c r="BK129" s="167">
        <f>BK130</f>
        <v>0</v>
      </c>
    </row>
    <row r="130" spans="1:65" s="2" customFormat="1" ht="16.5" customHeight="1">
      <c r="A130" s="37"/>
      <c r="B130" s="170"/>
      <c r="C130" s="171" t="s">
        <v>138</v>
      </c>
      <c r="D130" s="171" t="s">
        <v>133</v>
      </c>
      <c r="E130" s="172" t="s">
        <v>781</v>
      </c>
      <c r="F130" s="173" t="s">
        <v>782</v>
      </c>
      <c r="G130" s="174" t="s">
        <v>748</v>
      </c>
      <c r="H130" s="175">
        <v>1</v>
      </c>
      <c r="I130" s="176"/>
      <c r="J130" s="177">
        <f>ROUND(I130*H130,0)</f>
        <v>0</v>
      </c>
      <c r="K130" s="173" t="s">
        <v>137</v>
      </c>
      <c r="L130" s="38"/>
      <c r="M130" s="178" t="s">
        <v>1</v>
      </c>
      <c r="N130" s="179" t="s">
        <v>42</v>
      </c>
      <c r="O130" s="76"/>
      <c r="P130" s="180">
        <f>O130*H130</f>
        <v>0</v>
      </c>
      <c r="Q130" s="180">
        <v>0</v>
      </c>
      <c r="R130" s="180">
        <f>Q130*H130</f>
        <v>0</v>
      </c>
      <c r="S130" s="180">
        <v>0</v>
      </c>
      <c r="T130" s="181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182" t="s">
        <v>767</v>
      </c>
      <c r="AT130" s="182" t="s">
        <v>133</v>
      </c>
      <c r="AU130" s="182" t="s">
        <v>86</v>
      </c>
      <c r="AY130" s="18" t="s">
        <v>131</v>
      </c>
      <c r="BE130" s="183">
        <f>IF(N130="základní",J130,0)</f>
        <v>0</v>
      </c>
      <c r="BF130" s="183">
        <f>IF(N130="snížená",J130,0)</f>
        <v>0</v>
      </c>
      <c r="BG130" s="183">
        <f>IF(N130="zákl. přenesená",J130,0)</f>
        <v>0</v>
      </c>
      <c r="BH130" s="183">
        <f>IF(N130="sníž. přenesená",J130,0)</f>
        <v>0</v>
      </c>
      <c r="BI130" s="183">
        <f>IF(N130="nulová",J130,0)</f>
        <v>0</v>
      </c>
      <c r="BJ130" s="18" t="s">
        <v>8</v>
      </c>
      <c r="BK130" s="183">
        <f>ROUND(I130*H130,0)</f>
        <v>0</v>
      </c>
      <c r="BL130" s="18" t="s">
        <v>767</v>
      </c>
      <c r="BM130" s="182" t="s">
        <v>783</v>
      </c>
    </row>
    <row r="131" spans="1:63" s="12" customFormat="1" ht="22.8" customHeight="1">
      <c r="A131" s="12"/>
      <c r="B131" s="157"/>
      <c r="C131" s="12"/>
      <c r="D131" s="158" t="s">
        <v>76</v>
      </c>
      <c r="E131" s="168" t="s">
        <v>784</v>
      </c>
      <c r="F131" s="168" t="s">
        <v>785</v>
      </c>
      <c r="G131" s="12"/>
      <c r="H131" s="12"/>
      <c r="I131" s="160"/>
      <c r="J131" s="169">
        <f>BK131</f>
        <v>0</v>
      </c>
      <c r="K131" s="12"/>
      <c r="L131" s="157"/>
      <c r="M131" s="162"/>
      <c r="N131" s="163"/>
      <c r="O131" s="163"/>
      <c r="P131" s="164">
        <f>P132</f>
        <v>0</v>
      </c>
      <c r="Q131" s="163"/>
      <c r="R131" s="164">
        <f>R132</f>
        <v>0</v>
      </c>
      <c r="S131" s="163"/>
      <c r="T131" s="165">
        <f>T132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158" t="s">
        <v>153</v>
      </c>
      <c r="AT131" s="166" t="s">
        <v>76</v>
      </c>
      <c r="AU131" s="166" t="s">
        <v>8</v>
      </c>
      <c r="AY131" s="158" t="s">
        <v>131</v>
      </c>
      <c r="BK131" s="167">
        <f>BK132</f>
        <v>0</v>
      </c>
    </row>
    <row r="132" spans="1:65" s="2" customFormat="1" ht="16.5" customHeight="1">
      <c r="A132" s="37"/>
      <c r="B132" s="170"/>
      <c r="C132" s="171" t="s">
        <v>158</v>
      </c>
      <c r="D132" s="171" t="s">
        <v>133</v>
      </c>
      <c r="E132" s="172" t="s">
        <v>786</v>
      </c>
      <c r="F132" s="173" t="s">
        <v>785</v>
      </c>
      <c r="G132" s="174" t="s">
        <v>748</v>
      </c>
      <c r="H132" s="175">
        <v>1</v>
      </c>
      <c r="I132" s="176"/>
      <c r="J132" s="177">
        <f>ROUND(I132*H132,0)</f>
        <v>0</v>
      </c>
      <c r="K132" s="173" t="s">
        <v>137</v>
      </c>
      <c r="L132" s="38"/>
      <c r="M132" s="219" t="s">
        <v>1</v>
      </c>
      <c r="N132" s="220" t="s">
        <v>42</v>
      </c>
      <c r="O132" s="221"/>
      <c r="P132" s="222">
        <f>O132*H132</f>
        <v>0</v>
      </c>
      <c r="Q132" s="222">
        <v>0</v>
      </c>
      <c r="R132" s="222">
        <f>Q132*H132</f>
        <v>0</v>
      </c>
      <c r="S132" s="222">
        <v>0</v>
      </c>
      <c r="T132" s="223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182" t="s">
        <v>767</v>
      </c>
      <c r="AT132" s="182" t="s">
        <v>133</v>
      </c>
      <c r="AU132" s="182" t="s">
        <v>86</v>
      </c>
      <c r="AY132" s="18" t="s">
        <v>131</v>
      </c>
      <c r="BE132" s="183">
        <f>IF(N132="základní",J132,0)</f>
        <v>0</v>
      </c>
      <c r="BF132" s="183">
        <f>IF(N132="snížená",J132,0)</f>
        <v>0</v>
      </c>
      <c r="BG132" s="183">
        <f>IF(N132="zákl. přenesená",J132,0)</f>
        <v>0</v>
      </c>
      <c r="BH132" s="183">
        <f>IF(N132="sníž. přenesená",J132,0)</f>
        <v>0</v>
      </c>
      <c r="BI132" s="183">
        <f>IF(N132="nulová",J132,0)</f>
        <v>0</v>
      </c>
      <c r="BJ132" s="18" t="s">
        <v>8</v>
      </c>
      <c r="BK132" s="183">
        <f>ROUND(I132*H132,0)</f>
        <v>0</v>
      </c>
      <c r="BL132" s="18" t="s">
        <v>767</v>
      </c>
      <c r="BM132" s="182" t="s">
        <v>787</v>
      </c>
    </row>
    <row r="133" spans="1:31" s="2" customFormat="1" ht="6.95" customHeight="1">
      <c r="A133" s="37"/>
      <c r="B133" s="59"/>
      <c r="C133" s="60"/>
      <c r="D133" s="60"/>
      <c r="E133" s="60"/>
      <c r="F133" s="60"/>
      <c r="G133" s="60"/>
      <c r="H133" s="60"/>
      <c r="I133" s="60"/>
      <c r="J133" s="60"/>
      <c r="K133" s="60"/>
      <c r="L133" s="38"/>
      <c r="M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</row>
  </sheetData>
  <autoFilter ref="C120:K132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Lenovo-PC\Svehla</dc:creator>
  <cp:keywords/>
  <dc:description/>
  <cp:lastModifiedBy>Lenovo-PC\Svehla</cp:lastModifiedBy>
  <dcterms:created xsi:type="dcterms:W3CDTF">2022-08-31T12:07:11Z</dcterms:created>
  <dcterms:modified xsi:type="dcterms:W3CDTF">2022-08-31T12:07:23Z</dcterms:modified>
  <cp:category/>
  <cp:version/>
  <cp:contentType/>
  <cp:contentStatus/>
</cp:coreProperties>
</file>