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_2021 - Obnova vestibul..." sheetId="2" r:id="rId2"/>
  </sheets>
  <definedNames>
    <definedName name="_xlnm.Print_Area" localSheetId="0">'Rekapitulace stavby'!$D$4:$AO$76,'Rekapitulace stavby'!$C$82:$AQ$96</definedName>
    <definedName name="_xlnm._FilterDatabase" localSheetId="1" hidden="1">'10_2021 - Obnova vestibul...'!$C$131:$K$303</definedName>
    <definedName name="_xlnm.Print_Area" localSheetId="1">'10_2021 - Obnova vestibul...'!$C$4:$J$76,'10_2021 - Obnova vestibul...'!$C$82:$J$115,'10_2021 - Obnova vestibul...'!$C$121:$J$303</definedName>
    <definedName name="_xlnm.Print_Titles" localSheetId="0">'Rekapitulace stavby'!$92:$92</definedName>
    <definedName name="_xlnm.Print_Titles" localSheetId="1">'10_2021 - Obnova vestibul...'!$131:$131</definedName>
  </definedNames>
  <calcPr fullCalcOnLoad="1"/>
</workbook>
</file>

<file path=xl/sharedStrings.xml><?xml version="1.0" encoding="utf-8"?>
<sst xmlns="http://schemas.openxmlformats.org/spreadsheetml/2006/main" count="2146" uniqueCount="531">
  <si>
    <t>Export Komplet</t>
  </si>
  <si>
    <t/>
  </si>
  <si>
    <t>2.0</t>
  </si>
  <si>
    <t>ZAMOK</t>
  </si>
  <si>
    <t>False</t>
  </si>
  <si>
    <t>{bb4ef28e-4546-486d-8084-978ebec2ff79}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</si>
  <si>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</si>
  <si>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</si>
  <si>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</si>
  <si>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</si>
  <si>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</si>
  <si>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</si>
  <si>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</si>
  <si>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</si>
  <si>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10_2021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</si>
  <si>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</si>
  <si>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</si>
  <si>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vestibulu objektu č.p. 304 ve Dvoře Králové nad Labem</t>
  </si>
  <si>
    <t>KSO:</t>
  </si>
  <si>
    <t>CC-CZ:</t>
  </si>
  <si>
    <t>Místo:</t>
  </si>
  <si>
    <t xml:space="preserve"> </t>
  </si>
  <si>
    <t>Datum:</t>
  </si>
  <si>
    <t>1. 12. 2021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</si>
  <si>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</si>
  <si>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</si>
  <si>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</si>
  <si>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</si>
  <si>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</si>
  <si>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</si>
  <si>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</si>
  <si>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</si>
  <si>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</si>
  <si>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</si>
  <si>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</si>
  <si>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</si>
  <si>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</si>
  <si>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</si>
  <si>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</si>
  <si>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</si>
  <si>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</si>
  <si>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</si>
  <si>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</si>
  <si>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</si>
  <si>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</si>
  <si>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</si>
  <si>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</si>
  <si>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</si>
  <si>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</si>
  <si>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</si>
  <si>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</si>
  <si>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</si>
  <si>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</si>
  <si>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</si>
  <si>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</si>
  <si>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</si>
  <si>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</si>
  <si>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</si>
  <si>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</si>
  <si>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</si>
  <si>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</si>
  <si>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</si>
  <si>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</si>
  <si>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</si>
  <si>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</si>
  <si>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</si>
  <si>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</si>
  <si>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</si>
  <si>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</si>
  <si>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</si>
  <si>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</si>
  <si>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</si>
  <si>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</si>
  <si>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</si>
  <si>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</si>
  <si>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</si>
  <si>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</si>
  <si>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</si>
  <si>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</si>
  <si>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</si>
  <si>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</si>
  <si>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</si>
  <si>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</si>
  <si>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</si>
  <si>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</si>
  <si>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</si>
  <si>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</si>
  <si>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</si>
  <si>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</si>
  <si>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</si>
  <si>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</si>
  <si>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</si>
  <si>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</si>
  <si>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</si>
  <si>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</si>
  <si>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744 - Silnoproudá elektroinstalace</t>
  </si>
  <si>
    <t xml:space="preserve">    747 - Elektromontáže - kompletace rozvodů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</si>
  <si>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</si>
  <si>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</si>
  <si>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</si>
  <si>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</si>
  <si>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773 - Podlahy z litého teraca</t>
  </si>
  <si>
    <t xml:space="preserve">    775 - Podlahy skládané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</si>
  <si>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</si>
  <si>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</si>
  <si>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</si>
  <si>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</si>
  <si>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</si>
  <si>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</si>
  <si>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</si>
  <si>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</si>
  <si>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</si>
  <si>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</si>
  <si>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</si>
  <si>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</si>
  <si>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</si>
  <si>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</si>
  <si>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</si>
  <si>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</si>
  <si>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</si>
  <si>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</si>
  <si>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</si>
  <si>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</si>
  <si>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</si>
  <si>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</si>
  <si>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51</t>
  </si>
  <si>
    <t>K</t>
  </si>
  <si>
    <t>611325413</t>
  </si>
  <si>
    <t>Oprava vnitřní vápenocementové hladké omítky stropů v rozsahu plochy přes 30 do 50 %</t>
  </si>
  <si>
    <t>m2</t>
  </si>
  <si>
    <t>4</t>
  </si>
  <si>
    <t>-918180550</t>
  </si>
  <si>
    <t>VV</t>
  </si>
  <si>
    <t>3,04*1,57*1,15</t>
  </si>
  <si>
    <t>42</t>
  </si>
  <si>
    <t>612321141</t>
  </si>
  <si>
    <t>Vápenocementová omítka štuková dvouvrstvá vnitřních stěn nanášená ručně</t>
  </si>
  <si>
    <t>-167879146</t>
  </si>
  <si>
    <t>10,5*2*1,2</t>
  </si>
  <si>
    <t>43</t>
  </si>
  <si>
    <t>612325413</t>
  </si>
  <si>
    <t>Oprava vnitřní vápenocementové hladké omítky stěn v rozsahu plochy přes 30 do 50 %</t>
  </si>
  <si>
    <t>469115544</t>
  </si>
  <si>
    <t>10,5*2*2,4</t>
  </si>
  <si>
    <t>52</t>
  </si>
  <si>
    <t>619325131</t>
  </si>
  <si>
    <t>Vytažení vápenocementových fabionů, hran nebo koutů</t>
  </si>
  <si>
    <t>m</t>
  </si>
  <si>
    <t>1504790396</t>
  </si>
  <si>
    <t>7,9*2*1,15</t>
  </si>
  <si>
    <t>83</t>
  </si>
  <si>
    <t>619991001</t>
  </si>
  <si>
    <t>Zakrytí podlah fólií přilepenou lepící páskou</t>
  </si>
  <si>
    <t>-2137910128</t>
  </si>
  <si>
    <t>(3,04*1,9+4,17*3,5)*1,2</t>
  </si>
  <si>
    <t>84</t>
  </si>
  <si>
    <t>619991001R</t>
  </si>
  <si>
    <t xml:space="preserve">Zakrytí podlah geotextilií </t>
  </si>
  <si>
    <t>-1635446577</t>
  </si>
  <si>
    <t>71</t>
  </si>
  <si>
    <t>629991011</t>
  </si>
  <si>
    <t>Zakrytí výplní otvorů a svislých ploch fólií přilepenou lepící páskou</t>
  </si>
  <si>
    <t>-211999906</t>
  </si>
  <si>
    <t>2,3*2*1,2+6,8*1,06*2  "sokl"</t>
  </si>
  <si>
    <t>3,04*4,8*1,2  "vstupní brána"</t>
  </si>
  <si>
    <t>2,3*0,8*4*1,2 "schodišťové zábradlí"</t>
  </si>
  <si>
    <t>1,5*2,85*1,4*2  "pamětní desky"</t>
  </si>
  <si>
    <t>26,88  "schodiště"</t>
  </si>
  <si>
    <t>Součet</t>
  </si>
  <si>
    <t>19</t>
  </si>
  <si>
    <t>631311117</t>
  </si>
  <si>
    <t>Mazanina tl přes 50 do 80 mm z betonu prostého bez zvýšených nároků na prostředí tř. C 30/37</t>
  </si>
  <si>
    <t>m3</t>
  </si>
  <si>
    <t>-56625368</t>
  </si>
  <si>
    <t>(3,04*1,9+4,17*3,5)*0,075*1,2</t>
  </si>
  <si>
    <t>13</t>
  </si>
  <si>
    <t>631311125</t>
  </si>
  <si>
    <t>Mazanina tl do 120 mm z betonu prostého bez zvýšených nároků na prostředí tř. C 20/25</t>
  </si>
  <si>
    <t>-341444678</t>
  </si>
  <si>
    <t>(3,04*1,9+4,17*3,5)*0,12*1,2</t>
  </si>
  <si>
    <t>20</t>
  </si>
  <si>
    <t>631319011</t>
  </si>
  <si>
    <t>Příplatek k mazanině tl přes 50 do 80 mm za přehlazení povrchu</t>
  </si>
  <si>
    <t>-1742370175</t>
  </si>
  <si>
    <t>631362021</t>
  </si>
  <si>
    <t>Výztuž mazanin svařovanými sítěmi Kari</t>
  </si>
  <si>
    <t>t</t>
  </si>
  <si>
    <t>-1082869941</t>
  </si>
  <si>
    <t>(3,04*1,9+4,17*3,5)*0,0044*1,15*2</t>
  </si>
  <si>
    <t>632481213</t>
  </si>
  <si>
    <t>Separační vrstva z PE fólie</t>
  </si>
  <si>
    <t>-1346413566</t>
  </si>
  <si>
    <t>14</t>
  </si>
  <si>
    <t>635111215</t>
  </si>
  <si>
    <t>Násyp pod podlahy ze štěrkopísku se zhutněním</t>
  </si>
  <si>
    <t>475425856</t>
  </si>
  <si>
    <t>(3,04*1,9+4,17*3,5)*0,15*1,2</t>
  </si>
  <si>
    <t>9</t>
  </si>
  <si>
    <t>Ostatní konstrukce a práce, bourání</t>
  </si>
  <si>
    <t>53</t>
  </si>
  <si>
    <t>943211111</t>
  </si>
  <si>
    <t>Montáž lešení prostorového rámového lehkého s podlahami zatížení do 200 kg/m2 v do 10 m</t>
  </si>
  <si>
    <t>-673736152</t>
  </si>
  <si>
    <t>(3,04*1,9+4,17*3,5)*4,5*1,15</t>
  </si>
  <si>
    <t>54</t>
  </si>
  <si>
    <t>943211211</t>
  </si>
  <si>
    <t>Příplatek k lešení prostorovému rámovému lehkému s podlahami v do 10 m za první a ZKD den použití</t>
  </si>
  <si>
    <t>-1999872952</t>
  </si>
  <si>
    <t>(3,04*1,9+4,17*3,5)*4,5*1,15*30</t>
  </si>
  <si>
    <t>55</t>
  </si>
  <si>
    <t>943211811</t>
  </si>
  <si>
    <t>Demontáž lešení prostorového rámového lehkého s podlahami zatížení do 200 kg/m2 v do 10 m</t>
  </si>
  <si>
    <t>1458976246</t>
  </si>
  <si>
    <t>7</t>
  </si>
  <si>
    <t>965024131</t>
  </si>
  <si>
    <t>Bourání kamenných podlah nebo dlažeb z desek nebo mozaiky pl přes 1 m2</t>
  </si>
  <si>
    <t>344993069</t>
  </si>
  <si>
    <t>8</t>
  </si>
  <si>
    <t>965042241</t>
  </si>
  <si>
    <t>Bourání podkladů pod dlažby nebo mazanin betonových nebo z litého asfaltu tl přes 100 mm pl pře 4 m2</t>
  </si>
  <si>
    <t>1836983575</t>
  </si>
  <si>
    <t>(3,04*1,9+4,17*3,5)*0,1*1,2</t>
  </si>
  <si>
    <t>10</t>
  </si>
  <si>
    <t>965049112</t>
  </si>
  <si>
    <t>Příplatek k bourání betonových mazanin za bourání mazanin se svařovanou sítí tl přes 100 mm</t>
  </si>
  <si>
    <t>-632005996</t>
  </si>
  <si>
    <t>965082941</t>
  </si>
  <si>
    <t>Odstranění násypů pod podlahami tl přes 200 mm</t>
  </si>
  <si>
    <t>-953936004</t>
  </si>
  <si>
    <t>(3,04*1,9+4,17*3,5)*0,23*1,2</t>
  </si>
  <si>
    <t>38</t>
  </si>
  <si>
    <t>977332121</t>
  </si>
  <si>
    <t>Frézování drážek ve stěnách z cihel včetně omítky do 30x30 mm</t>
  </si>
  <si>
    <t>-1817165205</t>
  </si>
  <si>
    <t>41</t>
  </si>
  <si>
    <t>978013191</t>
  </si>
  <si>
    <t>Otlučení (osekání) vnitřní vápenné nebo vápenocementové omítky stěn v rozsahu přes 50 do 100 %</t>
  </si>
  <si>
    <t>-990265930</t>
  </si>
  <si>
    <t>997</t>
  </si>
  <si>
    <t>Přesun sutě</t>
  </si>
  <si>
    <t>11</t>
  </si>
  <si>
    <t>997013151</t>
  </si>
  <si>
    <t>Vnitrostaveništní doprava suti a vybouraných hmot pro budovy v do 6 m s omezením mechanizace</t>
  </si>
  <si>
    <t>120538778</t>
  </si>
  <si>
    <t>12</t>
  </si>
  <si>
    <t>997013501</t>
  </si>
  <si>
    <t>Odvoz suti a vybouraných hmot na skládku nebo meziskládku do 1 km se složením</t>
  </si>
  <si>
    <t>-922399673</t>
  </si>
  <si>
    <t>33</t>
  </si>
  <si>
    <t>997013509</t>
  </si>
  <si>
    <t>Příplatek k odvozu suti a vybouraných hmot na skládku ZKD 1 km přes 1 km</t>
  </si>
  <si>
    <t>-1896324746</t>
  </si>
  <si>
    <t>27,572*10 'Přepočtené koeficientem množství</t>
  </si>
  <si>
    <t>34</t>
  </si>
  <si>
    <t>997013602</t>
  </si>
  <si>
    <t>Poplatek za uložení na skládce (skládkovné) stavebního odpadu železobetonového kód odpadu 17 01 01</t>
  </si>
  <si>
    <t>-944327503</t>
  </si>
  <si>
    <t>91</t>
  </si>
  <si>
    <t>997013631</t>
  </si>
  <si>
    <t>Poplatek za uložení na skládce (skládkovné) stavebního odpadu směsného kód odpadu 17 09 04</t>
  </si>
  <si>
    <t>18631895</t>
  </si>
  <si>
    <t>998</t>
  </si>
  <si>
    <t>Přesun hmot</t>
  </si>
  <si>
    <t>35</t>
  </si>
  <si>
    <t>998017001</t>
  </si>
  <si>
    <t>Přesun hmot s omezením mechanizace pro budovy v do 6 m</t>
  </si>
  <si>
    <t>-1288295554</t>
  </si>
  <si>
    <t>PSV</t>
  </si>
  <si>
    <t>Práce a dodávky PSV</t>
  </si>
  <si>
    <t>711</t>
  </si>
  <si>
    <t>Izolace proti vodě, vlhkosti a plynům</t>
  </si>
  <si>
    <t>26</t>
  </si>
  <si>
    <t>711131811</t>
  </si>
  <si>
    <t>Odstranění izolace proti zemní vlhkosti vodorovné</t>
  </si>
  <si>
    <t>16</t>
  </si>
  <si>
    <t>-2089918759</t>
  </si>
  <si>
    <t>18</t>
  </si>
  <si>
    <t>711193121</t>
  </si>
  <si>
    <t>Izolace proti vlhkosti na vodorovné ploše těsnicí hmotou minerální na bázi cementu a disperze dvousložková</t>
  </si>
  <si>
    <t>-1959391323</t>
  </si>
  <si>
    <t>713</t>
  </si>
  <si>
    <t>Izolace tepelné</t>
  </si>
  <si>
    <t>713121111</t>
  </si>
  <si>
    <t>Montáž izolace tepelné podlah volně kladenými rohožemi, pásy, dílci, deskami 1 vrstva</t>
  </si>
  <si>
    <t>-356555874</t>
  </si>
  <si>
    <t>17</t>
  </si>
  <si>
    <t>M</t>
  </si>
  <si>
    <t>28372303</t>
  </si>
  <si>
    <t>deska EPS 100 do plochých střech a podlah λ=0,037 tl 40mm</t>
  </si>
  <si>
    <t>32</t>
  </si>
  <si>
    <t>120412852</t>
  </si>
  <si>
    <t>24,445*1,02 "Přepočtené koeficientem množství</t>
  </si>
  <si>
    <t>85</t>
  </si>
  <si>
    <t>998713101</t>
  </si>
  <si>
    <t>Přesun hmot tonážní pro izolace tepelné v objektech v do 6 m</t>
  </si>
  <si>
    <t>-1049704234</t>
  </si>
  <si>
    <t>744</t>
  </si>
  <si>
    <t>Silnoproudá elektroinstalace</t>
  </si>
  <si>
    <t>39</t>
  </si>
  <si>
    <t>5</t>
  </si>
  <si>
    <t>Silový kabel CYKY (CYKYLo) 3J x 1,5 pod omítku včetně uložení, ukončení</t>
  </si>
  <si>
    <t>69881922</t>
  </si>
  <si>
    <t>40</t>
  </si>
  <si>
    <t>3</t>
  </si>
  <si>
    <t>Elektronická izolace zdiva - elektroosmóza, včetně montáže, materiálu a řídící jednotky</t>
  </si>
  <si>
    <t>kpl</t>
  </si>
  <si>
    <t>1644093707</t>
  </si>
  <si>
    <t>P</t>
  </si>
  <si>
    <t>Poznámka k položce:
pásová anoda šíře 250 mm dl. 28 m
tyčová katoda dl. 900 mm 8 ks
řídící jednotka</t>
  </si>
  <si>
    <t>747</t>
  </si>
  <si>
    <t>Elektromontáže - kompletace rozvodů</t>
  </si>
  <si>
    <t>36</t>
  </si>
  <si>
    <t>Celoporcelánová historická zásuvka</t>
  </si>
  <si>
    <t>kus</t>
  </si>
  <si>
    <t>-1974235220</t>
  </si>
  <si>
    <t>37</t>
  </si>
  <si>
    <t>Replika nástěnného historického svítidla</t>
  </si>
  <si>
    <t>1673013334</t>
  </si>
  <si>
    <t>90</t>
  </si>
  <si>
    <t>Replika historického svítidla</t>
  </si>
  <si>
    <t>249746941</t>
  </si>
  <si>
    <t>762</t>
  </si>
  <si>
    <t>Konstrukce tesařské</t>
  </si>
  <si>
    <t>72</t>
  </si>
  <si>
    <t>762591140</t>
  </si>
  <si>
    <t>Montáž dočasného zakrytí prostupů a otvorů deskami volně kladenými</t>
  </si>
  <si>
    <t>85494561</t>
  </si>
  <si>
    <t>2,38*3,42*1,2*2</t>
  </si>
  <si>
    <t>73</t>
  </si>
  <si>
    <t>60722251</t>
  </si>
  <si>
    <t>deska dřevotřísková surová 2070x2800mm tl 10mm</t>
  </si>
  <si>
    <t>-1468096214</t>
  </si>
  <si>
    <t>9,768*2</t>
  </si>
  <si>
    <t>74</t>
  </si>
  <si>
    <t>762713110</t>
  </si>
  <si>
    <t>Montáž prostorové vázané kce z hraněného řeziva průřezové pl do 120 cm2</t>
  </si>
  <si>
    <t>7750824</t>
  </si>
  <si>
    <t>4*3,5+2*2,5</t>
  </si>
  <si>
    <t>75</t>
  </si>
  <si>
    <t>60512125</t>
  </si>
  <si>
    <t>hranol stavební řezivo průřezu do 120cm2 do dl 6m</t>
  </si>
  <si>
    <t>68242208</t>
  </si>
  <si>
    <t>(4*3,5+2*2,5)*0,1*0,1</t>
  </si>
  <si>
    <t>86</t>
  </si>
  <si>
    <t>998762101</t>
  </si>
  <si>
    <t>Přesun hmot tonážní pro kce tesařské v objektech v do 6 m</t>
  </si>
  <si>
    <t>408763721</t>
  </si>
  <si>
    <t>763</t>
  </si>
  <si>
    <t>Konstrukce suché výstavby</t>
  </si>
  <si>
    <t>76</t>
  </si>
  <si>
    <t>763111742</t>
  </si>
  <si>
    <t>Montáž jedné vrstvy tepelné izolace do SDK příčky</t>
  </si>
  <si>
    <t>-184194086</t>
  </si>
  <si>
    <t>2,38*3,42*1,2</t>
  </si>
  <si>
    <t>77</t>
  </si>
  <si>
    <t>63150968</t>
  </si>
  <si>
    <t>role akustická a tepelně izolační ze skelných vláken tl 100mm</t>
  </si>
  <si>
    <t>822585558</t>
  </si>
  <si>
    <t>766</t>
  </si>
  <si>
    <t>Konstrukce truhlářské</t>
  </si>
  <si>
    <t>30</t>
  </si>
  <si>
    <t>TR0</t>
  </si>
  <si>
    <t>Výroba a montáž repliky původních dubových jednoduchých dvoukřídlých částečně prosklených dveří s proskleným nadsvětlíkem osazených v dřevěné zárubni (sv.: 2435/4525 mm)</t>
  </si>
  <si>
    <t>ks</t>
  </si>
  <si>
    <t>2059739138</t>
  </si>
  <si>
    <t>65</t>
  </si>
  <si>
    <t>TR1</t>
  </si>
  <si>
    <t>Výroba a montáž historizující prosklené otevíravé vitriny 1200 x 1000 mm</t>
  </si>
  <si>
    <t>1961238546</t>
  </si>
  <si>
    <t>767</t>
  </si>
  <si>
    <t>Konstrukce zámečnické</t>
  </si>
  <si>
    <t>78</t>
  </si>
  <si>
    <t>767531121</t>
  </si>
  <si>
    <t>Osazení zapuštěného rámu z L profilů k čistícím rohožím</t>
  </si>
  <si>
    <t>-1076381967</t>
  </si>
  <si>
    <t>(2,48+1,095)*2</t>
  </si>
  <si>
    <t>80</t>
  </si>
  <si>
    <t>69752079</t>
  </si>
  <si>
    <t>rohož provedení polypropylen, výška 9 mm, metráž šířky 2m</t>
  </si>
  <si>
    <t>714061265</t>
  </si>
  <si>
    <t>2,48*1,095</t>
  </si>
  <si>
    <t>81</t>
  </si>
  <si>
    <t>69752120</t>
  </si>
  <si>
    <t>koberec čistící zóna, střižená smyčka, vlákno PA 870g/m2, zátěž 33, Bfl-S1, záda vinyl</t>
  </si>
  <si>
    <t>-1240853689</t>
  </si>
  <si>
    <t>2,9*1,9</t>
  </si>
  <si>
    <t>79</t>
  </si>
  <si>
    <t>69752161</t>
  </si>
  <si>
    <t>rám pro zapuštění profil L-30/30 20/30 -mosaz</t>
  </si>
  <si>
    <t>2028167866</t>
  </si>
  <si>
    <t>89</t>
  </si>
  <si>
    <t>R20</t>
  </si>
  <si>
    <t xml:space="preserve">Mosazná ukončovací lišta pro koberec </t>
  </si>
  <si>
    <t>-906839044</t>
  </si>
  <si>
    <t>(2,9+1,9)*2</t>
  </si>
  <si>
    <t>773</t>
  </si>
  <si>
    <t>Podlahy z litého teraca</t>
  </si>
  <si>
    <t>27</t>
  </si>
  <si>
    <t>773513113R</t>
  </si>
  <si>
    <t>Podlaha teraco lité dilatace vložení kamenných kostiček ve spádu</t>
  </si>
  <si>
    <t>1527451529</t>
  </si>
  <si>
    <t>7,15+13,0+2,3+2,3</t>
  </si>
  <si>
    <t>28</t>
  </si>
  <si>
    <t>58381009R</t>
  </si>
  <si>
    <t>kostka mramorová cararrská bílá vel 20/20 mm</t>
  </si>
  <si>
    <t>1352428309</t>
  </si>
  <si>
    <t>24,75*50</t>
  </si>
  <si>
    <t>22</t>
  </si>
  <si>
    <t>773521260</t>
  </si>
  <si>
    <t>Podlaha z barevného litého teraca tloušťky do 20 mm</t>
  </si>
  <si>
    <t>-1038661122</t>
  </si>
  <si>
    <t>(3,04*1,9-2,48*1,095+4,17*3,5)*1,2</t>
  </si>
  <si>
    <t>29</t>
  </si>
  <si>
    <t>58342012</t>
  </si>
  <si>
    <t>drť teracová barevná frakce 4/8</t>
  </si>
  <si>
    <t>-2024684000</t>
  </si>
  <si>
    <t>21,186*0,04</t>
  </si>
  <si>
    <t>24</t>
  </si>
  <si>
    <t>773529090</t>
  </si>
  <si>
    <t>Příplatek k podlahám z barevného litého teraca za bílý cement</t>
  </si>
  <si>
    <t>658553038</t>
  </si>
  <si>
    <t>25</t>
  </si>
  <si>
    <t>773529190</t>
  </si>
  <si>
    <t>Příplatek k podlahám z barevného litého teraca za plochu do 5 m2</t>
  </si>
  <si>
    <t>-21665947</t>
  </si>
  <si>
    <t>(3,04*1,9-2,48*1,095)*1,2</t>
  </si>
  <si>
    <t>23</t>
  </si>
  <si>
    <t>773529195</t>
  </si>
  <si>
    <t>Příplatek k podlahám z barevného litého teraca za každých dalších i započatých 5 mm tloušťky</t>
  </si>
  <si>
    <t>-875114449</t>
  </si>
  <si>
    <t>87</t>
  </si>
  <si>
    <t>998773101</t>
  </si>
  <si>
    <t>Přesun hmot tonážní pro podlahy teracové lité v objektech v do 6 m</t>
  </si>
  <si>
    <t>-910425346</t>
  </si>
  <si>
    <t>775</t>
  </si>
  <si>
    <t>Podlahy skládané</t>
  </si>
  <si>
    <t>70</t>
  </si>
  <si>
    <t>775111215</t>
  </si>
  <si>
    <t>Broušení podkladu skládaných podlah před litím stěrky schodišťových stupňů</t>
  </si>
  <si>
    <t>1696896096</t>
  </si>
  <si>
    <t>777</t>
  </si>
  <si>
    <t>Podlahy lité</t>
  </si>
  <si>
    <t>69</t>
  </si>
  <si>
    <t>777611201</t>
  </si>
  <si>
    <t>Krycí epoxidový dekorativní nátěr schodišťových stupňů</t>
  </si>
  <si>
    <t>1013564564</t>
  </si>
  <si>
    <t>0,6*4,0*8*1,4</t>
  </si>
  <si>
    <t>781</t>
  </si>
  <si>
    <t>Dokončovací práce - obklady</t>
  </si>
  <si>
    <t>57</t>
  </si>
  <si>
    <t>781111011R</t>
  </si>
  <si>
    <t>Omytí keramického obkladu</t>
  </si>
  <si>
    <t>2053253578</t>
  </si>
  <si>
    <t>2,3*2*1,2</t>
  </si>
  <si>
    <t>6,8*1,06*2</t>
  </si>
  <si>
    <t>61</t>
  </si>
  <si>
    <t>781471926</t>
  </si>
  <si>
    <t>Výměna obkladačky keramické kladené do malty velikosti přes 45 do 50 ks/m2</t>
  </si>
  <si>
    <t>394275222</t>
  </si>
  <si>
    <t>62</t>
  </si>
  <si>
    <t>59761180R</t>
  </si>
  <si>
    <t>replika historické keramické slinuté obkladačky 150 x 150 mm v barvě červenohnědé</t>
  </si>
  <si>
    <t>-1016827019</t>
  </si>
  <si>
    <t>63</t>
  </si>
  <si>
    <t>59761180R1</t>
  </si>
  <si>
    <t>replika historické keramické slinuté obkladačky 150 x 150 mm v barvě okrové</t>
  </si>
  <si>
    <t>958810867</t>
  </si>
  <si>
    <t>64</t>
  </si>
  <si>
    <t>59761180R2</t>
  </si>
  <si>
    <t>replika historické keramické slinuté nárožní oblé obkladačky 150 x 50 mm v barvě okrové</t>
  </si>
  <si>
    <t>2135075950</t>
  </si>
  <si>
    <t>58</t>
  </si>
  <si>
    <t>781477113</t>
  </si>
  <si>
    <t>Příplatek k montáži obkladů vnitřních keramických hladkých za spárování bílým cementem</t>
  </si>
  <si>
    <t>-420400186</t>
  </si>
  <si>
    <t>88</t>
  </si>
  <si>
    <t>998781101</t>
  </si>
  <si>
    <t>Přesun hmot tonážní pro obklady keramické v objektech v do 6 m</t>
  </si>
  <si>
    <t>-1791335001</t>
  </si>
  <si>
    <t>783</t>
  </si>
  <si>
    <t>Dokončovací práce - nátěry</t>
  </si>
  <si>
    <t>82</t>
  </si>
  <si>
    <t>783118211</t>
  </si>
  <si>
    <t>Lakovací dvojnásobný syntetický nátěr truhlářských konstrukcí s mezibroušením</t>
  </si>
  <si>
    <t>2082328471</t>
  </si>
  <si>
    <t>2,3*0,15*2*1,15</t>
  </si>
  <si>
    <t>66</t>
  </si>
  <si>
    <t>783301313</t>
  </si>
  <si>
    <t>Odmaštění zámečnických konstrukcí ředidlovým odmašťovačem</t>
  </si>
  <si>
    <t>-1554681199</t>
  </si>
  <si>
    <t>2,3*0,8*1,15*4</t>
  </si>
  <si>
    <t>67</t>
  </si>
  <si>
    <t>783314201</t>
  </si>
  <si>
    <t>Základní antikorozní jednonásobný syntetický standardní nátěr zámečnických konstrukcí</t>
  </si>
  <si>
    <t>-1882163405</t>
  </si>
  <si>
    <t>68</t>
  </si>
  <si>
    <t>783317101</t>
  </si>
  <si>
    <t>Krycí jednonásobný syntetický standardní nátěr zámečnických konstrukcí</t>
  </si>
  <si>
    <t>-1109966012</t>
  </si>
  <si>
    <t>784</t>
  </si>
  <si>
    <t>Dokončovací práce - malby a tapety</t>
  </si>
  <si>
    <t>46</t>
  </si>
  <si>
    <t>784111001</t>
  </si>
  <si>
    <t>Oprášení (ometení ) podkladu v místnostech v do 3,80 m</t>
  </si>
  <si>
    <t>1345570421</t>
  </si>
  <si>
    <t>10,5*2*3,6*1,15+3,04*1,57*1,15</t>
  </si>
  <si>
    <t>47</t>
  </si>
  <si>
    <t>784111011</t>
  </si>
  <si>
    <t>Obroušení podkladu omítnutého v místnostech v do 3,80 m</t>
  </si>
  <si>
    <t>1547382583</t>
  </si>
  <si>
    <t>44</t>
  </si>
  <si>
    <t>784121001</t>
  </si>
  <si>
    <t>Oškrabání malby v mísnostech v do 3,80 m</t>
  </si>
  <si>
    <t>225857246</t>
  </si>
  <si>
    <t>10,5*2*2,4*1,15+3,04*1,57*1,15</t>
  </si>
  <si>
    <t>45</t>
  </si>
  <si>
    <t>784121011</t>
  </si>
  <si>
    <t>Rozmývání podkladu po oškrabání malby v místnostech v do 3,80 m</t>
  </si>
  <si>
    <t>-1822031392</t>
  </si>
  <si>
    <t>50</t>
  </si>
  <si>
    <t>784161401</t>
  </si>
  <si>
    <t>Celoplošné vyhlazení podkladu sádrovou stěrkou v místnostech v do 3,80 m</t>
  </si>
  <si>
    <t>-660624019</t>
  </si>
  <si>
    <t>48</t>
  </si>
  <si>
    <t>784331001</t>
  </si>
  <si>
    <t>Dvojnásobné bílé protiplísňové malby v místnostech v do 3,80 m</t>
  </si>
  <si>
    <t>1293475651</t>
  </si>
  <si>
    <t>49</t>
  </si>
  <si>
    <t>784331011</t>
  </si>
  <si>
    <t>Příplatek k cenám protiplísňových maleb za barevné malby tónované tónovacími prostředky</t>
  </si>
  <si>
    <t>1490363438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</si>
</sst>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10_2021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Obnova vestibulu objektu č.p. 304 ve Dvoře Králové nad Labem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1. 12. 2021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72</v>
      </c>
      <c r="BT94" s="116" t="s">
        <v>73</v>
      </c>
      <c r="BV94" s="116" t="s">
        <v>74</v>
      </c>
      <c r="BW94" s="116" t="s">
        <v>5</v>
      </c>
      <c r="BX94" s="116" t="s">
        <v>75</v>
      </c>
      <c r="CL94" s="116" t="s">
        <v>1</v>
      </c>
    </row>
    <row r="95" spans="1:90" s="7" customFormat="1" ht="24.75" customHeight="1">
      <c r="A95" s="117" t="s">
        <v>76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'10_2021 - Obnova vestibul...'!J28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77</v>
      </c>
      <c r="AR95" s="124"/>
      <c r="AS95" s="125">
        <v>0</v>
      </c>
      <c r="AT95" s="126">
        <f>ROUND(SUM(AV95:AW95),2)</f>
        <v>0</v>
      </c>
      <c r="AU95" s="127">
        <f>'10_2021 - Obnova vestibul...'!P132</f>
        <v>0</v>
      </c>
      <c r="AV95" s="126">
        <f>'10_2021 - Obnova vestibul...'!J31</f>
        <v>0</v>
      </c>
      <c r="AW95" s="126">
        <f>'10_2021 - Obnova vestibul...'!J32</f>
        <v>0</v>
      </c>
      <c r="AX95" s="126">
        <f>'10_2021 - Obnova vestibul...'!J33</f>
        <v>0</v>
      </c>
      <c r="AY95" s="126">
        <f>'10_2021 - Obnova vestibul...'!J34</f>
        <v>0</v>
      </c>
      <c r="AZ95" s="126">
        <f>'10_2021 - Obnova vestibul...'!F31</f>
        <v>0</v>
      </c>
      <c r="BA95" s="126">
        <f>'10_2021 - Obnova vestibul...'!F32</f>
        <v>0</v>
      </c>
      <c r="BB95" s="126">
        <f>'10_2021 - Obnova vestibul...'!F33</f>
        <v>0</v>
      </c>
      <c r="BC95" s="126">
        <f>'10_2021 - Obnova vestibul...'!F34</f>
        <v>0</v>
      </c>
      <c r="BD95" s="128">
        <f>'10_2021 - Obnova vestibul...'!F35</f>
        <v>0</v>
      </c>
      <c r="BE95" s="7"/>
      <c r="BT95" s="129" t="s">
        <v>78</v>
      </c>
      <c r="BU95" s="129" t="s">
        <v>79</v>
      </c>
      <c r="BV95" s="129" t="s">
        <v>74</v>
      </c>
      <c r="BW95" s="129" t="s">
        <v>5</v>
      </c>
      <c r="BX95" s="129" t="s">
        <v>75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0_2021 - Obnova vestibul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80</v>
      </c>
    </row>
    <row r="4" spans="2:46" s="1" customFormat="1" ht="24.95" customHeight="1">
      <c r="B4" s="19"/>
      <c r="D4" s="132" t="s">
        <v>81</v>
      </c>
      <c r="L4" s="19"/>
      <c r="M4" s="133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30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1. 12. 2021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tr">
        <f>IF('Rekapitulace stavby'!AN10="","",'Rekapitulace stavby'!AN10)</f>
        <v/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6" t="str">
        <f>IF('Rekapitulace stavby'!E11="","",'Rekapitulace stavby'!E11)</f>
        <v xml:space="preserve"> </v>
      </c>
      <c r="F13" s="37"/>
      <c r="G13" s="37"/>
      <c r="H13" s="37"/>
      <c r="I13" s="134" t="s">
        <v>26</v>
      </c>
      <c r="J13" s="136" t="str">
        <f>IF('Rekapitulace stavby'!AN11="","",'Rekapitulace stavby'!AN11)</f>
        <v/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4" t="s">
        <v>27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26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4" t="s">
        <v>29</v>
      </c>
      <c r="E18" s="37"/>
      <c r="F18" s="37"/>
      <c r="G18" s="37"/>
      <c r="H18" s="37"/>
      <c r="I18" s="134" t="s">
        <v>25</v>
      </c>
      <c r="J18" s="136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6" t="str">
        <f>IF('Rekapitulace stavby'!E17="","",'Rekapitulace stavby'!E17)</f>
        <v xml:space="preserve"> </v>
      </c>
      <c r="F19" s="37"/>
      <c r="G19" s="37"/>
      <c r="H19" s="37"/>
      <c r="I19" s="134" t="s">
        <v>26</v>
      </c>
      <c r="J19" s="136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4" t="s">
        <v>31</v>
      </c>
      <c r="E21" s="37"/>
      <c r="F21" s="37"/>
      <c r="G21" s="37"/>
      <c r="H21" s="37"/>
      <c r="I21" s="134" t="s">
        <v>25</v>
      </c>
      <c r="J21" s="136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6" t="str">
        <f>IF('Rekapitulace stavby'!E20="","",'Rekapitulace stavby'!E20)</f>
        <v xml:space="preserve"> </v>
      </c>
      <c r="F22" s="37"/>
      <c r="G22" s="37"/>
      <c r="H22" s="37"/>
      <c r="I22" s="134" t="s">
        <v>26</v>
      </c>
      <c r="J22" s="136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4" t="s">
        <v>32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3" t="s">
        <v>33</v>
      </c>
      <c r="E28" s="37"/>
      <c r="F28" s="37"/>
      <c r="G28" s="37"/>
      <c r="H28" s="37"/>
      <c r="I28" s="37"/>
      <c r="J28" s="144">
        <f>ROUND(J132,2)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5" t="s">
        <v>35</v>
      </c>
      <c r="G30" s="37"/>
      <c r="H30" s="37"/>
      <c r="I30" s="145" t="s">
        <v>34</v>
      </c>
      <c r="J30" s="145" t="s">
        <v>36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37</v>
      </c>
      <c r="E31" s="134" t="s">
        <v>38</v>
      </c>
      <c r="F31" s="147">
        <f>ROUND((SUM(BE132:BE303)),2)</f>
        <v>0</v>
      </c>
      <c r="G31" s="37"/>
      <c r="H31" s="37"/>
      <c r="I31" s="148">
        <v>0.21</v>
      </c>
      <c r="J31" s="147">
        <f>ROUND(((SUM(BE132:BE303))*I31),2)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4" t="s">
        <v>39</v>
      </c>
      <c r="F32" s="147">
        <f>ROUND((SUM(BF132:BF303)),2)</f>
        <v>0</v>
      </c>
      <c r="G32" s="37"/>
      <c r="H32" s="37"/>
      <c r="I32" s="148">
        <v>0.15</v>
      </c>
      <c r="J32" s="147">
        <f>ROUND(((SUM(BF132:BF303))*I32),2)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40</v>
      </c>
      <c r="F33" s="147">
        <f>ROUND((SUM(BG132:BG303)),2)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41</v>
      </c>
      <c r="F34" s="147">
        <f>ROUND((SUM(BH132:BH303)),2)</f>
        <v>0</v>
      </c>
      <c r="G34" s="37"/>
      <c r="H34" s="37"/>
      <c r="I34" s="148">
        <v>0.15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42</v>
      </c>
      <c r="F35" s="147">
        <f>ROUND((SUM(BI132:BI303)),2)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43</v>
      </c>
      <c r="E37" s="151"/>
      <c r="F37" s="151"/>
      <c r="G37" s="152" t="s">
        <v>44</v>
      </c>
      <c r="H37" s="153" t="s">
        <v>45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6" t="s">
        <v>46</v>
      </c>
      <c r="E50" s="157"/>
      <c r="F50" s="157"/>
      <c r="G50" s="156" t="s">
        <v>47</v>
      </c>
      <c r="H50" s="157"/>
      <c r="I50" s="157"/>
      <c r="J50" s="157"/>
      <c r="K50" s="157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8" t="s">
        <v>48</v>
      </c>
      <c r="E61" s="159"/>
      <c r="F61" s="160" t="s">
        <v>49</v>
      </c>
      <c r="G61" s="158" t="s">
        <v>48</v>
      </c>
      <c r="H61" s="159"/>
      <c r="I61" s="159"/>
      <c r="J61" s="161" t="s">
        <v>49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6" t="s">
        <v>50</v>
      </c>
      <c r="E65" s="162"/>
      <c r="F65" s="162"/>
      <c r="G65" s="156" t="s">
        <v>51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8" t="s">
        <v>48</v>
      </c>
      <c r="E76" s="159"/>
      <c r="F76" s="160" t="s">
        <v>49</v>
      </c>
      <c r="G76" s="158" t="s">
        <v>48</v>
      </c>
      <c r="H76" s="159"/>
      <c r="I76" s="159"/>
      <c r="J76" s="161" t="s">
        <v>49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82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30" customHeight="1">
      <c r="A85" s="37"/>
      <c r="B85" s="38"/>
      <c r="C85" s="39"/>
      <c r="D85" s="39"/>
      <c r="E85" s="75" t="str">
        <f>E7</f>
        <v>Obnova vestibulu objektu č.p. 304 ve Dvoře Králové nad Labem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 xml:space="preserve"> </v>
      </c>
      <c r="G87" s="39"/>
      <c r="H87" s="39"/>
      <c r="I87" s="31" t="s">
        <v>22</v>
      </c>
      <c r="J87" s="78" t="str">
        <f>IF(J10="","",J10)</f>
        <v>1. 12. 2021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 xml:space="preserve"> </v>
      </c>
      <c r="G89" s="39"/>
      <c r="H89" s="39"/>
      <c r="I89" s="31" t="s">
        <v>29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27</v>
      </c>
      <c r="D90" s="39"/>
      <c r="E90" s="39"/>
      <c r="F90" s="26" t="str">
        <f>IF(E16="","",E16)</f>
        <v>Vyplň údaj</v>
      </c>
      <c r="G90" s="39"/>
      <c r="H90" s="39"/>
      <c r="I90" s="31" t="s">
        <v>31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83</v>
      </c>
      <c r="D92" s="168"/>
      <c r="E92" s="168"/>
      <c r="F92" s="168"/>
      <c r="G92" s="168"/>
      <c r="H92" s="168"/>
      <c r="I92" s="168"/>
      <c r="J92" s="169" t="s">
        <v>84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85</v>
      </c>
      <c r="D94" s="39"/>
      <c r="E94" s="39"/>
      <c r="F94" s="39"/>
      <c r="G94" s="39"/>
      <c r="H94" s="39"/>
      <c r="I94" s="39"/>
      <c r="J94" s="109">
        <f>J132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86</v>
      </c>
    </row>
    <row r="95" spans="1:31" s="9" customFormat="1" ht="24.95" customHeight="1">
      <c r="A95" s="9"/>
      <c r="B95" s="171"/>
      <c r="C95" s="172"/>
      <c r="D95" s="173" t="s">
        <v>87</v>
      </c>
      <c r="E95" s="174"/>
      <c r="F95" s="174"/>
      <c r="G95" s="174"/>
      <c r="H95" s="174"/>
      <c r="I95" s="174"/>
      <c r="J95" s="175">
        <f>J133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88</v>
      </c>
      <c r="E96" s="180"/>
      <c r="F96" s="180"/>
      <c r="G96" s="180"/>
      <c r="H96" s="180"/>
      <c r="I96" s="180"/>
      <c r="J96" s="181">
        <f>J134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89</v>
      </c>
      <c r="E97" s="180"/>
      <c r="F97" s="180"/>
      <c r="G97" s="180"/>
      <c r="H97" s="180"/>
      <c r="I97" s="180"/>
      <c r="J97" s="181">
        <f>J166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7"/>
      <c r="C98" s="178"/>
      <c r="D98" s="179" t="s">
        <v>90</v>
      </c>
      <c r="E98" s="180"/>
      <c r="F98" s="180"/>
      <c r="G98" s="180"/>
      <c r="H98" s="180"/>
      <c r="I98" s="180"/>
      <c r="J98" s="181">
        <f>J188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7"/>
      <c r="C99" s="178"/>
      <c r="D99" s="179" t="s">
        <v>91</v>
      </c>
      <c r="E99" s="180"/>
      <c r="F99" s="180"/>
      <c r="G99" s="180"/>
      <c r="H99" s="180"/>
      <c r="I99" s="180"/>
      <c r="J99" s="181">
        <f>J195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1"/>
      <c r="C100" s="172"/>
      <c r="D100" s="173" t="s">
        <v>92</v>
      </c>
      <c r="E100" s="174"/>
      <c r="F100" s="174"/>
      <c r="G100" s="174"/>
      <c r="H100" s="174"/>
      <c r="I100" s="174"/>
      <c r="J100" s="175">
        <f>J197</f>
        <v>0</v>
      </c>
      <c r="K100" s="172"/>
      <c r="L100" s="17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77"/>
      <c r="C101" s="178"/>
      <c r="D101" s="179" t="s">
        <v>93</v>
      </c>
      <c r="E101" s="180"/>
      <c r="F101" s="180"/>
      <c r="G101" s="180"/>
      <c r="H101" s="180"/>
      <c r="I101" s="180"/>
      <c r="J101" s="181">
        <f>J198</f>
        <v>0</v>
      </c>
      <c r="K101" s="178"/>
      <c r="L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7"/>
      <c r="C102" s="178"/>
      <c r="D102" s="179" t="s">
        <v>94</v>
      </c>
      <c r="E102" s="180"/>
      <c r="F102" s="180"/>
      <c r="G102" s="180"/>
      <c r="H102" s="180"/>
      <c r="I102" s="180"/>
      <c r="J102" s="181">
        <f>J203</f>
        <v>0</v>
      </c>
      <c r="K102" s="178"/>
      <c r="L102" s="18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7"/>
      <c r="C103" s="178"/>
      <c r="D103" s="179" t="s">
        <v>95</v>
      </c>
      <c r="E103" s="180"/>
      <c r="F103" s="180"/>
      <c r="G103" s="180"/>
      <c r="H103" s="180"/>
      <c r="I103" s="180"/>
      <c r="J103" s="181">
        <f>J209</f>
        <v>0</v>
      </c>
      <c r="K103" s="178"/>
      <c r="L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7"/>
      <c r="C104" s="178"/>
      <c r="D104" s="179" t="s">
        <v>96</v>
      </c>
      <c r="E104" s="180"/>
      <c r="F104" s="180"/>
      <c r="G104" s="180"/>
      <c r="H104" s="180"/>
      <c r="I104" s="180"/>
      <c r="J104" s="181">
        <f>J213</f>
        <v>0</v>
      </c>
      <c r="K104" s="178"/>
      <c r="L104" s="18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7"/>
      <c r="C105" s="178"/>
      <c r="D105" s="179" t="s">
        <v>97</v>
      </c>
      <c r="E105" s="180"/>
      <c r="F105" s="180"/>
      <c r="G105" s="180"/>
      <c r="H105" s="180"/>
      <c r="I105" s="180"/>
      <c r="J105" s="181">
        <f>J217</f>
        <v>0</v>
      </c>
      <c r="K105" s="178"/>
      <c r="L105" s="18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7"/>
      <c r="C106" s="178"/>
      <c r="D106" s="179" t="s">
        <v>98</v>
      </c>
      <c r="E106" s="180"/>
      <c r="F106" s="180"/>
      <c r="G106" s="180"/>
      <c r="H106" s="180"/>
      <c r="I106" s="180"/>
      <c r="J106" s="181">
        <f>J227</f>
        <v>0</v>
      </c>
      <c r="K106" s="178"/>
      <c r="L106" s="18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7"/>
      <c r="C107" s="178"/>
      <c r="D107" s="179" t="s">
        <v>99</v>
      </c>
      <c r="E107" s="180"/>
      <c r="F107" s="180"/>
      <c r="G107" s="180"/>
      <c r="H107" s="180"/>
      <c r="I107" s="180"/>
      <c r="J107" s="181">
        <f>J231</f>
        <v>0</v>
      </c>
      <c r="K107" s="178"/>
      <c r="L107" s="18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7"/>
      <c r="C108" s="178"/>
      <c r="D108" s="179" t="s">
        <v>100</v>
      </c>
      <c r="E108" s="180"/>
      <c r="F108" s="180"/>
      <c r="G108" s="180"/>
      <c r="H108" s="180"/>
      <c r="I108" s="180"/>
      <c r="J108" s="181">
        <f>J234</f>
        <v>0</v>
      </c>
      <c r="K108" s="178"/>
      <c r="L108" s="18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7"/>
      <c r="C109" s="178"/>
      <c r="D109" s="179" t="s">
        <v>101</v>
      </c>
      <c r="E109" s="180"/>
      <c r="F109" s="180"/>
      <c r="G109" s="180"/>
      <c r="H109" s="180"/>
      <c r="I109" s="180"/>
      <c r="J109" s="181">
        <f>J245</f>
        <v>0</v>
      </c>
      <c r="K109" s="178"/>
      <c r="L109" s="18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7"/>
      <c r="C110" s="178"/>
      <c r="D110" s="179" t="s">
        <v>102</v>
      </c>
      <c r="E110" s="180"/>
      <c r="F110" s="180"/>
      <c r="G110" s="180"/>
      <c r="H110" s="180"/>
      <c r="I110" s="180"/>
      <c r="J110" s="181">
        <f>J261</f>
        <v>0</v>
      </c>
      <c r="K110" s="178"/>
      <c r="L110" s="182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7"/>
      <c r="C111" s="178"/>
      <c r="D111" s="179" t="s">
        <v>103</v>
      </c>
      <c r="E111" s="180"/>
      <c r="F111" s="180"/>
      <c r="G111" s="180"/>
      <c r="H111" s="180"/>
      <c r="I111" s="180"/>
      <c r="J111" s="181">
        <f>J263</f>
        <v>0</v>
      </c>
      <c r="K111" s="178"/>
      <c r="L111" s="182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7"/>
      <c r="C112" s="178"/>
      <c r="D112" s="179" t="s">
        <v>104</v>
      </c>
      <c r="E112" s="180"/>
      <c r="F112" s="180"/>
      <c r="G112" s="180"/>
      <c r="H112" s="180"/>
      <c r="I112" s="180"/>
      <c r="J112" s="181">
        <f>J266</f>
        <v>0</v>
      </c>
      <c r="K112" s="178"/>
      <c r="L112" s="182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7"/>
      <c r="C113" s="178"/>
      <c r="D113" s="179" t="s">
        <v>105</v>
      </c>
      <c r="E113" s="180"/>
      <c r="F113" s="180"/>
      <c r="G113" s="180"/>
      <c r="H113" s="180"/>
      <c r="I113" s="180"/>
      <c r="J113" s="181">
        <f>J280</f>
        <v>0</v>
      </c>
      <c r="K113" s="178"/>
      <c r="L113" s="182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7"/>
      <c r="C114" s="178"/>
      <c r="D114" s="179" t="s">
        <v>106</v>
      </c>
      <c r="E114" s="180"/>
      <c r="F114" s="180"/>
      <c r="G114" s="180"/>
      <c r="H114" s="180"/>
      <c r="I114" s="180"/>
      <c r="J114" s="181">
        <f>J289</f>
        <v>0</v>
      </c>
      <c r="K114" s="178"/>
      <c r="L114" s="182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20" spans="1:31" s="2" customFormat="1" ht="6.95" customHeight="1">
      <c r="A120" s="37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4.95" customHeight="1">
      <c r="A121" s="37"/>
      <c r="B121" s="38"/>
      <c r="C121" s="22" t="s">
        <v>107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</v>
      </c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30" customHeight="1">
      <c r="A124" s="37"/>
      <c r="B124" s="38"/>
      <c r="C124" s="39"/>
      <c r="D124" s="39"/>
      <c r="E124" s="75" t="str">
        <f>E7</f>
        <v>Obnova vestibulu objektu č.p. 304 ve Dvoře Králové nad Labem</v>
      </c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20</v>
      </c>
      <c r="D126" s="39"/>
      <c r="E126" s="39"/>
      <c r="F126" s="26" t="str">
        <f>F10</f>
        <v xml:space="preserve"> </v>
      </c>
      <c r="G126" s="39"/>
      <c r="H126" s="39"/>
      <c r="I126" s="31" t="s">
        <v>22</v>
      </c>
      <c r="J126" s="78" t="str">
        <f>IF(J10="","",J10)</f>
        <v>1. 12. 2021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24</v>
      </c>
      <c r="D128" s="39"/>
      <c r="E128" s="39"/>
      <c r="F128" s="26" t="str">
        <f>E13</f>
        <v xml:space="preserve"> </v>
      </c>
      <c r="G128" s="39"/>
      <c r="H128" s="39"/>
      <c r="I128" s="31" t="s">
        <v>29</v>
      </c>
      <c r="J128" s="35" t="str">
        <f>E19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27</v>
      </c>
      <c r="D129" s="39"/>
      <c r="E129" s="39"/>
      <c r="F129" s="26" t="str">
        <f>IF(E16="","",E16)</f>
        <v>Vyplň údaj</v>
      </c>
      <c r="G129" s="39"/>
      <c r="H129" s="39"/>
      <c r="I129" s="31" t="s">
        <v>31</v>
      </c>
      <c r="J129" s="35" t="str">
        <f>E22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183"/>
      <c r="B131" s="184"/>
      <c r="C131" s="185" t="s">
        <v>108</v>
      </c>
      <c r="D131" s="186" t="s">
        <v>58</v>
      </c>
      <c r="E131" s="186" t="s">
        <v>54</v>
      </c>
      <c r="F131" s="186" t="s">
        <v>55</v>
      </c>
      <c r="G131" s="186" t="s">
        <v>109</v>
      </c>
      <c r="H131" s="186" t="s">
        <v>110</v>
      </c>
      <c r="I131" s="186" t="s">
        <v>111</v>
      </c>
      <c r="J131" s="187" t="s">
        <v>84</v>
      </c>
      <c r="K131" s="188" t="s">
        <v>112</v>
      </c>
      <c r="L131" s="189"/>
      <c r="M131" s="99" t="s">
        <v>1</v>
      </c>
      <c r="N131" s="100" t="s">
        <v>37</v>
      </c>
      <c r="O131" s="100" t="s">
        <v>113</v>
      </c>
      <c r="P131" s="100" t="s">
        <v>114</v>
      </c>
      <c r="Q131" s="100" t="s">
        <v>115</v>
      </c>
      <c r="R131" s="100" t="s">
        <v>116</v>
      </c>
      <c r="S131" s="100" t="s">
        <v>117</v>
      </c>
      <c r="T131" s="101" t="s">
        <v>118</v>
      </c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</row>
    <row r="132" spans="1:63" s="2" customFormat="1" ht="22.8" customHeight="1">
      <c r="A132" s="37"/>
      <c r="B132" s="38"/>
      <c r="C132" s="106" t="s">
        <v>119</v>
      </c>
      <c r="D132" s="39"/>
      <c r="E132" s="39"/>
      <c r="F132" s="39"/>
      <c r="G132" s="39"/>
      <c r="H132" s="39"/>
      <c r="I132" s="39"/>
      <c r="J132" s="190">
        <f>BK132</f>
        <v>0</v>
      </c>
      <c r="K132" s="39"/>
      <c r="L132" s="43"/>
      <c r="M132" s="102"/>
      <c r="N132" s="191"/>
      <c r="O132" s="103"/>
      <c r="P132" s="192">
        <f>P133+P197</f>
        <v>0</v>
      </c>
      <c r="Q132" s="103"/>
      <c r="R132" s="192">
        <f>R133+R197</f>
        <v>89.63467196999999</v>
      </c>
      <c r="S132" s="103"/>
      <c r="T132" s="193">
        <f>T133+T197</f>
        <v>27.57230154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72</v>
      </c>
      <c r="AU132" s="16" t="s">
        <v>86</v>
      </c>
      <c r="BK132" s="194">
        <f>BK133+BK197</f>
        <v>0</v>
      </c>
    </row>
    <row r="133" spans="1:63" s="12" customFormat="1" ht="25.9" customHeight="1">
      <c r="A133" s="12"/>
      <c r="B133" s="195"/>
      <c r="C133" s="196"/>
      <c r="D133" s="197" t="s">
        <v>72</v>
      </c>
      <c r="E133" s="198" t="s">
        <v>120</v>
      </c>
      <c r="F133" s="198" t="s">
        <v>121</v>
      </c>
      <c r="G133" s="196"/>
      <c r="H133" s="196"/>
      <c r="I133" s="199"/>
      <c r="J133" s="200">
        <f>BK133</f>
        <v>0</v>
      </c>
      <c r="K133" s="196"/>
      <c r="L133" s="201"/>
      <c r="M133" s="202"/>
      <c r="N133" s="203"/>
      <c r="O133" s="203"/>
      <c r="P133" s="204">
        <f>P134+P166+P188+P195</f>
        <v>0</v>
      </c>
      <c r="Q133" s="203"/>
      <c r="R133" s="204">
        <f>R134+R166+R188+R195</f>
        <v>21.326347549999998</v>
      </c>
      <c r="S133" s="203"/>
      <c r="T133" s="205">
        <f>T134+T166+T188+T195</f>
        <v>27.377088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6" t="s">
        <v>78</v>
      </c>
      <c r="AT133" s="207" t="s">
        <v>72</v>
      </c>
      <c r="AU133" s="207" t="s">
        <v>73</v>
      </c>
      <c r="AY133" s="206" t="s">
        <v>122</v>
      </c>
      <c r="BK133" s="208">
        <f>BK134+BK166+BK188+BK195</f>
        <v>0</v>
      </c>
    </row>
    <row r="134" spans="1:63" s="12" customFormat="1" ht="22.8" customHeight="1">
      <c r="A134" s="12"/>
      <c r="B134" s="195"/>
      <c r="C134" s="196"/>
      <c r="D134" s="197" t="s">
        <v>72</v>
      </c>
      <c r="E134" s="209" t="s">
        <v>123</v>
      </c>
      <c r="F134" s="209" t="s">
        <v>124</v>
      </c>
      <c r="G134" s="196"/>
      <c r="H134" s="196"/>
      <c r="I134" s="199"/>
      <c r="J134" s="210">
        <f>BK134</f>
        <v>0</v>
      </c>
      <c r="K134" s="196"/>
      <c r="L134" s="201"/>
      <c r="M134" s="202"/>
      <c r="N134" s="203"/>
      <c r="O134" s="203"/>
      <c r="P134" s="204">
        <f>SUM(P135:P165)</f>
        <v>0</v>
      </c>
      <c r="Q134" s="203"/>
      <c r="R134" s="204">
        <f>SUM(R135:R165)</f>
        <v>21.326197549999996</v>
      </c>
      <c r="S134" s="203"/>
      <c r="T134" s="205">
        <f>SUM(T135:T165)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6" t="s">
        <v>78</v>
      </c>
      <c r="AT134" s="207" t="s">
        <v>72</v>
      </c>
      <c r="AU134" s="207" t="s">
        <v>78</v>
      </c>
      <c r="AY134" s="206" t="s">
        <v>122</v>
      </c>
      <c r="BK134" s="208">
        <f>SUM(BK135:BK165)</f>
        <v>0</v>
      </c>
    </row>
    <row r="135" spans="1:65" s="2" customFormat="1" ht="24.15" customHeight="1">
      <c r="A135" s="37"/>
      <c r="B135" s="38"/>
      <c r="C135" s="211" t="s">
        <v>125</v>
      </c>
      <c r="D135" s="211" t="s">
        <v>126</v>
      </c>
      <c r="E135" s="212" t="s">
        <v>127</v>
      </c>
      <c r="F135" s="213" t="s">
        <v>128</v>
      </c>
      <c r="G135" s="214" t="s">
        <v>129</v>
      </c>
      <c r="H135" s="215">
        <v>5.489</v>
      </c>
      <c r="I135" s="216"/>
      <c r="J135" s="217">
        <f>ROUND(I135*H135,2)</f>
        <v>0</v>
      </c>
      <c r="K135" s="218"/>
      <c r="L135" s="43"/>
      <c r="M135" s="219" t="s">
        <v>1</v>
      </c>
      <c r="N135" s="220" t="s">
        <v>38</v>
      </c>
      <c r="O135" s="90"/>
      <c r="P135" s="221">
        <f>O135*H135</f>
        <v>0</v>
      </c>
      <c r="Q135" s="221">
        <v>0.0282</v>
      </c>
      <c r="R135" s="221">
        <f>Q135*H135</f>
        <v>0.1547898</v>
      </c>
      <c r="S135" s="221">
        <v>0</v>
      </c>
      <c r="T135" s="222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3" t="s">
        <v>130</v>
      </c>
      <c r="AT135" s="223" t="s">
        <v>126</v>
      </c>
      <c r="AU135" s="223" t="s">
        <v>80</v>
      </c>
      <c r="AY135" s="16" t="s">
        <v>122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6" t="s">
        <v>78</v>
      </c>
      <c r="BK135" s="224">
        <f>ROUND(I135*H135,2)</f>
        <v>0</v>
      </c>
      <c r="BL135" s="16" t="s">
        <v>130</v>
      </c>
      <c r="BM135" s="223" t="s">
        <v>131</v>
      </c>
    </row>
    <row r="136" spans="1:51" s="13" customFormat="1" ht="12">
      <c r="A136" s="13"/>
      <c r="B136" s="225"/>
      <c r="C136" s="226"/>
      <c r="D136" s="227" t="s">
        <v>132</v>
      </c>
      <c r="E136" s="228" t="s">
        <v>1</v>
      </c>
      <c r="F136" s="229" t="s">
        <v>133</v>
      </c>
      <c r="G136" s="226"/>
      <c r="H136" s="230">
        <v>5.489</v>
      </c>
      <c r="I136" s="231"/>
      <c r="J136" s="226"/>
      <c r="K136" s="226"/>
      <c r="L136" s="232"/>
      <c r="M136" s="233"/>
      <c r="N136" s="234"/>
      <c r="O136" s="234"/>
      <c r="P136" s="234"/>
      <c r="Q136" s="234"/>
      <c r="R136" s="234"/>
      <c r="S136" s="234"/>
      <c r="T136" s="23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6" t="s">
        <v>132</v>
      </c>
      <c r="AU136" s="236" t="s">
        <v>80</v>
      </c>
      <c r="AV136" s="13" t="s">
        <v>80</v>
      </c>
      <c r="AW136" s="13" t="s">
        <v>30</v>
      </c>
      <c r="AX136" s="13" t="s">
        <v>78</v>
      </c>
      <c r="AY136" s="236" t="s">
        <v>122</v>
      </c>
    </row>
    <row r="137" spans="1:65" s="2" customFormat="1" ht="24.15" customHeight="1">
      <c r="A137" s="37"/>
      <c r="B137" s="38"/>
      <c r="C137" s="211" t="s">
        <v>134</v>
      </c>
      <c r="D137" s="211" t="s">
        <v>126</v>
      </c>
      <c r="E137" s="212" t="s">
        <v>135</v>
      </c>
      <c r="F137" s="213" t="s">
        <v>136</v>
      </c>
      <c r="G137" s="214" t="s">
        <v>129</v>
      </c>
      <c r="H137" s="215">
        <v>25.2</v>
      </c>
      <c r="I137" s="216"/>
      <c r="J137" s="217">
        <f>ROUND(I137*H137,2)</f>
        <v>0</v>
      </c>
      <c r="K137" s="218"/>
      <c r="L137" s="43"/>
      <c r="M137" s="219" t="s">
        <v>1</v>
      </c>
      <c r="N137" s="220" t="s">
        <v>38</v>
      </c>
      <c r="O137" s="90"/>
      <c r="P137" s="221">
        <f>O137*H137</f>
        <v>0</v>
      </c>
      <c r="Q137" s="221">
        <v>0.01838</v>
      </c>
      <c r="R137" s="221">
        <f>Q137*H137</f>
        <v>0.463176</v>
      </c>
      <c r="S137" s="221">
        <v>0</v>
      </c>
      <c r="T137" s="222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3" t="s">
        <v>130</v>
      </c>
      <c r="AT137" s="223" t="s">
        <v>126</v>
      </c>
      <c r="AU137" s="223" t="s">
        <v>80</v>
      </c>
      <c r="AY137" s="16" t="s">
        <v>122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6" t="s">
        <v>78</v>
      </c>
      <c r="BK137" s="224">
        <f>ROUND(I137*H137,2)</f>
        <v>0</v>
      </c>
      <c r="BL137" s="16" t="s">
        <v>130</v>
      </c>
      <c r="BM137" s="223" t="s">
        <v>137</v>
      </c>
    </row>
    <row r="138" spans="1:51" s="13" customFormat="1" ht="12">
      <c r="A138" s="13"/>
      <c r="B138" s="225"/>
      <c r="C138" s="226"/>
      <c r="D138" s="227" t="s">
        <v>132</v>
      </c>
      <c r="E138" s="228" t="s">
        <v>1</v>
      </c>
      <c r="F138" s="229" t="s">
        <v>138</v>
      </c>
      <c r="G138" s="226"/>
      <c r="H138" s="230">
        <v>25.2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132</v>
      </c>
      <c r="AU138" s="236" t="s">
        <v>80</v>
      </c>
      <c r="AV138" s="13" t="s">
        <v>80</v>
      </c>
      <c r="AW138" s="13" t="s">
        <v>30</v>
      </c>
      <c r="AX138" s="13" t="s">
        <v>78</v>
      </c>
      <c r="AY138" s="236" t="s">
        <v>122</v>
      </c>
    </row>
    <row r="139" spans="1:65" s="2" customFormat="1" ht="24.15" customHeight="1">
      <c r="A139" s="37"/>
      <c r="B139" s="38"/>
      <c r="C139" s="211" t="s">
        <v>139</v>
      </c>
      <c r="D139" s="211" t="s">
        <v>126</v>
      </c>
      <c r="E139" s="212" t="s">
        <v>140</v>
      </c>
      <c r="F139" s="213" t="s">
        <v>141</v>
      </c>
      <c r="G139" s="214" t="s">
        <v>129</v>
      </c>
      <c r="H139" s="215">
        <v>50.4</v>
      </c>
      <c r="I139" s="216"/>
      <c r="J139" s="217">
        <f>ROUND(I139*H139,2)</f>
        <v>0</v>
      </c>
      <c r="K139" s="218"/>
      <c r="L139" s="43"/>
      <c r="M139" s="219" t="s">
        <v>1</v>
      </c>
      <c r="N139" s="220" t="s">
        <v>38</v>
      </c>
      <c r="O139" s="90"/>
      <c r="P139" s="221">
        <f>O139*H139</f>
        <v>0</v>
      </c>
      <c r="Q139" s="221">
        <v>0.0262</v>
      </c>
      <c r="R139" s="221">
        <f>Q139*H139</f>
        <v>1.32048</v>
      </c>
      <c r="S139" s="221">
        <v>0</v>
      </c>
      <c r="T139" s="222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3" t="s">
        <v>130</v>
      </c>
      <c r="AT139" s="223" t="s">
        <v>126</v>
      </c>
      <c r="AU139" s="223" t="s">
        <v>80</v>
      </c>
      <c r="AY139" s="16" t="s">
        <v>122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6" t="s">
        <v>78</v>
      </c>
      <c r="BK139" s="224">
        <f>ROUND(I139*H139,2)</f>
        <v>0</v>
      </c>
      <c r="BL139" s="16" t="s">
        <v>130</v>
      </c>
      <c r="BM139" s="223" t="s">
        <v>142</v>
      </c>
    </row>
    <row r="140" spans="1:51" s="13" customFormat="1" ht="12">
      <c r="A140" s="13"/>
      <c r="B140" s="225"/>
      <c r="C140" s="226"/>
      <c r="D140" s="227" t="s">
        <v>132</v>
      </c>
      <c r="E140" s="228" t="s">
        <v>1</v>
      </c>
      <c r="F140" s="229" t="s">
        <v>143</v>
      </c>
      <c r="G140" s="226"/>
      <c r="H140" s="230">
        <v>50.4</v>
      </c>
      <c r="I140" s="231"/>
      <c r="J140" s="226"/>
      <c r="K140" s="226"/>
      <c r="L140" s="232"/>
      <c r="M140" s="233"/>
      <c r="N140" s="234"/>
      <c r="O140" s="234"/>
      <c r="P140" s="234"/>
      <c r="Q140" s="234"/>
      <c r="R140" s="234"/>
      <c r="S140" s="234"/>
      <c r="T140" s="23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6" t="s">
        <v>132</v>
      </c>
      <c r="AU140" s="236" t="s">
        <v>80</v>
      </c>
      <c r="AV140" s="13" t="s">
        <v>80</v>
      </c>
      <c r="AW140" s="13" t="s">
        <v>30</v>
      </c>
      <c r="AX140" s="13" t="s">
        <v>78</v>
      </c>
      <c r="AY140" s="236" t="s">
        <v>122</v>
      </c>
    </row>
    <row r="141" spans="1:65" s="2" customFormat="1" ht="21.75" customHeight="1">
      <c r="A141" s="37"/>
      <c r="B141" s="38"/>
      <c r="C141" s="211" t="s">
        <v>144</v>
      </c>
      <c r="D141" s="211" t="s">
        <v>126</v>
      </c>
      <c r="E141" s="212" t="s">
        <v>145</v>
      </c>
      <c r="F141" s="213" t="s">
        <v>146</v>
      </c>
      <c r="G141" s="214" t="s">
        <v>147</v>
      </c>
      <c r="H141" s="215">
        <v>18.17</v>
      </c>
      <c r="I141" s="216"/>
      <c r="J141" s="217">
        <f>ROUND(I141*H141,2)</f>
        <v>0</v>
      </c>
      <c r="K141" s="218"/>
      <c r="L141" s="43"/>
      <c r="M141" s="219" t="s">
        <v>1</v>
      </c>
      <c r="N141" s="220" t="s">
        <v>38</v>
      </c>
      <c r="O141" s="90"/>
      <c r="P141" s="221">
        <f>O141*H141</f>
        <v>0</v>
      </c>
      <c r="Q141" s="221">
        <v>0.0068</v>
      </c>
      <c r="R141" s="221">
        <f>Q141*H141</f>
        <v>0.123556</v>
      </c>
      <c r="S141" s="221">
        <v>0</v>
      </c>
      <c r="T141" s="222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3" t="s">
        <v>130</v>
      </c>
      <c r="AT141" s="223" t="s">
        <v>126</v>
      </c>
      <c r="AU141" s="223" t="s">
        <v>80</v>
      </c>
      <c r="AY141" s="16" t="s">
        <v>122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6" t="s">
        <v>78</v>
      </c>
      <c r="BK141" s="224">
        <f>ROUND(I141*H141,2)</f>
        <v>0</v>
      </c>
      <c r="BL141" s="16" t="s">
        <v>130</v>
      </c>
      <c r="BM141" s="223" t="s">
        <v>148</v>
      </c>
    </row>
    <row r="142" spans="1:51" s="13" customFormat="1" ht="12">
      <c r="A142" s="13"/>
      <c r="B142" s="225"/>
      <c r="C142" s="226"/>
      <c r="D142" s="227" t="s">
        <v>132</v>
      </c>
      <c r="E142" s="228" t="s">
        <v>1</v>
      </c>
      <c r="F142" s="229" t="s">
        <v>149</v>
      </c>
      <c r="G142" s="226"/>
      <c r="H142" s="230">
        <v>18.17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132</v>
      </c>
      <c r="AU142" s="236" t="s">
        <v>80</v>
      </c>
      <c r="AV142" s="13" t="s">
        <v>80</v>
      </c>
      <c r="AW142" s="13" t="s">
        <v>30</v>
      </c>
      <c r="AX142" s="13" t="s">
        <v>78</v>
      </c>
      <c r="AY142" s="236" t="s">
        <v>122</v>
      </c>
    </row>
    <row r="143" spans="1:65" s="2" customFormat="1" ht="16.5" customHeight="1">
      <c r="A143" s="37"/>
      <c r="B143" s="38"/>
      <c r="C143" s="211" t="s">
        <v>150</v>
      </c>
      <c r="D143" s="211" t="s">
        <v>126</v>
      </c>
      <c r="E143" s="212" t="s">
        <v>151</v>
      </c>
      <c r="F143" s="213" t="s">
        <v>152</v>
      </c>
      <c r="G143" s="214" t="s">
        <v>129</v>
      </c>
      <c r="H143" s="215">
        <v>24.445</v>
      </c>
      <c r="I143" s="216"/>
      <c r="J143" s="217">
        <f>ROUND(I143*H143,2)</f>
        <v>0</v>
      </c>
      <c r="K143" s="218"/>
      <c r="L143" s="43"/>
      <c r="M143" s="219" t="s">
        <v>1</v>
      </c>
      <c r="N143" s="220" t="s">
        <v>38</v>
      </c>
      <c r="O143" s="90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3" t="s">
        <v>130</v>
      </c>
      <c r="AT143" s="223" t="s">
        <v>126</v>
      </c>
      <c r="AU143" s="223" t="s">
        <v>80</v>
      </c>
      <c r="AY143" s="16" t="s">
        <v>122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6" t="s">
        <v>78</v>
      </c>
      <c r="BK143" s="224">
        <f>ROUND(I143*H143,2)</f>
        <v>0</v>
      </c>
      <c r="BL143" s="16" t="s">
        <v>130</v>
      </c>
      <c r="BM143" s="223" t="s">
        <v>153</v>
      </c>
    </row>
    <row r="144" spans="1:51" s="13" customFormat="1" ht="12">
      <c r="A144" s="13"/>
      <c r="B144" s="225"/>
      <c r="C144" s="226"/>
      <c r="D144" s="227" t="s">
        <v>132</v>
      </c>
      <c r="E144" s="228" t="s">
        <v>1</v>
      </c>
      <c r="F144" s="229" t="s">
        <v>154</v>
      </c>
      <c r="G144" s="226"/>
      <c r="H144" s="230">
        <v>24.445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132</v>
      </c>
      <c r="AU144" s="236" t="s">
        <v>80</v>
      </c>
      <c r="AV144" s="13" t="s">
        <v>80</v>
      </c>
      <c r="AW144" s="13" t="s">
        <v>30</v>
      </c>
      <c r="AX144" s="13" t="s">
        <v>78</v>
      </c>
      <c r="AY144" s="236" t="s">
        <v>122</v>
      </c>
    </row>
    <row r="145" spans="1:65" s="2" customFormat="1" ht="16.5" customHeight="1">
      <c r="A145" s="37"/>
      <c r="B145" s="38"/>
      <c r="C145" s="211" t="s">
        <v>155</v>
      </c>
      <c r="D145" s="211" t="s">
        <v>126</v>
      </c>
      <c r="E145" s="212" t="s">
        <v>156</v>
      </c>
      <c r="F145" s="213" t="s">
        <v>157</v>
      </c>
      <c r="G145" s="214" t="s">
        <v>129</v>
      </c>
      <c r="H145" s="215">
        <v>24.445</v>
      </c>
      <c r="I145" s="216"/>
      <c r="J145" s="217">
        <f>ROUND(I145*H145,2)</f>
        <v>0</v>
      </c>
      <c r="K145" s="218"/>
      <c r="L145" s="43"/>
      <c r="M145" s="219" t="s">
        <v>1</v>
      </c>
      <c r="N145" s="220" t="s">
        <v>38</v>
      </c>
      <c r="O145" s="90"/>
      <c r="P145" s="221">
        <f>O145*H145</f>
        <v>0</v>
      </c>
      <c r="Q145" s="221">
        <v>0</v>
      </c>
      <c r="R145" s="221">
        <f>Q145*H145</f>
        <v>0</v>
      </c>
      <c r="S145" s="221">
        <v>0</v>
      </c>
      <c r="T145" s="222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3" t="s">
        <v>130</v>
      </c>
      <c r="AT145" s="223" t="s">
        <v>126</v>
      </c>
      <c r="AU145" s="223" t="s">
        <v>80</v>
      </c>
      <c r="AY145" s="16" t="s">
        <v>122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6" t="s">
        <v>78</v>
      </c>
      <c r="BK145" s="224">
        <f>ROUND(I145*H145,2)</f>
        <v>0</v>
      </c>
      <c r="BL145" s="16" t="s">
        <v>130</v>
      </c>
      <c r="BM145" s="223" t="s">
        <v>158</v>
      </c>
    </row>
    <row r="146" spans="1:51" s="13" customFormat="1" ht="12">
      <c r="A146" s="13"/>
      <c r="B146" s="225"/>
      <c r="C146" s="226"/>
      <c r="D146" s="227" t="s">
        <v>132</v>
      </c>
      <c r="E146" s="228" t="s">
        <v>1</v>
      </c>
      <c r="F146" s="229" t="s">
        <v>154</v>
      </c>
      <c r="G146" s="226"/>
      <c r="H146" s="230">
        <v>24.445</v>
      </c>
      <c r="I146" s="231"/>
      <c r="J146" s="226"/>
      <c r="K146" s="226"/>
      <c r="L146" s="232"/>
      <c r="M146" s="233"/>
      <c r="N146" s="234"/>
      <c r="O146" s="234"/>
      <c r="P146" s="234"/>
      <c r="Q146" s="234"/>
      <c r="R146" s="234"/>
      <c r="S146" s="234"/>
      <c r="T146" s="23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6" t="s">
        <v>132</v>
      </c>
      <c r="AU146" s="236" t="s">
        <v>80</v>
      </c>
      <c r="AV146" s="13" t="s">
        <v>80</v>
      </c>
      <c r="AW146" s="13" t="s">
        <v>30</v>
      </c>
      <c r="AX146" s="13" t="s">
        <v>78</v>
      </c>
      <c r="AY146" s="236" t="s">
        <v>122</v>
      </c>
    </row>
    <row r="147" spans="1:65" s="2" customFormat="1" ht="24.15" customHeight="1">
      <c r="A147" s="37"/>
      <c r="B147" s="38"/>
      <c r="C147" s="211" t="s">
        <v>159</v>
      </c>
      <c r="D147" s="211" t="s">
        <v>126</v>
      </c>
      <c r="E147" s="212" t="s">
        <v>160</v>
      </c>
      <c r="F147" s="213" t="s">
        <v>161</v>
      </c>
      <c r="G147" s="214" t="s">
        <v>129</v>
      </c>
      <c r="H147" s="215">
        <v>85.128</v>
      </c>
      <c r="I147" s="216"/>
      <c r="J147" s="217">
        <f>ROUND(I147*H147,2)</f>
        <v>0</v>
      </c>
      <c r="K147" s="218"/>
      <c r="L147" s="43"/>
      <c r="M147" s="219" t="s">
        <v>1</v>
      </c>
      <c r="N147" s="220" t="s">
        <v>38</v>
      </c>
      <c r="O147" s="90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3" t="s">
        <v>130</v>
      </c>
      <c r="AT147" s="223" t="s">
        <v>126</v>
      </c>
      <c r="AU147" s="223" t="s">
        <v>80</v>
      </c>
      <c r="AY147" s="16" t="s">
        <v>122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6" t="s">
        <v>78</v>
      </c>
      <c r="BK147" s="224">
        <f>ROUND(I147*H147,2)</f>
        <v>0</v>
      </c>
      <c r="BL147" s="16" t="s">
        <v>130</v>
      </c>
      <c r="BM147" s="223" t="s">
        <v>162</v>
      </c>
    </row>
    <row r="148" spans="1:51" s="13" customFormat="1" ht="12">
      <c r="A148" s="13"/>
      <c r="B148" s="225"/>
      <c r="C148" s="226"/>
      <c r="D148" s="227" t="s">
        <v>132</v>
      </c>
      <c r="E148" s="228" t="s">
        <v>1</v>
      </c>
      <c r="F148" s="229" t="s">
        <v>163</v>
      </c>
      <c r="G148" s="226"/>
      <c r="H148" s="230">
        <v>19.936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132</v>
      </c>
      <c r="AU148" s="236" t="s">
        <v>80</v>
      </c>
      <c r="AV148" s="13" t="s">
        <v>80</v>
      </c>
      <c r="AW148" s="13" t="s">
        <v>30</v>
      </c>
      <c r="AX148" s="13" t="s">
        <v>73</v>
      </c>
      <c r="AY148" s="236" t="s">
        <v>122</v>
      </c>
    </row>
    <row r="149" spans="1:51" s="13" customFormat="1" ht="12">
      <c r="A149" s="13"/>
      <c r="B149" s="225"/>
      <c r="C149" s="226"/>
      <c r="D149" s="227" t="s">
        <v>132</v>
      </c>
      <c r="E149" s="228" t="s">
        <v>1</v>
      </c>
      <c r="F149" s="229" t="s">
        <v>164</v>
      </c>
      <c r="G149" s="226"/>
      <c r="H149" s="230">
        <v>17.51</v>
      </c>
      <c r="I149" s="231"/>
      <c r="J149" s="226"/>
      <c r="K149" s="226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132</v>
      </c>
      <c r="AU149" s="236" t="s">
        <v>80</v>
      </c>
      <c r="AV149" s="13" t="s">
        <v>80</v>
      </c>
      <c r="AW149" s="13" t="s">
        <v>30</v>
      </c>
      <c r="AX149" s="13" t="s">
        <v>73</v>
      </c>
      <c r="AY149" s="236" t="s">
        <v>122</v>
      </c>
    </row>
    <row r="150" spans="1:51" s="13" customFormat="1" ht="12">
      <c r="A150" s="13"/>
      <c r="B150" s="225"/>
      <c r="C150" s="226"/>
      <c r="D150" s="227" t="s">
        <v>132</v>
      </c>
      <c r="E150" s="228" t="s">
        <v>1</v>
      </c>
      <c r="F150" s="229" t="s">
        <v>165</v>
      </c>
      <c r="G150" s="226"/>
      <c r="H150" s="230">
        <v>8.832</v>
      </c>
      <c r="I150" s="231"/>
      <c r="J150" s="226"/>
      <c r="K150" s="226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132</v>
      </c>
      <c r="AU150" s="236" t="s">
        <v>80</v>
      </c>
      <c r="AV150" s="13" t="s">
        <v>80</v>
      </c>
      <c r="AW150" s="13" t="s">
        <v>30</v>
      </c>
      <c r="AX150" s="13" t="s">
        <v>73</v>
      </c>
      <c r="AY150" s="236" t="s">
        <v>122</v>
      </c>
    </row>
    <row r="151" spans="1:51" s="13" customFormat="1" ht="12">
      <c r="A151" s="13"/>
      <c r="B151" s="225"/>
      <c r="C151" s="226"/>
      <c r="D151" s="227" t="s">
        <v>132</v>
      </c>
      <c r="E151" s="228" t="s">
        <v>1</v>
      </c>
      <c r="F151" s="229" t="s">
        <v>166</v>
      </c>
      <c r="G151" s="226"/>
      <c r="H151" s="230">
        <v>11.97</v>
      </c>
      <c r="I151" s="231"/>
      <c r="J151" s="226"/>
      <c r="K151" s="226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132</v>
      </c>
      <c r="AU151" s="236" t="s">
        <v>80</v>
      </c>
      <c r="AV151" s="13" t="s">
        <v>80</v>
      </c>
      <c r="AW151" s="13" t="s">
        <v>30</v>
      </c>
      <c r="AX151" s="13" t="s">
        <v>73</v>
      </c>
      <c r="AY151" s="236" t="s">
        <v>122</v>
      </c>
    </row>
    <row r="152" spans="1:51" s="13" customFormat="1" ht="12">
      <c r="A152" s="13"/>
      <c r="B152" s="225"/>
      <c r="C152" s="226"/>
      <c r="D152" s="227" t="s">
        <v>132</v>
      </c>
      <c r="E152" s="228" t="s">
        <v>1</v>
      </c>
      <c r="F152" s="229" t="s">
        <v>167</v>
      </c>
      <c r="G152" s="226"/>
      <c r="H152" s="230">
        <v>26.88</v>
      </c>
      <c r="I152" s="231"/>
      <c r="J152" s="226"/>
      <c r="K152" s="226"/>
      <c r="L152" s="232"/>
      <c r="M152" s="233"/>
      <c r="N152" s="234"/>
      <c r="O152" s="234"/>
      <c r="P152" s="234"/>
      <c r="Q152" s="234"/>
      <c r="R152" s="234"/>
      <c r="S152" s="234"/>
      <c r="T152" s="23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6" t="s">
        <v>132</v>
      </c>
      <c r="AU152" s="236" t="s">
        <v>80</v>
      </c>
      <c r="AV152" s="13" t="s">
        <v>80</v>
      </c>
      <c r="AW152" s="13" t="s">
        <v>30</v>
      </c>
      <c r="AX152" s="13" t="s">
        <v>73</v>
      </c>
      <c r="AY152" s="236" t="s">
        <v>122</v>
      </c>
    </row>
    <row r="153" spans="1:51" s="14" customFormat="1" ht="12">
      <c r="A153" s="14"/>
      <c r="B153" s="237"/>
      <c r="C153" s="238"/>
      <c r="D153" s="227" t="s">
        <v>132</v>
      </c>
      <c r="E153" s="239" t="s">
        <v>1</v>
      </c>
      <c r="F153" s="240" t="s">
        <v>168</v>
      </c>
      <c r="G153" s="238"/>
      <c r="H153" s="241">
        <v>85.128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7" t="s">
        <v>132</v>
      </c>
      <c r="AU153" s="247" t="s">
        <v>80</v>
      </c>
      <c r="AV153" s="14" t="s">
        <v>130</v>
      </c>
      <c r="AW153" s="14" t="s">
        <v>30</v>
      </c>
      <c r="AX153" s="14" t="s">
        <v>78</v>
      </c>
      <c r="AY153" s="247" t="s">
        <v>122</v>
      </c>
    </row>
    <row r="154" spans="1:65" s="2" customFormat="1" ht="33" customHeight="1">
      <c r="A154" s="37"/>
      <c r="B154" s="38"/>
      <c r="C154" s="211" t="s">
        <v>169</v>
      </c>
      <c r="D154" s="211" t="s">
        <v>126</v>
      </c>
      <c r="E154" s="212" t="s">
        <v>170</v>
      </c>
      <c r="F154" s="213" t="s">
        <v>171</v>
      </c>
      <c r="G154" s="214" t="s">
        <v>172</v>
      </c>
      <c r="H154" s="215">
        <v>1.833</v>
      </c>
      <c r="I154" s="216"/>
      <c r="J154" s="217">
        <f>ROUND(I154*H154,2)</f>
        <v>0</v>
      </c>
      <c r="K154" s="218"/>
      <c r="L154" s="43"/>
      <c r="M154" s="219" t="s">
        <v>1</v>
      </c>
      <c r="N154" s="220" t="s">
        <v>38</v>
      </c>
      <c r="O154" s="90"/>
      <c r="P154" s="221">
        <f>O154*H154</f>
        <v>0</v>
      </c>
      <c r="Q154" s="221">
        <v>2.50187</v>
      </c>
      <c r="R154" s="221">
        <f>Q154*H154</f>
        <v>4.58592771</v>
      </c>
      <c r="S154" s="221">
        <v>0</v>
      </c>
      <c r="T154" s="222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3" t="s">
        <v>130</v>
      </c>
      <c r="AT154" s="223" t="s">
        <v>126</v>
      </c>
      <c r="AU154" s="223" t="s">
        <v>80</v>
      </c>
      <c r="AY154" s="16" t="s">
        <v>122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6" t="s">
        <v>78</v>
      </c>
      <c r="BK154" s="224">
        <f>ROUND(I154*H154,2)</f>
        <v>0</v>
      </c>
      <c r="BL154" s="16" t="s">
        <v>130</v>
      </c>
      <c r="BM154" s="223" t="s">
        <v>173</v>
      </c>
    </row>
    <row r="155" spans="1:51" s="13" customFormat="1" ht="12">
      <c r="A155" s="13"/>
      <c r="B155" s="225"/>
      <c r="C155" s="226"/>
      <c r="D155" s="227" t="s">
        <v>132</v>
      </c>
      <c r="E155" s="228" t="s">
        <v>1</v>
      </c>
      <c r="F155" s="229" t="s">
        <v>174</v>
      </c>
      <c r="G155" s="226"/>
      <c r="H155" s="230">
        <v>1.833</v>
      </c>
      <c r="I155" s="231"/>
      <c r="J155" s="226"/>
      <c r="K155" s="226"/>
      <c r="L155" s="232"/>
      <c r="M155" s="233"/>
      <c r="N155" s="234"/>
      <c r="O155" s="234"/>
      <c r="P155" s="234"/>
      <c r="Q155" s="234"/>
      <c r="R155" s="234"/>
      <c r="S155" s="234"/>
      <c r="T155" s="23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6" t="s">
        <v>132</v>
      </c>
      <c r="AU155" s="236" t="s">
        <v>80</v>
      </c>
      <c r="AV155" s="13" t="s">
        <v>80</v>
      </c>
      <c r="AW155" s="13" t="s">
        <v>30</v>
      </c>
      <c r="AX155" s="13" t="s">
        <v>78</v>
      </c>
      <c r="AY155" s="236" t="s">
        <v>122</v>
      </c>
    </row>
    <row r="156" spans="1:65" s="2" customFormat="1" ht="24.15" customHeight="1">
      <c r="A156" s="37"/>
      <c r="B156" s="38"/>
      <c r="C156" s="211" t="s">
        <v>175</v>
      </c>
      <c r="D156" s="211" t="s">
        <v>126</v>
      </c>
      <c r="E156" s="212" t="s">
        <v>176</v>
      </c>
      <c r="F156" s="213" t="s">
        <v>177</v>
      </c>
      <c r="G156" s="214" t="s">
        <v>172</v>
      </c>
      <c r="H156" s="215">
        <v>2.933</v>
      </c>
      <c r="I156" s="216"/>
      <c r="J156" s="217">
        <f>ROUND(I156*H156,2)</f>
        <v>0</v>
      </c>
      <c r="K156" s="218"/>
      <c r="L156" s="43"/>
      <c r="M156" s="219" t="s">
        <v>1</v>
      </c>
      <c r="N156" s="220" t="s">
        <v>38</v>
      </c>
      <c r="O156" s="90"/>
      <c r="P156" s="221">
        <f>O156*H156</f>
        <v>0</v>
      </c>
      <c r="Q156" s="221">
        <v>2.45329</v>
      </c>
      <c r="R156" s="221">
        <f>Q156*H156</f>
        <v>7.195499569999999</v>
      </c>
      <c r="S156" s="221">
        <v>0</v>
      </c>
      <c r="T156" s="22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3" t="s">
        <v>130</v>
      </c>
      <c r="AT156" s="223" t="s">
        <v>126</v>
      </c>
      <c r="AU156" s="223" t="s">
        <v>80</v>
      </c>
      <c r="AY156" s="16" t="s">
        <v>122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6" t="s">
        <v>78</v>
      </c>
      <c r="BK156" s="224">
        <f>ROUND(I156*H156,2)</f>
        <v>0</v>
      </c>
      <c r="BL156" s="16" t="s">
        <v>130</v>
      </c>
      <c r="BM156" s="223" t="s">
        <v>178</v>
      </c>
    </row>
    <row r="157" spans="1:51" s="13" customFormat="1" ht="12">
      <c r="A157" s="13"/>
      <c r="B157" s="225"/>
      <c r="C157" s="226"/>
      <c r="D157" s="227" t="s">
        <v>132</v>
      </c>
      <c r="E157" s="228" t="s">
        <v>1</v>
      </c>
      <c r="F157" s="229" t="s">
        <v>179</v>
      </c>
      <c r="G157" s="226"/>
      <c r="H157" s="230">
        <v>2.933</v>
      </c>
      <c r="I157" s="231"/>
      <c r="J157" s="226"/>
      <c r="K157" s="226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132</v>
      </c>
      <c r="AU157" s="236" t="s">
        <v>80</v>
      </c>
      <c r="AV157" s="13" t="s">
        <v>80</v>
      </c>
      <c r="AW157" s="13" t="s">
        <v>30</v>
      </c>
      <c r="AX157" s="13" t="s">
        <v>78</v>
      </c>
      <c r="AY157" s="236" t="s">
        <v>122</v>
      </c>
    </row>
    <row r="158" spans="1:65" s="2" customFormat="1" ht="24.15" customHeight="1">
      <c r="A158" s="37"/>
      <c r="B158" s="38"/>
      <c r="C158" s="211" t="s">
        <v>180</v>
      </c>
      <c r="D158" s="211" t="s">
        <v>126</v>
      </c>
      <c r="E158" s="212" t="s">
        <v>181</v>
      </c>
      <c r="F158" s="213" t="s">
        <v>182</v>
      </c>
      <c r="G158" s="214" t="s">
        <v>172</v>
      </c>
      <c r="H158" s="215">
        <v>1.833</v>
      </c>
      <c r="I158" s="216"/>
      <c r="J158" s="217">
        <f>ROUND(I158*H158,2)</f>
        <v>0</v>
      </c>
      <c r="K158" s="218"/>
      <c r="L158" s="43"/>
      <c r="M158" s="219" t="s">
        <v>1</v>
      </c>
      <c r="N158" s="220" t="s">
        <v>38</v>
      </c>
      <c r="O158" s="90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3" t="s">
        <v>130</v>
      </c>
      <c r="AT158" s="223" t="s">
        <v>126</v>
      </c>
      <c r="AU158" s="223" t="s">
        <v>80</v>
      </c>
      <c r="AY158" s="16" t="s">
        <v>122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6" t="s">
        <v>78</v>
      </c>
      <c r="BK158" s="224">
        <f>ROUND(I158*H158,2)</f>
        <v>0</v>
      </c>
      <c r="BL158" s="16" t="s">
        <v>130</v>
      </c>
      <c r="BM158" s="223" t="s">
        <v>183</v>
      </c>
    </row>
    <row r="159" spans="1:51" s="13" customFormat="1" ht="12">
      <c r="A159" s="13"/>
      <c r="B159" s="225"/>
      <c r="C159" s="226"/>
      <c r="D159" s="227" t="s">
        <v>132</v>
      </c>
      <c r="E159" s="228" t="s">
        <v>1</v>
      </c>
      <c r="F159" s="229" t="s">
        <v>174</v>
      </c>
      <c r="G159" s="226"/>
      <c r="H159" s="230">
        <v>1.833</v>
      </c>
      <c r="I159" s="231"/>
      <c r="J159" s="226"/>
      <c r="K159" s="226"/>
      <c r="L159" s="232"/>
      <c r="M159" s="233"/>
      <c r="N159" s="234"/>
      <c r="O159" s="234"/>
      <c r="P159" s="234"/>
      <c r="Q159" s="234"/>
      <c r="R159" s="234"/>
      <c r="S159" s="234"/>
      <c r="T159" s="23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6" t="s">
        <v>132</v>
      </c>
      <c r="AU159" s="236" t="s">
        <v>80</v>
      </c>
      <c r="AV159" s="13" t="s">
        <v>80</v>
      </c>
      <c r="AW159" s="13" t="s">
        <v>30</v>
      </c>
      <c r="AX159" s="13" t="s">
        <v>78</v>
      </c>
      <c r="AY159" s="236" t="s">
        <v>122</v>
      </c>
    </row>
    <row r="160" spans="1:65" s="2" customFormat="1" ht="16.5" customHeight="1">
      <c r="A160" s="37"/>
      <c r="B160" s="38"/>
      <c r="C160" s="211" t="s">
        <v>8</v>
      </c>
      <c r="D160" s="211" t="s">
        <v>126</v>
      </c>
      <c r="E160" s="212" t="s">
        <v>184</v>
      </c>
      <c r="F160" s="213" t="s">
        <v>185</v>
      </c>
      <c r="G160" s="214" t="s">
        <v>186</v>
      </c>
      <c r="H160" s="215">
        <v>0.206</v>
      </c>
      <c r="I160" s="216"/>
      <c r="J160" s="217">
        <f>ROUND(I160*H160,2)</f>
        <v>0</v>
      </c>
      <c r="K160" s="218"/>
      <c r="L160" s="43"/>
      <c r="M160" s="219" t="s">
        <v>1</v>
      </c>
      <c r="N160" s="220" t="s">
        <v>38</v>
      </c>
      <c r="O160" s="90"/>
      <c r="P160" s="221">
        <f>O160*H160</f>
        <v>0</v>
      </c>
      <c r="Q160" s="221">
        <v>1.06277</v>
      </c>
      <c r="R160" s="221">
        <f>Q160*H160</f>
        <v>0.21893062</v>
      </c>
      <c r="S160" s="221">
        <v>0</v>
      </c>
      <c r="T160" s="222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3" t="s">
        <v>130</v>
      </c>
      <c r="AT160" s="223" t="s">
        <v>126</v>
      </c>
      <c r="AU160" s="223" t="s">
        <v>80</v>
      </c>
      <c r="AY160" s="16" t="s">
        <v>122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6" t="s">
        <v>78</v>
      </c>
      <c r="BK160" s="224">
        <f>ROUND(I160*H160,2)</f>
        <v>0</v>
      </c>
      <c r="BL160" s="16" t="s">
        <v>130</v>
      </c>
      <c r="BM160" s="223" t="s">
        <v>187</v>
      </c>
    </row>
    <row r="161" spans="1:51" s="13" customFormat="1" ht="12">
      <c r="A161" s="13"/>
      <c r="B161" s="225"/>
      <c r="C161" s="226"/>
      <c r="D161" s="227" t="s">
        <v>132</v>
      </c>
      <c r="E161" s="228" t="s">
        <v>1</v>
      </c>
      <c r="F161" s="229" t="s">
        <v>188</v>
      </c>
      <c r="G161" s="226"/>
      <c r="H161" s="230">
        <v>0.206</v>
      </c>
      <c r="I161" s="231"/>
      <c r="J161" s="226"/>
      <c r="K161" s="226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132</v>
      </c>
      <c r="AU161" s="236" t="s">
        <v>80</v>
      </c>
      <c r="AV161" s="13" t="s">
        <v>80</v>
      </c>
      <c r="AW161" s="13" t="s">
        <v>30</v>
      </c>
      <c r="AX161" s="13" t="s">
        <v>78</v>
      </c>
      <c r="AY161" s="236" t="s">
        <v>122</v>
      </c>
    </row>
    <row r="162" spans="1:65" s="2" customFormat="1" ht="16.5" customHeight="1">
      <c r="A162" s="37"/>
      <c r="B162" s="38"/>
      <c r="C162" s="211" t="s">
        <v>7</v>
      </c>
      <c r="D162" s="211" t="s">
        <v>126</v>
      </c>
      <c r="E162" s="212" t="s">
        <v>189</v>
      </c>
      <c r="F162" s="213" t="s">
        <v>190</v>
      </c>
      <c r="G162" s="214" t="s">
        <v>129</v>
      </c>
      <c r="H162" s="215">
        <v>24.445</v>
      </c>
      <c r="I162" s="216"/>
      <c r="J162" s="217">
        <f>ROUND(I162*H162,2)</f>
        <v>0</v>
      </c>
      <c r="K162" s="218"/>
      <c r="L162" s="43"/>
      <c r="M162" s="219" t="s">
        <v>1</v>
      </c>
      <c r="N162" s="220" t="s">
        <v>38</v>
      </c>
      <c r="O162" s="90"/>
      <c r="P162" s="221">
        <f>O162*H162</f>
        <v>0</v>
      </c>
      <c r="Q162" s="221">
        <v>0.00013</v>
      </c>
      <c r="R162" s="221">
        <f>Q162*H162</f>
        <v>0.00317785</v>
      </c>
      <c r="S162" s="221">
        <v>0</v>
      </c>
      <c r="T162" s="222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3" t="s">
        <v>130</v>
      </c>
      <c r="AT162" s="223" t="s">
        <v>126</v>
      </c>
      <c r="AU162" s="223" t="s">
        <v>80</v>
      </c>
      <c r="AY162" s="16" t="s">
        <v>122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6" t="s">
        <v>78</v>
      </c>
      <c r="BK162" s="224">
        <f>ROUND(I162*H162,2)</f>
        <v>0</v>
      </c>
      <c r="BL162" s="16" t="s">
        <v>130</v>
      </c>
      <c r="BM162" s="223" t="s">
        <v>191</v>
      </c>
    </row>
    <row r="163" spans="1:51" s="13" customFormat="1" ht="12">
      <c r="A163" s="13"/>
      <c r="B163" s="225"/>
      <c r="C163" s="226"/>
      <c r="D163" s="227" t="s">
        <v>132</v>
      </c>
      <c r="E163" s="228" t="s">
        <v>1</v>
      </c>
      <c r="F163" s="229" t="s">
        <v>154</v>
      </c>
      <c r="G163" s="226"/>
      <c r="H163" s="230">
        <v>24.445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132</v>
      </c>
      <c r="AU163" s="236" t="s">
        <v>80</v>
      </c>
      <c r="AV163" s="13" t="s">
        <v>80</v>
      </c>
      <c r="AW163" s="13" t="s">
        <v>30</v>
      </c>
      <c r="AX163" s="13" t="s">
        <v>78</v>
      </c>
      <c r="AY163" s="236" t="s">
        <v>122</v>
      </c>
    </row>
    <row r="164" spans="1:65" s="2" customFormat="1" ht="16.5" customHeight="1">
      <c r="A164" s="37"/>
      <c r="B164" s="38"/>
      <c r="C164" s="211" t="s">
        <v>192</v>
      </c>
      <c r="D164" s="211" t="s">
        <v>126</v>
      </c>
      <c r="E164" s="212" t="s">
        <v>193</v>
      </c>
      <c r="F164" s="213" t="s">
        <v>194</v>
      </c>
      <c r="G164" s="214" t="s">
        <v>172</v>
      </c>
      <c r="H164" s="215">
        <v>3.667</v>
      </c>
      <c r="I164" s="216"/>
      <c r="J164" s="217">
        <f>ROUND(I164*H164,2)</f>
        <v>0</v>
      </c>
      <c r="K164" s="218"/>
      <c r="L164" s="43"/>
      <c r="M164" s="219" t="s">
        <v>1</v>
      </c>
      <c r="N164" s="220" t="s">
        <v>38</v>
      </c>
      <c r="O164" s="90"/>
      <c r="P164" s="221">
        <f>O164*H164</f>
        <v>0</v>
      </c>
      <c r="Q164" s="221">
        <v>1.98</v>
      </c>
      <c r="R164" s="221">
        <f>Q164*H164</f>
        <v>7.26066</v>
      </c>
      <c r="S164" s="221">
        <v>0</v>
      </c>
      <c r="T164" s="222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3" t="s">
        <v>130</v>
      </c>
      <c r="AT164" s="223" t="s">
        <v>126</v>
      </c>
      <c r="AU164" s="223" t="s">
        <v>80</v>
      </c>
      <c r="AY164" s="16" t="s">
        <v>122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6" t="s">
        <v>78</v>
      </c>
      <c r="BK164" s="224">
        <f>ROUND(I164*H164,2)</f>
        <v>0</v>
      </c>
      <c r="BL164" s="16" t="s">
        <v>130</v>
      </c>
      <c r="BM164" s="223" t="s">
        <v>195</v>
      </c>
    </row>
    <row r="165" spans="1:51" s="13" customFormat="1" ht="12">
      <c r="A165" s="13"/>
      <c r="B165" s="225"/>
      <c r="C165" s="226"/>
      <c r="D165" s="227" t="s">
        <v>132</v>
      </c>
      <c r="E165" s="228" t="s">
        <v>1</v>
      </c>
      <c r="F165" s="229" t="s">
        <v>196</v>
      </c>
      <c r="G165" s="226"/>
      <c r="H165" s="230">
        <v>3.667</v>
      </c>
      <c r="I165" s="231"/>
      <c r="J165" s="226"/>
      <c r="K165" s="226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132</v>
      </c>
      <c r="AU165" s="236" t="s">
        <v>80</v>
      </c>
      <c r="AV165" s="13" t="s">
        <v>80</v>
      </c>
      <c r="AW165" s="13" t="s">
        <v>30</v>
      </c>
      <c r="AX165" s="13" t="s">
        <v>78</v>
      </c>
      <c r="AY165" s="236" t="s">
        <v>122</v>
      </c>
    </row>
    <row r="166" spans="1:63" s="12" customFormat="1" ht="22.8" customHeight="1">
      <c r="A166" s="12"/>
      <c r="B166" s="195"/>
      <c r="C166" s="196"/>
      <c r="D166" s="197" t="s">
        <v>72</v>
      </c>
      <c r="E166" s="209" t="s">
        <v>197</v>
      </c>
      <c r="F166" s="209" t="s">
        <v>198</v>
      </c>
      <c r="G166" s="196"/>
      <c r="H166" s="196"/>
      <c r="I166" s="199"/>
      <c r="J166" s="210">
        <f>BK166</f>
        <v>0</v>
      </c>
      <c r="K166" s="196"/>
      <c r="L166" s="201"/>
      <c r="M166" s="202"/>
      <c r="N166" s="203"/>
      <c r="O166" s="203"/>
      <c r="P166" s="204">
        <f>SUM(P167:P187)</f>
        <v>0</v>
      </c>
      <c r="Q166" s="203"/>
      <c r="R166" s="204">
        <f>SUM(R167:R187)</f>
        <v>0.00015000000000000001</v>
      </c>
      <c r="S166" s="203"/>
      <c r="T166" s="205">
        <f>SUM(T167:T187)</f>
        <v>27.377088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6" t="s">
        <v>78</v>
      </c>
      <c r="AT166" s="207" t="s">
        <v>72</v>
      </c>
      <c r="AU166" s="207" t="s">
        <v>78</v>
      </c>
      <c r="AY166" s="206" t="s">
        <v>122</v>
      </c>
      <c r="BK166" s="208">
        <f>SUM(BK167:BK187)</f>
        <v>0</v>
      </c>
    </row>
    <row r="167" spans="1:65" s="2" customFormat="1" ht="24.15" customHeight="1">
      <c r="A167" s="37"/>
      <c r="B167" s="38"/>
      <c r="C167" s="211" t="s">
        <v>199</v>
      </c>
      <c r="D167" s="211" t="s">
        <v>126</v>
      </c>
      <c r="E167" s="212" t="s">
        <v>200</v>
      </c>
      <c r="F167" s="213" t="s">
        <v>201</v>
      </c>
      <c r="G167" s="214" t="s">
        <v>172</v>
      </c>
      <c r="H167" s="215">
        <v>105.42</v>
      </c>
      <c r="I167" s="216"/>
      <c r="J167" s="217">
        <f>ROUND(I167*H167,2)</f>
        <v>0</v>
      </c>
      <c r="K167" s="218"/>
      <c r="L167" s="43"/>
      <c r="M167" s="219" t="s">
        <v>1</v>
      </c>
      <c r="N167" s="220" t="s">
        <v>38</v>
      </c>
      <c r="O167" s="90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3" t="s">
        <v>130</v>
      </c>
      <c r="AT167" s="223" t="s">
        <v>126</v>
      </c>
      <c r="AU167" s="223" t="s">
        <v>80</v>
      </c>
      <c r="AY167" s="16" t="s">
        <v>122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6" t="s">
        <v>78</v>
      </c>
      <c r="BK167" s="224">
        <f>ROUND(I167*H167,2)</f>
        <v>0</v>
      </c>
      <c r="BL167" s="16" t="s">
        <v>130</v>
      </c>
      <c r="BM167" s="223" t="s">
        <v>202</v>
      </c>
    </row>
    <row r="168" spans="1:51" s="13" customFormat="1" ht="12">
      <c r="A168" s="13"/>
      <c r="B168" s="225"/>
      <c r="C168" s="226"/>
      <c r="D168" s="227" t="s">
        <v>132</v>
      </c>
      <c r="E168" s="228" t="s">
        <v>1</v>
      </c>
      <c r="F168" s="229" t="s">
        <v>203</v>
      </c>
      <c r="G168" s="226"/>
      <c r="H168" s="230">
        <v>105.42</v>
      </c>
      <c r="I168" s="231"/>
      <c r="J168" s="226"/>
      <c r="K168" s="226"/>
      <c r="L168" s="232"/>
      <c r="M168" s="233"/>
      <c r="N168" s="234"/>
      <c r="O168" s="234"/>
      <c r="P168" s="234"/>
      <c r="Q168" s="234"/>
      <c r="R168" s="234"/>
      <c r="S168" s="234"/>
      <c r="T168" s="23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6" t="s">
        <v>132</v>
      </c>
      <c r="AU168" s="236" t="s">
        <v>80</v>
      </c>
      <c r="AV168" s="13" t="s">
        <v>80</v>
      </c>
      <c r="AW168" s="13" t="s">
        <v>30</v>
      </c>
      <c r="AX168" s="13" t="s">
        <v>78</v>
      </c>
      <c r="AY168" s="236" t="s">
        <v>122</v>
      </c>
    </row>
    <row r="169" spans="1:65" s="2" customFormat="1" ht="33" customHeight="1">
      <c r="A169" s="37"/>
      <c r="B169" s="38"/>
      <c r="C169" s="211" t="s">
        <v>204</v>
      </c>
      <c r="D169" s="211" t="s">
        <v>126</v>
      </c>
      <c r="E169" s="212" t="s">
        <v>205</v>
      </c>
      <c r="F169" s="213" t="s">
        <v>206</v>
      </c>
      <c r="G169" s="214" t="s">
        <v>172</v>
      </c>
      <c r="H169" s="215">
        <v>3162.598</v>
      </c>
      <c r="I169" s="216"/>
      <c r="J169" s="217">
        <f>ROUND(I169*H169,2)</f>
        <v>0</v>
      </c>
      <c r="K169" s="218"/>
      <c r="L169" s="43"/>
      <c r="M169" s="219" t="s">
        <v>1</v>
      </c>
      <c r="N169" s="220" t="s">
        <v>38</v>
      </c>
      <c r="O169" s="90"/>
      <c r="P169" s="221">
        <f>O169*H169</f>
        <v>0</v>
      </c>
      <c r="Q169" s="221">
        <v>0</v>
      </c>
      <c r="R169" s="221">
        <f>Q169*H169</f>
        <v>0</v>
      </c>
      <c r="S169" s="221">
        <v>0</v>
      </c>
      <c r="T169" s="22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3" t="s">
        <v>130</v>
      </c>
      <c r="AT169" s="223" t="s">
        <v>126</v>
      </c>
      <c r="AU169" s="223" t="s">
        <v>80</v>
      </c>
      <c r="AY169" s="16" t="s">
        <v>122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6" t="s">
        <v>78</v>
      </c>
      <c r="BK169" s="224">
        <f>ROUND(I169*H169,2)</f>
        <v>0</v>
      </c>
      <c r="BL169" s="16" t="s">
        <v>130</v>
      </c>
      <c r="BM169" s="223" t="s">
        <v>207</v>
      </c>
    </row>
    <row r="170" spans="1:51" s="13" customFormat="1" ht="12">
      <c r="A170" s="13"/>
      <c r="B170" s="225"/>
      <c r="C170" s="226"/>
      <c r="D170" s="227" t="s">
        <v>132</v>
      </c>
      <c r="E170" s="228" t="s">
        <v>1</v>
      </c>
      <c r="F170" s="229" t="s">
        <v>208</v>
      </c>
      <c r="G170" s="226"/>
      <c r="H170" s="230">
        <v>3162.598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132</v>
      </c>
      <c r="AU170" s="236" t="s">
        <v>80</v>
      </c>
      <c r="AV170" s="13" t="s">
        <v>80</v>
      </c>
      <c r="AW170" s="13" t="s">
        <v>30</v>
      </c>
      <c r="AX170" s="13" t="s">
        <v>78</v>
      </c>
      <c r="AY170" s="236" t="s">
        <v>122</v>
      </c>
    </row>
    <row r="171" spans="1:65" s="2" customFormat="1" ht="33" customHeight="1">
      <c r="A171" s="37"/>
      <c r="B171" s="38"/>
      <c r="C171" s="211" t="s">
        <v>209</v>
      </c>
      <c r="D171" s="211" t="s">
        <v>126</v>
      </c>
      <c r="E171" s="212" t="s">
        <v>210</v>
      </c>
      <c r="F171" s="213" t="s">
        <v>211</v>
      </c>
      <c r="G171" s="214" t="s">
        <v>172</v>
      </c>
      <c r="H171" s="215">
        <v>105.42</v>
      </c>
      <c r="I171" s="216"/>
      <c r="J171" s="217">
        <f>ROUND(I171*H171,2)</f>
        <v>0</v>
      </c>
      <c r="K171" s="218"/>
      <c r="L171" s="43"/>
      <c r="M171" s="219" t="s">
        <v>1</v>
      </c>
      <c r="N171" s="220" t="s">
        <v>38</v>
      </c>
      <c r="O171" s="90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3" t="s">
        <v>130</v>
      </c>
      <c r="AT171" s="223" t="s">
        <v>126</v>
      </c>
      <c r="AU171" s="223" t="s">
        <v>80</v>
      </c>
      <c r="AY171" s="16" t="s">
        <v>122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6" t="s">
        <v>78</v>
      </c>
      <c r="BK171" s="224">
        <f>ROUND(I171*H171,2)</f>
        <v>0</v>
      </c>
      <c r="BL171" s="16" t="s">
        <v>130</v>
      </c>
      <c r="BM171" s="223" t="s">
        <v>212</v>
      </c>
    </row>
    <row r="172" spans="1:51" s="13" customFormat="1" ht="12">
      <c r="A172" s="13"/>
      <c r="B172" s="225"/>
      <c r="C172" s="226"/>
      <c r="D172" s="227" t="s">
        <v>132</v>
      </c>
      <c r="E172" s="228" t="s">
        <v>1</v>
      </c>
      <c r="F172" s="229" t="s">
        <v>203</v>
      </c>
      <c r="G172" s="226"/>
      <c r="H172" s="230">
        <v>105.42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132</v>
      </c>
      <c r="AU172" s="236" t="s">
        <v>80</v>
      </c>
      <c r="AV172" s="13" t="s">
        <v>80</v>
      </c>
      <c r="AW172" s="13" t="s">
        <v>30</v>
      </c>
      <c r="AX172" s="13" t="s">
        <v>78</v>
      </c>
      <c r="AY172" s="236" t="s">
        <v>122</v>
      </c>
    </row>
    <row r="173" spans="1:65" s="2" customFormat="1" ht="24.15" customHeight="1">
      <c r="A173" s="37"/>
      <c r="B173" s="38"/>
      <c r="C173" s="211" t="s">
        <v>213</v>
      </c>
      <c r="D173" s="211" t="s">
        <v>126</v>
      </c>
      <c r="E173" s="212" t="s">
        <v>214</v>
      </c>
      <c r="F173" s="213" t="s">
        <v>215</v>
      </c>
      <c r="G173" s="214" t="s">
        <v>129</v>
      </c>
      <c r="H173" s="215">
        <v>24.445</v>
      </c>
      <c r="I173" s="216"/>
      <c r="J173" s="217">
        <f>ROUND(I173*H173,2)</f>
        <v>0</v>
      </c>
      <c r="K173" s="218"/>
      <c r="L173" s="43"/>
      <c r="M173" s="219" t="s">
        <v>1</v>
      </c>
      <c r="N173" s="220" t="s">
        <v>38</v>
      </c>
      <c r="O173" s="90"/>
      <c r="P173" s="221">
        <f>O173*H173</f>
        <v>0</v>
      </c>
      <c r="Q173" s="221">
        <v>0</v>
      </c>
      <c r="R173" s="221">
        <f>Q173*H173</f>
        <v>0</v>
      </c>
      <c r="S173" s="221">
        <v>0.192</v>
      </c>
      <c r="T173" s="222">
        <f>S173*H173</f>
        <v>4.69344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3" t="s">
        <v>130</v>
      </c>
      <c r="AT173" s="223" t="s">
        <v>126</v>
      </c>
      <c r="AU173" s="223" t="s">
        <v>80</v>
      </c>
      <c r="AY173" s="16" t="s">
        <v>122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6" t="s">
        <v>78</v>
      </c>
      <c r="BK173" s="224">
        <f>ROUND(I173*H173,2)</f>
        <v>0</v>
      </c>
      <c r="BL173" s="16" t="s">
        <v>130</v>
      </c>
      <c r="BM173" s="223" t="s">
        <v>216</v>
      </c>
    </row>
    <row r="174" spans="1:51" s="13" customFormat="1" ht="12">
      <c r="A174" s="13"/>
      <c r="B174" s="225"/>
      <c r="C174" s="226"/>
      <c r="D174" s="227" t="s">
        <v>132</v>
      </c>
      <c r="E174" s="228" t="s">
        <v>1</v>
      </c>
      <c r="F174" s="229" t="s">
        <v>154</v>
      </c>
      <c r="G174" s="226"/>
      <c r="H174" s="230">
        <v>24.445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132</v>
      </c>
      <c r="AU174" s="236" t="s">
        <v>80</v>
      </c>
      <c r="AV174" s="13" t="s">
        <v>80</v>
      </c>
      <c r="AW174" s="13" t="s">
        <v>30</v>
      </c>
      <c r="AX174" s="13" t="s">
        <v>78</v>
      </c>
      <c r="AY174" s="236" t="s">
        <v>122</v>
      </c>
    </row>
    <row r="175" spans="1:65" s="2" customFormat="1" ht="37.8" customHeight="1">
      <c r="A175" s="37"/>
      <c r="B175" s="38"/>
      <c r="C175" s="211" t="s">
        <v>217</v>
      </c>
      <c r="D175" s="211" t="s">
        <v>126</v>
      </c>
      <c r="E175" s="212" t="s">
        <v>218</v>
      </c>
      <c r="F175" s="213" t="s">
        <v>219</v>
      </c>
      <c r="G175" s="214" t="s">
        <v>172</v>
      </c>
      <c r="H175" s="215">
        <v>6.112</v>
      </c>
      <c r="I175" s="216"/>
      <c r="J175" s="217">
        <f>ROUND(I175*H175,2)</f>
        <v>0</v>
      </c>
      <c r="K175" s="218"/>
      <c r="L175" s="43"/>
      <c r="M175" s="219" t="s">
        <v>1</v>
      </c>
      <c r="N175" s="220" t="s">
        <v>38</v>
      </c>
      <c r="O175" s="90"/>
      <c r="P175" s="221">
        <f>O175*H175</f>
        <v>0</v>
      </c>
      <c r="Q175" s="221">
        <v>0</v>
      </c>
      <c r="R175" s="221">
        <f>Q175*H175</f>
        <v>0</v>
      </c>
      <c r="S175" s="221">
        <v>2.2</v>
      </c>
      <c r="T175" s="222">
        <f>S175*H175</f>
        <v>13.4464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3" t="s">
        <v>130</v>
      </c>
      <c r="AT175" s="223" t="s">
        <v>126</v>
      </c>
      <c r="AU175" s="223" t="s">
        <v>80</v>
      </c>
      <c r="AY175" s="16" t="s">
        <v>122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6" t="s">
        <v>78</v>
      </c>
      <c r="BK175" s="224">
        <f>ROUND(I175*H175,2)</f>
        <v>0</v>
      </c>
      <c r="BL175" s="16" t="s">
        <v>130</v>
      </c>
      <c r="BM175" s="223" t="s">
        <v>220</v>
      </c>
    </row>
    <row r="176" spans="1:51" s="13" customFormat="1" ht="12">
      <c r="A176" s="13"/>
      <c r="B176" s="225"/>
      <c r="C176" s="226"/>
      <c r="D176" s="227" t="s">
        <v>132</v>
      </c>
      <c r="E176" s="228" t="s">
        <v>1</v>
      </c>
      <c r="F176" s="229" t="s">
        <v>221</v>
      </c>
      <c r="G176" s="226"/>
      <c r="H176" s="230">
        <v>2.445</v>
      </c>
      <c r="I176" s="231"/>
      <c r="J176" s="226"/>
      <c r="K176" s="226"/>
      <c r="L176" s="232"/>
      <c r="M176" s="233"/>
      <c r="N176" s="234"/>
      <c r="O176" s="234"/>
      <c r="P176" s="234"/>
      <c r="Q176" s="234"/>
      <c r="R176" s="234"/>
      <c r="S176" s="234"/>
      <c r="T176" s="23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6" t="s">
        <v>132</v>
      </c>
      <c r="AU176" s="236" t="s">
        <v>80</v>
      </c>
      <c r="AV176" s="13" t="s">
        <v>80</v>
      </c>
      <c r="AW176" s="13" t="s">
        <v>30</v>
      </c>
      <c r="AX176" s="13" t="s">
        <v>73</v>
      </c>
      <c r="AY176" s="236" t="s">
        <v>122</v>
      </c>
    </row>
    <row r="177" spans="1:51" s="13" customFormat="1" ht="12">
      <c r="A177" s="13"/>
      <c r="B177" s="225"/>
      <c r="C177" s="226"/>
      <c r="D177" s="227" t="s">
        <v>132</v>
      </c>
      <c r="E177" s="228" t="s">
        <v>1</v>
      </c>
      <c r="F177" s="229" t="s">
        <v>196</v>
      </c>
      <c r="G177" s="226"/>
      <c r="H177" s="230">
        <v>3.667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132</v>
      </c>
      <c r="AU177" s="236" t="s">
        <v>80</v>
      </c>
      <c r="AV177" s="13" t="s">
        <v>80</v>
      </c>
      <c r="AW177" s="13" t="s">
        <v>30</v>
      </c>
      <c r="AX177" s="13" t="s">
        <v>73</v>
      </c>
      <c r="AY177" s="236" t="s">
        <v>122</v>
      </c>
    </row>
    <row r="178" spans="1:51" s="14" customFormat="1" ht="12">
      <c r="A178" s="14"/>
      <c r="B178" s="237"/>
      <c r="C178" s="238"/>
      <c r="D178" s="227" t="s">
        <v>132</v>
      </c>
      <c r="E178" s="239" t="s">
        <v>1</v>
      </c>
      <c r="F178" s="240" t="s">
        <v>168</v>
      </c>
      <c r="G178" s="238"/>
      <c r="H178" s="241">
        <v>6.112</v>
      </c>
      <c r="I178" s="242"/>
      <c r="J178" s="238"/>
      <c r="K178" s="238"/>
      <c r="L178" s="243"/>
      <c r="M178" s="244"/>
      <c r="N178" s="245"/>
      <c r="O178" s="245"/>
      <c r="P178" s="245"/>
      <c r="Q178" s="245"/>
      <c r="R178" s="245"/>
      <c r="S178" s="245"/>
      <c r="T178" s="24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7" t="s">
        <v>132</v>
      </c>
      <c r="AU178" s="247" t="s">
        <v>80</v>
      </c>
      <c r="AV178" s="14" t="s">
        <v>130</v>
      </c>
      <c r="AW178" s="14" t="s">
        <v>30</v>
      </c>
      <c r="AX178" s="14" t="s">
        <v>78</v>
      </c>
      <c r="AY178" s="247" t="s">
        <v>122</v>
      </c>
    </row>
    <row r="179" spans="1:65" s="2" customFormat="1" ht="33" customHeight="1">
      <c r="A179" s="37"/>
      <c r="B179" s="38"/>
      <c r="C179" s="211" t="s">
        <v>222</v>
      </c>
      <c r="D179" s="211" t="s">
        <v>126</v>
      </c>
      <c r="E179" s="212" t="s">
        <v>223</v>
      </c>
      <c r="F179" s="213" t="s">
        <v>224</v>
      </c>
      <c r="G179" s="214" t="s">
        <v>172</v>
      </c>
      <c r="H179" s="215">
        <v>6.112</v>
      </c>
      <c r="I179" s="216"/>
      <c r="J179" s="217">
        <f>ROUND(I179*H179,2)</f>
        <v>0</v>
      </c>
      <c r="K179" s="218"/>
      <c r="L179" s="43"/>
      <c r="M179" s="219" t="s">
        <v>1</v>
      </c>
      <c r="N179" s="220" t="s">
        <v>38</v>
      </c>
      <c r="O179" s="90"/>
      <c r="P179" s="221">
        <f>O179*H179</f>
        <v>0</v>
      </c>
      <c r="Q179" s="221">
        <v>0</v>
      </c>
      <c r="R179" s="221">
        <f>Q179*H179</f>
        <v>0</v>
      </c>
      <c r="S179" s="221">
        <v>0.029</v>
      </c>
      <c r="T179" s="222">
        <f>S179*H179</f>
        <v>0.17724800000000002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3" t="s">
        <v>130</v>
      </c>
      <c r="AT179" s="223" t="s">
        <v>126</v>
      </c>
      <c r="AU179" s="223" t="s">
        <v>80</v>
      </c>
      <c r="AY179" s="16" t="s">
        <v>122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6" t="s">
        <v>78</v>
      </c>
      <c r="BK179" s="224">
        <f>ROUND(I179*H179,2)</f>
        <v>0</v>
      </c>
      <c r="BL179" s="16" t="s">
        <v>130</v>
      </c>
      <c r="BM179" s="223" t="s">
        <v>225</v>
      </c>
    </row>
    <row r="180" spans="1:51" s="13" customFormat="1" ht="12">
      <c r="A180" s="13"/>
      <c r="B180" s="225"/>
      <c r="C180" s="226"/>
      <c r="D180" s="227" t="s">
        <v>132</v>
      </c>
      <c r="E180" s="228" t="s">
        <v>1</v>
      </c>
      <c r="F180" s="229" t="s">
        <v>221</v>
      </c>
      <c r="G180" s="226"/>
      <c r="H180" s="230">
        <v>2.445</v>
      </c>
      <c r="I180" s="231"/>
      <c r="J180" s="226"/>
      <c r="K180" s="226"/>
      <c r="L180" s="232"/>
      <c r="M180" s="233"/>
      <c r="N180" s="234"/>
      <c r="O180" s="234"/>
      <c r="P180" s="234"/>
      <c r="Q180" s="234"/>
      <c r="R180" s="234"/>
      <c r="S180" s="234"/>
      <c r="T180" s="235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6" t="s">
        <v>132</v>
      </c>
      <c r="AU180" s="236" t="s">
        <v>80</v>
      </c>
      <c r="AV180" s="13" t="s">
        <v>80</v>
      </c>
      <c r="AW180" s="13" t="s">
        <v>30</v>
      </c>
      <c r="AX180" s="13" t="s">
        <v>73</v>
      </c>
      <c r="AY180" s="236" t="s">
        <v>122</v>
      </c>
    </row>
    <row r="181" spans="1:51" s="13" customFormat="1" ht="12">
      <c r="A181" s="13"/>
      <c r="B181" s="225"/>
      <c r="C181" s="226"/>
      <c r="D181" s="227" t="s">
        <v>132</v>
      </c>
      <c r="E181" s="228" t="s">
        <v>1</v>
      </c>
      <c r="F181" s="229" t="s">
        <v>196</v>
      </c>
      <c r="G181" s="226"/>
      <c r="H181" s="230">
        <v>3.667</v>
      </c>
      <c r="I181" s="231"/>
      <c r="J181" s="226"/>
      <c r="K181" s="226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132</v>
      </c>
      <c r="AU181" s="236" t="s">
        <v>80</v>
      </c>
      <c r="AV181" s="13" t="s">
        <v>80</v>
      </c>
      <c r="AW181" s="13" t="s">
        <v>30</v>
      </c>
      <c r="AX181" s="13" t="s">
        <v>73</v>
      </c>
      <c r="AY181" s="236" t="s">
        <v>122</v>
      </c>
    </row>
    <row r="182" spans="1:51" s="14" customFormat="1" ht="12">
      <c r="A182" s="14"/>
      <c r="B182" s="237"/>
      <c r="C182" s="238"/>
      <c r="D182" s="227" t="s">
        <v>132</v>
      </c>
      <c r="E182" s="239" t="s">
        <v>1</v>
      </c>
      <c r="F182" s="240" t="s">
        <v>168</v>
      </c>
      <c r="G182" s="238"/>
      <c r="H182" s="241">
        <v>6.112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7" t="s">
        <v>132</v>
      </c>
      <c r="AU182" s="247" t="s">
        <v>80</v>
      </c>
      <c r="AV182" s="14" t="s">
        <v>130</v>
      </c>
      <c r="AW182" s="14" t="s">
        <v>30</v>
      </c>
      <c r="AX182" s="14" t="s">
        <v>78</v>
      </c>
      <c r="AY182" s="247" t="s">
        <v>122</v>
      </c>
    </row>
    <row r="183" spans="1:65" s="2" customFormat="1" ht="21.75" customHeight="1">
      <c r="A183" s="37"/>
      <c r="B183" s="38"/>
      <c r="C183" s="211" t="s">
        <v>197</v>
      </c>
      <c r="D183" s="211" t="s">
        <v>126</v>
      </c>
      <c r="E183" s="212" t="s">
        <v>226</v>
      </c>
      <c r="F183" s="213" t="s">
        <v>227</v>
      </c>
      <c r="G183" s="214" t="s">
        <v>172</v>
      </c>
      <c r="H183" s="215">
        <v>5.622</v>
      </c>
      <c r="I183" s="216"/>
      <c r="J183" s="217">
        <f>ROUND(I183*H183,2)</f>
        <v>0</v>
      </c>
      <c r="K183" s="218"/>
      <c r="L183" s="43"/>
      <c r="M183" s="219" t="s">
        <v>1</v>
      </c>
      <c r="N183" s="220" t="s">
        <v>38</v>
      </c>
      <c r="O183" s="90"/>
      <c r="P183" s="221">
        <f>O183*H183</f>
        <v>0</v>
      </c>
      <c r="Q183" s="221">
        <v>0</v>
      </c>
      <c r="R183" s="221">
        <f>Q183*H183</f>
        <v>0</v>
      </c>
      <c r="S183" s="221">
        <v>1.4</v>
      </c>
      <c r="T183" s="222">
        <f>S183*H183</f>
        <v>7.870799999999999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3" t="s">
        <v>130</v>
      </c>
      <c r="AT183" s="223" t="s">
        <v>126</v>
      </c>
      <c r="AU183" s="223" t="s">
        <v>80</v>
      </c>
      <c r="AY183" s="16" t="s">
        <v>122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6" t="s">
        <v>78</v>
      </c>
      <c r="BK183" s="224">
        <f>ROUND(I183*H183,2)</f>
        <v>0</v>
      </c>
      <c r="BL183" s="16" t="s">
        <v>130</v>
      </c>
      <c r="BM183" s="223" t="s">
        <v>228</v>
      </c>
    </row>
    <row r="184" spans="1:51" s="13" customFormat="1" ht="12">
      <c r="A184" s="13"/>
      <c r="B184" s="225"/>
      <c r="C184" s="226"/>
      <c r="D184" s="227" t="s">
        <v>132</v>
      </c>
      <c r="E184" s="228" t="s">
        <v>1</v>
      </c>
      <c r="F184" s="229" t="s">
        <v>229</v>
      </c>
      <c r="G184" s="226"/>
      <c r="H184" s="230">
        <v>5.622</v>
      </c>
      <c r="I184" s="231"/>
      <c r="J184" s="226"/>
      <c r="K184" s="226"/>
      <c r="L184" s="232"/>
      <c r="M184" s="233"/>
      <c r="N184" s="234"/>
      <c r="O184" s="234"/>
      <c r="P184" s="234"/>
      <c r="Q184" s="234"/>
      <c r="R184" s="234"/>
      <c r="S184" s="234"/>
      <c r="T184" s="23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6" t="s">
        <v>132</v>
      </c>
      <c r="AU184" s="236" t="s">
        <v>80</v>
      </c>
      <c r="AV184" s="13" t="s">
        <v>80</v>
      </c>
      <c r="AW184" s="13" t="s">
        <v>30</v>
      </c>
      <c r="AX184" s="13" t="s">
        <v>78</v>
      </c>
      <c r="AY184" s="236" t="s">
        <v>122</v>
      </c>
    </row>
    <row r="185" spans="1:65" s="2" customFormat="1" ht="24.15" customHeight="1">
      <c r="A185" s="37"/>
      <c r="B185" s="38"/>
      <c r="C185" s="211" t="s">
        <v>230</v>
      </c>
      <c r="D185" s="211" t="s">
        <v>126</v>
      </c>
      <c r="E185" s="212" t="s">
        <v>231</v>
      </c>
      <c r="F185" s="213" t="s">
        <v>232</v>
      </c>
      <c r="G185" s="214" t="s">
        <v>147</v>
      </c>
      <c r="H185" s="215">
        <v>15</v>
      </c>
      <c r="I185" s="216"/>
      <c r="J185" s="217">
        <f>ROUND(I185*H185,2)</f>
        <v>0</v>
      </c>
      <c r="K185" s="218"/>
      <c r="L185" s="43"/>
      <c r="M185" s="219" t="s">
        <v>1</v>
      </c>
      <c r="N185" s="220" t="s">
        <v>38</v>
      </c>
      <c r="O185" s="90"/>
      <c r="P185" s="221">
        <f>O185*H185</f>
        <v>0</v>
      </c>
      <c r="Q185" s="221">
        <v>1E-05</v>
      </c>
      <c r="R185" s="221">
        <f>Q185*H185</f>
        <v>0.00015000000000000001</v>
      </c>
      <c r="S185" s="221">
        <v>0.002</v>
      </c>
      <c r="T185" s="222">
        <f>S185*H185</f>
        <v>0.03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3" t="s">
        <v>130</v>
      </c>
      <c r="AT185" s="223" t="s">
        <v>126</v>
      </c>
      <c r="AU185" s="223" t="s">
        <v>80</v>
      </c>
      <c r="AY185" s="16" t="s">
        <v>122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6" t="s">
        <v>78</v>
      </c>
      <c r="BK185" s="224">
        <f>ROUND(I185*H185,2)</f>
        <v>0</v>
      </c>
      <c r="BL185" s="16" t="s">
        <v>130</v>
      </c>
      <c r="BM185" s="223" t="s">
        <v>233</v>
      </c>
    </row>
    <row r="186" spans="1:65" s="2" customFormat="1" ht="37.8" customHeight="1">
      <c r="A186" s="37"/>
      <c r="B186" s="38"/>
      <c r="C186" s="211" t="s">
        <v>234</v>
      </c>
      <c r="D186" s="211" t="s">
        <v>126</v>
      </c>
      <c r="E186" s="212" t="s">
        <v>235</v>
      </c>
      <c r="F186" s="213" t="s">
        <v>236</v>
      </c>
      <c r="G186" s="214" t="s">
        <v>129</v>
      </c>
      <c r="H186" s="215">
        <v>25.2</v>
      </c>
      <c r="I186" s="216"/>
      <c r="J186" s="217">
        <f>ROUND(I186*H186,2)</f>
        <v>0</v>
      </c>
      <c r="K186" s="218"/>
      <c r="L186" s="43"/>
      <c r="M186" s="219" t="s">
        <v>1</v>
      </c>
      <c r="N186" s="220" t="s">
        <v>38</v>
      </c>
      <c r="O186" s="90"/>
      <c r="P186" s="221">
        <f>O186*H186</f>
        <v>0</v>
      </c>
      <c r="Q186" s="221">
        <v>0</v>
      </c>
      <c r="R186" s="221">
        <f>Q186*H186</f>
        <v>0</v>
      </c>
      <c r="S186" s="221">
        <v>0.046</v>
      </c>
      <c r="T186" s="222">
        <f>S186*H186</f>
        <v>1.1592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3" t="s">
        <v>130</v>
      </c>
      <c r="AT186" s="223" t="s">
        <v>126</v>
      </c>
      <c r="AU186" s="223" t="s">
        <v>80</v>
      </c>
      <c r="AY186" s="16" t="s">
        <v>122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6" t="s">
        <v>78</v>
      </c>
      <c r="BK186" s="224">
        <f>ROUND(I186*H186,2)</f>
        <v>0</v>
      </c>
      <c r="BL186" s="16" t="s">
        <v>130</v>
      </c>
      <c r="BM186" s="223" t="s">
        <v>237</v>
      </c>
    </row>
    <row r="187" spans="1:51" s="13" customFormat="1" ht="12">
      <c r="A187" s="13"/>
      <c r="B187" s="225"/>
      <c r="C187" s="226"/>
      <c r="D187" s="227" t="s">
        <v>132</v>
      </c>
      <c r="E187" s="228" t="s">
        <v>1</v>
      </c>
      <c r="F187" s="229" t="s">
        <v>138</v>
      </c>
      <c r="G187" s="226"/>
      <c r="H187" s="230">
        <v>25.2</v>
      </c>
      <c r="I187" s="231"/>
      <c r="J187" s="226"/>
      <c r="K187" s="226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132</v>
      </c>
      <c r="AU187" s="236" t="s">
        <v>80</v>
      </c>
      <c r="AV187" s="13" t="s">
        <v>80</v>
      </c>
      <c r="AW187" s="13" t="s">
        <v>30</v>
      </c>
      <c r="AX187" s="13" t="s">
        <v>78</v>
      </c>
      <c r="AY187" s="236" t="s">
        <v>122</v>
      </c>
    </row>
    <row r="188" spans="1:63" s="12" customFormat="1" ht="22.8" customHeight="1">
      <c r="A188" s="12"/>
      <c r="B188" s="195"/>
      <c r="C188" s="196"/>
      <c r="D188" s="197" t="s">
        <v>72</v>
      </c>
      <c r="E188" s="209" t="s">
        <v>238</v>
      </c>
      <c r="F188" s="209" t="s">
        <v>239</v>
      </c>
      <c r="G188" s="196"/>
      <c r="H188" s="196"/>
      <c r="I188" s="199"/>
      <c r="J188" s="210">
        <f>BK188</f>
        <v>0</v>
      </c>
      <c r="K188" s="196"/>
      <c r="L188" s="201"/>
      <c r="M188" s="202"/>
      <c r="N188" s="203"/>
      <c r="O188" s="203"/>
      <c r="P188" s="204">
        <f>SUM(P189:P194)</f>
        <v>0</v>
      </c>
      <c r="Q188" s="203"/>
      <c r="R188" s="204">
        <f>SUM(R189:R194)</f>
        <v>0</v>
      </c>
      <c r="S188" s="203"/>
      <c r="T188" s="205">
        <f>SUM(T189:T194)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6" t="s">
        <v>78</v>
      </c>
      <c r="AT188" s="207" t="s">
        <v>72</v>
      </c>
      <c r="AU188" s="207" t="s">
        <v>78</v>
      </c>
      <c r="AY188" s="206" t="s">
        <v>122</v>
      </c>
      <c r="BK188" s="208">
        <f>SUM(BK189:BK194)</f>
        <v>0</v>
      </c>
    </row>
    <row r="189" spans="1:65" s="2" customFormat="1" ht="33" customHeight="1">
      <c r="A189" s="37"/>
      <c r="B189" s="38"/>
      <c r="C189" s="211" t="s">
        <v>240</v>
      </c>
      <c r="D189" s="211" t="s">
        <v>126</v>
      </c>
      <c r="E189" s="212" t="s">
        <v>241</v>
      </c>
      <c r="F189" s="213" t="s">
        <v>242</v>
      </c>
      <c r="G189" s="214" t="s">
        <v>186</v>
      </c>
      <c r="H189" s="215">
        <v>27.572</v>
      </c>
      <c r="I189" s="216"/>
      <c r="J189" s="217">
        <f>ROUND(I189*H189,2)</f>
        <v>0</v>
      </c>
      <c r="K189" s="218"/>
      <c r="L189" s="43"/>
      <c r="M189" s="219" t="s">
        <v>1</v>
      </c>
      <c r="N189" s="220" t="s">
        <v>38</v>
      </c>
      <c r="O189" s="90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3" t="s">
        <v>130</v>
      </c>
      <c r="AT189" s="223" t="s">
        <v>126</v>
      </c>
      <c r="AU189" s="223" t="s">
        <v>80</v>
      </c>
      <c r="AY189" s="16" t="s">
        <v>122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6" t="s">
        <v>78</v>
      </c>
      <c r="BK189" s="224">
        <f>ROUND(I189*H189,2)</f>
        <v>0</v>
      </c>
      <c r="BL189" s="16" t="s">
        <v>130</v>
      </c>
      <c r="BM189" s="223" t="s">
        <v>243</v>
      </c>
    </row>
    <row r="190" spans="1:65" s="2" customFormat="1" ht="24.15" customHeight="1">
      <c r="A190" s="37"/>
      <c r="B190" s="38"/>
      <c r="C190" s="211" t="s">
        <v>244</v>
      </c>
      <c r="D190" s="211" t="s">
        <v>126</v>
      </c>
      <c r="E190" s="212" t="s">
        <v>245</v>
      </c>
      <c r="F190" s="213" t="s">
        <v>246</v>
      </c>
      <c r="G190" s="214" t="s">
        <v>186</v>
      </c>
      <c r="H190" s="215">
        <v>27.572</v>
      </c>
      <c r="I190" s="216"/>
      <c r="J190" s="217">
        <f>ROUND(I190*H190,2)</f>
        <v>0</v>
      </c>
      <c r="K190" s="218"/>
      <c r="L190" s="43"/>
      <c r="M190" s="219" t="s">
        <v>1</v>
      </c>
      <c r="N190" s="220" t="s">
        <v>38</v>
      </c>
      <c r="O190" s="90"/>
      <c r="P190" s="221">
        <f>O190*H190</f>
        <v>0</v>
      </c>
      <c r="Q190" s="221">
        <v>0</v>
      </c>
      <c r="R190" s="221">
        <f>Q190*H190</f>
        <v>0</v>
      </c>
      <c r="S190" s="221">
        <v>0</v>
      </c>
      <c r="T190" s="222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3" t="s">
        <v>130</v>
      </c>
      <c r="AT190" s="223" t="s">
        <v>126</v>
      </c>
      <c r="AU190" s="223" t="s">
        <v>80</v>
      </c>
      <c r="AY190" s="16" t="s">
        <v>122</v>
      </c>
      <c r="BE190" s="224">
        <f>IF(N190="základní",J190,0)</f>
        <v>0</v>
      </c>
      <c r="BF190" s="224">
        <f>IF(N190="snížená",J190,0)</f>
        <v>0</v>
      </c>
      <c r="BG190" s="224">
        <f>IF(N190="zákl. přenesená",J190,0)</f>
        <v>0</v>
      </c>
      <c r="BH190" s="224">
        <f>IF(N190="sníž. přenesená",J190,0)</f>
        <v>0</v>
      </c>
      <c r="BI190" s="224">
        <f>IF(N190="nulová",J190,0)</f>
        <v>0</v>
      </c>
      <c r="BJ190" s="16" t="s">
        <v>78</v>
      </c>
      <c r="BK190" s="224">
        <f>ROUND(I190*H190,2)</f>
        <v>0</v>
      </c>
      <c r="BL190" s="16" t="s">
        <v>130</v>
      </c>
      <c r="BM190" s="223" t="s">
        <v>247</v>
      </c>
    </row>
    <row r="191" spans="1:65" s="2" customFormat="1" ht="24.15" customHeight="1">
      <c r="A191" s="37"/>
      <c r="B191" s="38"/>
      <c r="C191" s="211" t="s">
        <v>248</v>
      </c>
      <c r="D191" s="211" t="s">
        <v>126</v>
      </c>
      <c r="E191" s="212" t="s">
        <v>249</v>
      </c>
      <c r="F191" s="213" t="s">
        <v>250</v>
      </c>
      <c r="G191" s="214" t="s">
        <v>186</v>
      </c>
      <c r="H191" s="215">
        <v>275.72</v>
      </c>
      <c r="I191" s="216"/>
      <c r="J191" s="217">
        <f>ROUND(I191*H191,2)</f>
        <v>0</v>
      </c>
      <c r="K191" s="218"/>
      <c r="L191" s="43"/>
      <c r="M191" s="219" t="s">
        <v>1</v>
      </c>
      <c r="N191" s="220" t="s">
        <v>38</v>
      </c>
      <c r="O191" s="90"/>
      <c r="P191" s="221">
        <f>O191*H191</f>
        <v>0</v>
      </c>
      <c r="Q191" s="221">
        <v>0</v>
      </c>
      <c r="R191" s="221">
        <f>Q191*H191</f>
        <v>0</v>
      </c>
      <c r="S191" s="221">
        <v>0</v>
      </c>
      <c r="T191" s="222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3" t="s">
        <v>130</v>
      </c>
      <c r="AT191" s="223" t="s">
        <v>126</v>
      </c>
      <c r="AU191" s="223" t="s">
        <v>80</v>
      </c>
      <c r="AY191" s="16" t="s">
        <v>122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6" t="s">
        <v>78</v>
      </c>
      <c r="BK191" s="224">
        <f>ROUND(I191*H191,2)</f>
        <v>0</v>
      </c>
      <c r="BL191" s="16" t="s">
        <v>130</v>
      </c>
      <c r="BM191" s="223" t="s">
        <v>251</v>
      </c>
    </row>
    <row r="192" spans="1:51" s="13" customFormat="1" ht="12">
      <c r="A192" s="13"/>
      <c r="B192" s="225"/>
      <c r="C192" s="226"/>
      <c r="D192" s="227" t="s">
        <v>132</v>
      </c>
      <c r="E192" s="226"/>
      <c r="F192" s="229" t="s">
        <v>252</v>
      </c>
      <c r="G192" s="226"/>
      <c r="H192" s="230">
        <v>275.72</v>
      </c>
      <c r="I192" s="231"/>
      <c r="J192" s="226"/>
      <c r="K192" s="226"/>
      <c r="L192" s="232"/>
      <c r="M192" s="233"/>
      <c r="N192" s="234"/>
      <c r="O192" s="234"/>
      <c r="P192" s="234"/>
      <c r="Q192" s="234"/>
      <c r="R192" s="234"/>
      <c r="S192" s="234"/>
      <c r="T192" s="235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6" t="s">
        <v>132</v>
      </c>
      <c r="AU192" s="236" t="s">
        <v>80</v>
      </c>
      <c r="AV192" s="13" t="s">
        <v>80</v>
      </c>
      <c r="AW192" s="13" t="s">
        <v>4</v>
      </c>
      <c r="AX192" s="13" t="s">
        <v>78</v>
      </c>
      <c r="AY192" s="236" t="s">
        <v>122</v>
      </c>
    </row>
    <row r="193" spans="1:65" s="2" customFormat="1" ht="37.8" customHeight="1">
      <c r="A193" s="37"/>
      <c r="B193" s="38"/>
      <c r="C193" s="211" t="s">
        <v>253</v>
      </c>
      <c r="D193" s="211" t="s">
        <v>126</v>
      </c>
      <c r="E193" s="212" t="s">
        <v>254</v>
      </c>
      <c r="F193" s="213" t="s">
        <v>255</v>
      </c>
      <c r="G193" s="214" t="s">
        <v>186</v>
      </c>
      <c r="H193" s="215">
        <v>18</v>
      </c>
      <c r="I193" s="216"/>
      <c r="J193" s="217">
        <f>ROUND(I193*H193,2)</f>
        <v>0</v>
      </c>
      <c r="K193" s="218"/>
      <c r="L193" s="43"/>
      <c r="M193" s="219" t="s">
        <v>1</v>
      </c>
      <c r="N193" s="220" t="s">
        <v>38</v>
      </c>
      <c r="O193" s="90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3" t="s">
        <v>130</v>
      </c>
      <c r="AT193" s="223" t="s">
        <v>126</v>
      </c>
      <c r="AU193" s="223" t="s">
        <v>80</v>
      </c>
      <c r="AY193" s="16" t="s">
        <v>122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6" t="s">
        <v>78</v>
      </c>
      <c r="BK193" s="224">
        <f>ROUND(I193*H193,2)</f>
        <v>0</v>
      </c>
      <c r="BL193" s="16" t="s">
        <v>130</v>
      </c>
      <c r="BM193" s="223" t="s">
        <v>256</v>
      </c>
    </row>
    <row r="194" spans="1:65" s="2" customFormat="1" ht="33" customHeight="1">
      <c r="A194" s="37"/>
      <c r="B194" s="38"/>
      <c r="C194" s="211" t="s">
        <v>257</v>
      </c>
      <c r="D194" s="211" t="s">
        <v>126</v>
      </c>
      <c r="E194" s="212" t="s">
        <v>258</v>
      </c>
      <c r="F194" s="213" t="s">
        <v>259</v>
      </c>
      <c r="G194" s="214" t="s">
        <v>186</v>
      </c>
      <c r="H194" s="215">
        <v>9.572</v>
      </c>
      <c r="I194" s="216"/>
      <c r="J194" s="217">
        <f>ROUND(I194*H194,2)</f>
        <v>0</v>
      </c>
      <c r="K194" s="218"/>
      <c r="L194" s="43"/>
      <c r="M194" s="219" t="s">
        <v>1</v>
      </c>
      <c r="N194" s="220" t="s">
        <v>38</v>
      </c>
      <c r="O194" s="90"/>
      <c r="P194" s="221">
        <f>O194*H194</f>
        <v>0</v>
      </c>
      <c r="Q194" s="221">
        <v>0</v>
      </c>
      <c r="R194" s="221">
        <f>Q194*H194</f>
        <v>0</v>
      </c>
      <c r="S194" s="221">
        <v>0</v>
      </c>
      <c r="T194" s="222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3" t="s">
        <v>130</v>
      </c>
      <c r="AT194" s="223" t="s">
        <v>126</v>
      </c>
      <c r="AU194" s="223" t="s">
        <v>80</v>
      </c>
      <c r="AY194" s="16" t="s">
        <v>122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6" t="s">
        <v>78</v>
      </c>
      <c r="BK194" s="224">
        <f>ROUND(I194*H194,2)</f>
        <v>0</v>
      </c>
      <c r="BL194" s="16" t="s">
        <v>130</v>
      </c>
      <c r="BM194" s="223" t="s">
        <v>260</v>
      </c>
    </row>
    <row r="195" spans="1:63" s="12" customFormat="1" ht="22.8" customHeight="1">
      <c r="A195" s="12"/>
      <c r="B195" s="195"/>
      <c r="C195" s="196"/>
      <c r="D195" s="197" t="s">
        <v>72</v>
      </c>
      <c r="E195" s="209" t="s">
        <v>261</v>
      </c>
      <c r="F195" s="209" t="s">
        <v>262</v>
      </c>
      <c r="G195" s="196"/>
      <c r="H195" s="196"/>
      <c r="I195" s="199"/>
      <c r="J195" s="210">
        <f>BK195</f>
        <v>0</v>
      </c>
      <c r="K195" s="196"/>
      <c r="L195" s="201"/>
      <c r="M195" s="202"/>
      <c r="N195" s="203"/>
      <c r="O195" s="203"/>
      <c r="P195" s="204">
        <f>P196</f>
        <v>0</v>
      </c>
      <c r="Q195" s="203"/>
      <c r="R195" s="204">
        <f>R196</f>
        <v>0</v>
      </c>
      <c r="S195" s="203"/>
      <c r="T195" s="205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6" t="s">
        <v>78</v>
      </c>
      <c r="AT195" s="207" t="s">
        <v>72</v>
      </c>
      <c r="AU195" s="207" t="s">
        <v>78</v>
      </c>
      <c r="AY195" s="206" t="s">
        <v>122</v>
      </c>
      <c r="BK195" s="208">
        <f>BK196</f>
        <v>0</v>
      </c>
    </row>
    <row r="196" spans="1:65" s="2" customFormat="1" ht="24.15" customHeight="1">
      <c r="A196" s="37"/>
      <c r="B196" s="38"/>
      <c r="C196" s="211" t="s">
        <v>263</v>
      </c>
      <c r="D196" s="211" t="s">
        <v>126</v>
      </c>
      <c r="E196" s="212" t="s">
        <v>264</v>
      </c>
      <c r="F196" s="213" t="s">
        <v>265</v>
      </c>
      <c r="G196" s="214" t="s">
        <v>186</v>
      </c>
      <c r="H196" s="215">
        <v>21.326</v>
      </c>
      <c r="I196" s="216"/>
      <c r="J196" s="217">
        <f>ROUND(I196*H196,2)</f>
        <v>0</v>
      </c>
      <c r="K196" s="218"/>
      <c r="L196" s="43"/>
      <c r="M196" s="219" t="s">
        <v>1</v>
      </c>
      <c r="N196" s="220" t="s">
        <v>38</v>
      </c>
      <c r="O196" s="90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3" t="s">
        <v>130</v>
      </c>
      <c r="AT196" s="223" t="s">
        <v>126</v>
      </c>
      <c r="AU196" s="223" t="s">
        <v>80</v>
      </c>
      <c r="AY196" s="16" t="s">
        <v>122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6" t="s">
        <v>78</v>
      </c>
      <c r="BK196" s="224">
        <f>ROUND(I196*H196,2)</f>
        <v>0</v>
      </c>
      <c r="BL196" s="16" t="s">
        <v>130</v>
      </c>
      <c r="BM196" s="223" t="s">
        <v>266</v>
      </c>
    </row>
    <row r="197" spans="1:63" s="12" customFormat="1" ht="25.9" customHeight="1">
      <c r="A197" s="12"/>
      <c r="B197" s="195"/>
      <c r="C197" s="196"/>
      <c r="D197" s="197" t="s">
        <v>72</v>
      </c>
      <c r="E197" s="198" t="s">
        <v>267</v>
      </c>
      <c r="F197" s="198" t="s">
        <v>268</v>
      </c>
      <c r="G197" s="196"/>
      <c r="H197" s="196"/>
      <c r="I197" s="199"/>
      <c r="J197" s="200">
        <f>BK197</f>
        <v>0</v>
      </c>
      <c r="K197" s="196"/>
      <c r="L197" s="201"/>
      <c r="M197" s="202"/>
      <c r="N197" s="203"/>
      <c r="O197" s="203"/>
      <c r="P197" s="204">
        <f>P198+P203+P209+P213+P217+P227+P231+P234+P245+P261+P263+P266+P280+P289</f>
        <v>0</v>
      </c>
      <c r="Q197" s="203"/>
      <c r="R197" s="204">
        <f>R198+R203+R209+R213+R217+R227+R231+R234+R245+R261+R263+R266+R280+R289</f>
        <v>68.30832441999999</v>
      </c>
      <c r="S197" s="203"/>
      <c r="T197" s="205">
        <f>T198+T203+T209+T213+T217+T227+T231+T234+T245+T261+T263+T266+T280+T289</f>
        <v>0.19521354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6" t="s">
        <v>80</v>
      </c>
      <c r="AT197" s="207" t="s">
        <v>72</v>
      </c>
      <c r="AU197" s="207" t="s">
        <v>73</v>
      </c>
      <c r="AY197" s="206" t="s">
        <v>122</v>
      </c>
      <c r="BK197" s="208">
        <f>BK198+BK203+BK209+BK213+BK217+BK227+BK231+BK234+BK245+BK261+BK263+BK266+BK280+BK289</f>
        <v>0</v>
      </c>
    </row>
    <row r="198" spans="1:63" s="12" customFormat="1" ht="22.8" customHeight="1">
      <c r="A198" s="12"/>
      <c r="B198" s="195"/>
      <c r="C198" s="196"/>
      <c r="D198" s="197" t="s">
        <v>72</v>
      </c>
      <c r="E198" s="209" t="s">
        <v>269</v>
      </c>
      <c r="F198" s="209" t="s">
        <v>270</v>
      </c>
      <c r="G198" s="196"/>
      <c r="H198" s="196"/>
      <c r="I198" s="199"/>
      <c r="J198" s="210">
        <f>BK198</f>
        <v>0</v>
      </c>
      <c r="K198" s="196"/>
      <c r="L198" s="201"/>
      <c r="M198" s="202"/>
      <c r="N198" s="203"/>
      <c r="O198" s="203"/>
      <c r="P198" s="204">
        <f>SUM(P199:P202)</f>
        <v>0</v>
      </c>
      <c r="Q198" s="203"/>
      <c r="R198" s="204">
        <f>SUM(R199:R202)</f>
        <v>0.08555750000000001</v>
      </c>
      <c r="S198" s="203"/>
      <c r="T198" s="205">
        <f>SUM(T199:T202)</f>
        <v>0.09778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6" t="s">
        <v>80</v>
      </c>
      <c r="AT198" s="207" t="s">
        <v>72</v>
      </c>
      <c r="AU198" s="207" t="s">
        <v>78</v>
      </c>
      <c r="AY198" s="206" t="s">
        <v>122</v>
      </c>
      <c r="BK198" s="208">
        <f>SUM(BK199:BK202)</f>
        <v>0</v>
      </c>
    </row>
    <row r="199" spans="1:65" s="2" customFormat="1" ht="16.5" customHeight="1">
      <c r="A199" s="37"/>
      <c r="B199" s="38"/>
      <c r="C199" s="211" t="s">
        <v>271</v>
      </c>
      <c r="D199" s="211" t="s">
        <v>126</v>
      </c>
      <c r="E199" s="212" t="s">
        <v>272</v>
      </c>
      <c r="F199" s="213" t="s">
        <v>273</v>
      </c>
      <c r="G199" s="214" t="s">
        <v>129</v>
      </c>
      <c r="H199" s="215">
        <v>24.445</v>
      </c>
      <c r="I199" s="216"/>
      <c r="J199" s="217">
        <f>ROUND(I199*H199,2)</f>
        <v>0</v>
      </c>
      <c r="K199" s="218"/>
      <c r="L199" s="43"/>
      <c r="M199" s="219" t="s">
        <v>1</v>
      </c>
      <c r="N199" s="220" t="s">
        <v>38</v>
      </c>
      <c r="O199" s="90"/>
      <c r="P199" s="221">
        <f>O199*H199</f>
        <v>0</v>
      </c>
      <c r="Q199" s="221">
        <v>0</v>
      </c>
      <c r="R199" s="221">
        <f>Q199*H199</f>
        <v>0</v>
      </c>
      <c r="S199" s="221">
        <v>0.004</v>
      </c>
      <c r="T199" s="222">
        <f>S199*H199</f>
        <v>0.09778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3" t="s">
        <v>274</v>
      </c>
      <c r="AT199" s="223" t="s">
        <v>126</v>
      </c>
      <c r="AU199" s="223" t="s">
        <v>80</v>
      </c>
      <c r="AY199" s="16" t="s">
        <v>122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6" t="s">
        <v>78</v>
      </c>
      <c r="BK199" s="224">
        <f>ROUND(I199*H199,2)</f>
        <v>0</v>
      </c>
      <c r="BL199" s="16" t="s">
        <v>274</v>
      </c>
      <c r="BM199" s="223" t="s">
        <v>275</v>
      </c>
    </row>
    <row r="200" spans="1:51" s="13" customFormat="1" ht="12">
      <c r="A200" s="13"/>
      <c r="B200" s="225"/>
      <c r="C200" s="226"/>
      <c r="D200" s="227" t="s">
        <v>132</v>
      </c>
      <c r="E200" s="228" t="s">
        <v>1</v>
      </c>
      <c r="F200" s="229" t="s">
        <v>154</v>
      </c>
      <c r="G200" s="226"/>
      <c r="H200" s="230">
        <v>24.445</v>
      </c>
      <c r="I200" s="231"/>
      <c r="J200" s="226"/>
      <c r="K200" s="226"/>
      <c r="L200" s="232"/>
      <c r="M200" s="233"/>
      <c r="N200" s="234"/>
      <c r="O200" s="234"/>
      <c r="P200" s="234"/>
      <c r="Q200" s="234"/>
      <c r="R200" s="234"/>
      <c r="S200" s="234"/>
      <c r="T200" s="23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6" t="s">
        <v>132</v>
      </c>
      <c r="AU200" s="236" t="s">
        <v>80</v>
      </c>
      <c r="AV200" s="13" t="s">
        <v>80</v>
      </c>
      <c r="AW200" s="13" t="s">
        <v>30</v>
      </c>
      <c r="AX200" s="13" t="s">
        <v>78</v>
      </c>
      <c r="AY200" s="236" t="s">
        <v>122</v>
      </c>
    </row>
    <row r="201" spans="1:65" s="2" customFormat="1" ht="37.8" customHeight="1">
      <c r="A201" s="37"/>
      <c r="B201" s="38"/>
      <c r="C201" s="211" t="s">
        <v>276</v>
      </c>
      <c r="D201" s="211" t="s">
        <v>126</v>
      </c>
      <c r="E201" s="212" t="s">
        <v>277</v>
      </c>
      <c r="F201" s="213" t="s">
        <v>278</v>
      </c>
      <c r="G201" s="214" t="s">
        <v>129</v>
      </c>
      <c r="H201" s="215">
        <v>24.445</v>
      </c>
      <c r="I201" s="216"/>
      <c r="J201" s="217">
        <f>ROUND(I201*H201,2)</f>
        <v>0</v>
      </c>
      <c r="K201" s="218"/>
      <c r="L201" s="43"/>
      <c r="M201" s="219" t="s">
        <v>1</v>
      </c>
      <c r="N201" s="220" t="s">
        <v>38</v>
      </c>
      <c r="O201" s="90"/>
      <c r="P201" s="221">
        <f>O201*H201</f>
        <v>0</v>
      </c>
      <c r="Q201" s="221">
        <v>0.0035</v>
      </c>
      <c r="R201" s="221">
        <f>Q201*H201</f>
        <v>0.08555750000000001</v>
      </c>
      <c r="S201" s="221">
        <v>0</v>
      </c>
      <c r="T201" s="222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3" t="s">
        <v>274</v>
      </c>
      <c r="AT201" s="223" t="s">
        <v>126</v>
      </c>
      <c r="AU201" s="223" t="s">
        <v>80</v>
      </c>
      <c r="AY201" s="16" t="s">
        <v>122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6" t="s">
        <v>78</v>
      </c>
      <c r="BK201" s="224">
        <f>ROUND(I201*H201,2)</f>
        <v>0</v>
      </c>
      <c r="BL201" s="16" t="s">
        <v>274</v>
      </c>
      <c r="BM201" s="223" t="s">
        <v>279</v>
      </c>
    </row>
    <row r="202" spans="1:51" s="13" customFormat="1" ht="12">
      <c r="A202" s="13"/>
      <c r="B202" s="225"/>
      <c r="C202" s="226"/>
      <c r="D202" s="227" t="s">
        <v>132</v>
      </c>
      <c r="E202" s="228" t="s">
        <v>1</v>
      </c>
      <c r="F202" s="229" t="s">
        <v>154</v>
      </c>
      <c r="G202" s="226"/>
      <c r="H202" s="230">
        <v>24.445</v>
      </c>
      <c r="I202" s="231"/>
      <c r="J202" s="226"/>
      <c r="K202" s="226"/>
      <c r="L202" s="232"/>
      <c r="M202" s="233"/>
      <c r="N202" s="234"/>
      <c r="O202" s="234"/>
      <c r="P202" s="234"/>
      <c r="Q202" s="234"/>
      <c r="R202" s="234"/>
      <c r="S202" s="234"/>
      <c r="T202" s="235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6" t="s">
        <v>132</v>
      </c>
      <c r="AU202" s="236" t="s">
        <v>80</v>
      </c>
      <c r="AV202" s="13" t="s">
        <v>80</v>
      </c>
      <c r="AW202" s="13" t="s">
        <v>30</v>
      </c>
      <c r="AX202" s="13" t="s">
        <v>78</v>
      </c>
      <c r="AY202" s="236" t="s">
        <v>122</v>
      </c>
    </row>
    <row r="203" spans="1:63" s="12" customFormat="1" ht="22.8" customHeight="1">
      <c r="A203" s="12"/>
      <c r="B203" s="195"/>
      <c r="C203" s="196"/>
      <c r="D203" s="197" t="s">
        <v>72</v>
      </c>
      <c r="E203" s="209" t="s">
        <v>280</v>
      </c>
      <c r="F203" s="209" t="s">
        <v>281</v>
      </c>
      <c r="G203" s="196"/>
      <c r="H203" s="196"/>
      <c r="I203" s="199"/>
      <c r="J203" s="210">
        <f>BK203</f>
        <v>0</v>
      </c>
      <c r="K203" s="196"/>
      <c r="L203" s="201"/>
      <c r="M203" s="202"/>
      <c r="N203" s="203"/>
      <c r="O203" s="203"/>
      <c r="P203" s="204">
        <f>SUM(P204:P208)</f>
        <v>0</v>
      </c>
      <c r="Q203" s="203"/>
      <c r="R203" s="204">
        <f>SUM(R204:R208)</f>
        <v>0.024934</v>
      </c>
      <c r="S203" s="203"/>
      <c r="T203" s="205">
        <f>SUM(T204:T208)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6" t="s">
        <v>80</v>
      </c>
      <c r="AT203" s="207" t="s">
        <v>72</v>
      </c>
      <c r="AU203" s="207" t="s">
        <v>78</v>
      </c>
      <c r="AY203" s="206" t="s">
        <v>122</v>
      </c>
      <c r="BK203" s="208">
        <f>SUM(BK204:BK208)</f>
        <v>0</v>
      </c>
    </row>
    <row r="204" spans="1:65" s="2" customFormat="1" ht="24.15" customHeight="1">
      <c r="A204" s="37"/>
      <c r="B204" s="38"/>
      <c r="C204" s="211" t="s">
        <v>274</v>
      </c>
      <c r="D204" s="211" t="s">
        <v>126</v>
      </c>
      <c r="E204" s="212" t="s">
        <v>282</v>
      </c>
      <c r="F204" s="213" t="s">
        <v>283</v>
      </c>
      <c r="G204" s="214" t="s">
        <v>129</v>
      </c>
      <c r="H204" s="215">
        <v>24.445</v>
      </c>
      <c r="I204" s="216"/>
      <c r="J204" s="217">
        <f>ROUND(I204*H204,2)</f>
        <v>0</v>
      </c>
      <c r="K204" s="218"/>
      <c r="L204" s="43"/>
      <c r="M204" s="219" t="s">
        <v>1</v>
      </c>
      <c r="N204" s="220" t="s">
        <v>38</v>
      </c>
      <c r="O204" s="90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23" t="s">
        <v>274</v>
      </c>
      <c r="AT204" s="223" t="s">
        <v>126</v>
      </c>
      <c r="AU204" s="223" t="s">
        <v>80</v>
      </c>
      <c r="AY204" s="16" t="s">
        <v>122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6" t="s">
        <v>78</v>
      </c>
      <c r="BK204" s="224">
        <f>ROUND(I204*H204,2)</f>
        <v>0</v>
      </c>
      <c r="BL204" s="16" t="s">
        <v>274</v>
      </c>
      <c r="BM204" s="223" t="s">
        <v>284</v>
      </c>
    </row>
    <row r="205" spans="1:51" s="13" customFormat="1" ht="12">
      <c r="A205" s="13"/>
      <c r="B205" s="225"/>
      <c r="C205" s="226"/>
      <c r="D205" s="227" t="s">
        <v>132</v>
      </c>
      <c r="E205" s="228" t="s">
        <v>1</v>
      </c>
      <c r="F205" s="229" t="s">
        <v>154</v>
      </c>
      <c r="G205" s="226"/>
      <c r="H205" s="230">
        <v>24.445</v>
      </c>
      <c r="I205" s="231"/>
      <c r="J205" s="226"/>
      <c r="K205" s="226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132</v>
      </c>
      <c r="AU205" s="236" t="s">
        <v>80</v>
      </c>
      <c r="AV205" s="13" t="s">
        <v>80</v>
      </c>
      <c r="AW205" s="13" t="s">
        <v>30</v>
      </c>
      <c r="AX205" s="13" t="s">
        <v>78</v>
      </c>
      <c r="AY205" s="236" t="s">
        <v>122</v>
      </c>
    </row>
    <row r="206" spans="1:65" s="2" customFormat="1" ht="24.15" customHeight="1">
      <c r="A206" s="37"/>
      <c r="B206" s="38"/>
      <c r="C206" s="248" t="s">
        <v>285</v>
      </c>
      <c r="D206" s="248" t="s">
        <v>286</v>
      </c>
      <c r="E206" s="249" t="s">
        <v>287</v>
      </c>
      <c r="F206" s="250" t="s">
        <v>288</v>
      </c>
      <c r="G206" s="251" t="s">
        <v>129</v>
      </c>
      <c r="H206" s="252">
        <v>24.934</v>
      </c>
      <c r="I206" s="253"/>
      <c r="J206" s="254">
        <f>ROUND(I206*H206,2)</f>
        <v>0</v>
      </c>
      <c r="K206" s="255"/>
      <c r="L206" s="256"/>
      <c r="M206" s="257" t="s">
        <v>1</v>
      </c>
      <c r="N206" s="258" t="s">
        <v>38</v>
      </c>
      <c r="O206" s="90"/>
      <c r="P206" s="221">
        <f>O206*H206</f>
        <v>0</v>
      </c>
      <c r="Q206" s="221">
        <v>0.001</v>
      </c>
      <c r="R206" s="221">
        <f>Q206*H206</f>
        <v>0.024934</v>
      </c>
      <c r="S206" s="221">
        <v>0</v>
      </c>
      <c r="T206" s="222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3" t="s">
        <v>289</v>
      </c>
      <c r="AT206" s="223" t="s">
        <v>286</v>
      </c>
      <c r="AU206" s="223" t="s">
        <v>80</v>
      </c>
      <c r="AY206" s="16" t="s">
        <v>122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6" t="s">
        <v>78</v>
      </c>
      <c r="BK206" s="224">
        <f>ROUND(I206*H206,2)</f>
        <v>0</v>
      </c>
      <c r="BL206" s="16" t="s">
        <v>274</v>
      </c>
      <c r="BM206" s="223" t="s">
        <v>290</v>
      </c>
    </row>
    <row r="207" spans="1:51" s="13" customFormat="1" ht="12">
      <c r="A207" s="13"/>
      <c r="B207" s="225"/>
      <c r="C207" s="226"/>
      <c r="D207" s="227" t="s">
        <v>132</v>
      </c>
      <c r="E207" s="228" t="s">
        <v>1</v>
      </c>
      <c r="F207" s="229" t="s">
        <v>291</v>
      </c>
      <c r="G207" s="226"/>
      <c r="H207" s="230">
        <v>24.934</v>
      </c>
      <c r="I207" s="231"/>
      <c r="J207" s="226"/>
      <c r="K207" s="226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132</v>
      </c>
      <c r="AU207" s="236" t="s">
        <v>80</v>
      </c>
      <c r="AV207" s="13" t="s">
        <v>80</v>
      </c>
      <c r="AW207" s="13" t="s">
        <v>30</v>
      </c>
      <c r="AX207" s="13" t="s">
        <v>78</v>
      </c>
      <c r="AY207" s="236" t="s">
        <v>122</v>
      </c>
    </row>
    <row r="208" spans="1:65" s="2" customFormat="1" ht="24.15" customHeight="1">
      <c r="A208" s="37"/>
      <c r="B208" s="38"/>
      <c r="C208" s="211" t="s">
        <v>292</v>
      </c>
      <c r="D208" s="211" t="s">
        <v>126</v>
      </c>
      <c r="E208" s="212" t="s">
        <v>293</v>
      </c>
      <c r="F208" s="213" t="s">
        <v>294</v>
      </c>
      <c r="G208" s="214" t="s">
        <v>186</v>
      </c>
      <c r="H208" s="215">
        <v>0.025</v>
      </c>
      <c r="I208" s="216"/>
      <c r="J208" s="217">
        <f>ROUND(I208*H208,2)</f>
        <v>0</v>
      </c>
      <c r="K208" s="218"/>
      <c r="L208" s="43"/>
      <c r="M208" s="219" t="s">
        <v>1</v>
      </c>
      <c r="N208" s="220" t="s">
        <v>38</v>
      </c>
      <c r="O208" s="90"/>
      <c r="P208" s="221">
        <f>O208*H208</f>
        <v>0</v>
      </c>
      <c r="Q208" s="221">
        <v>0</v>
      </c>
      <c r="R208" s="221">
        <f>Q208*H208</f>
        <v>0</v>
      </c>
      <c r="S208" s="221">
        <v>0</v>
      </c>
      <c r="T208" s="222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3" t="s">
        <v>274</v>
      </c>
      <c r="AT208" s="223" t="s">
        <v>126</v>
      </c>
      <c r="AU208" s="223" t="s">
        <v>80</v>
      </c>
      <c r="AY208" s="16" t="s">
        <v>122</v>
      </c>
      <c r="BE208" s="224">
        <f>IF(N208="základní",J208,0)</f>
        <v>0</v>
      </c>
      <c r="BF208" s="224">
        <f>IF(N208="snížená",J208,0)</f>
        <v>0</v>
      </c>
      <c r="BG208" s="224">
        <f>IF(N208="zákl. přenesená",J208,0)</f>
        <v>0</v>
      </c>
      <c r="BH208" s="224">
        <f>IF(N208="sníž. přenesená",J208,0)</f>
        <v>0</v>
      </c>
      <c r="BI208" s="224">
        <f>IF(N208="nulová",J208,0)</f>
        <v>0</v>
      </c>
      <c r="BJ208" s="16" t="s">
        <v>78</v>
      </c>
      <c r="BK208" s="224">
        <f>ROUND(I208*H208,2)</f>
        <v>0</v>
      </c>
      <c r="BL208" s="16" t="s">
        <v>274</v>
      </c>
      <c r="BM208" s="223" t="s">
        <v>295</v>
      </c>
    </row>
    <row r="209" spans="1:63" s="12" customFormat="1" ht="22.8" customHeight="1">
      <c r="A209" s="12"/>
      <c r="B209" s="195"/>
      <c r="C209" s="196"/>
      <c r="D209" s="197" t="s">
        <v>72</v>
      </c>
      <c r="E209" s="209" t="s">
        <v>296</v>
      </c>
      <c r="F209" s="209" t="s">
        <v>297</v>
      </c>
      <c r="G209" s="196"/>
      <c r="H209" s="196"/>
      <c r="I209" s="199"/>
      <c r="J209" s="210">
        <f>BK209</f>
        <v>0</v>
      </c>
      <c r="K209" s="196"/>
      <c r="L209" s="201"/>
      <c r="M209" s="202"/>
      <c r="N209" s="203"/>
      <c r="O209" s="203"/>
      <c r="P209" s="204">
        <f>SUM(P210:P212)</f>
        <v>0</v>
      </c>
      <c r="Q209" s="203"/>
      <c r="R209" s="204">
        <f>SUM(R210:R212)</f>
        <v>0</v>
      </c>
      <c r="S209" s="203"/>
      <c r="T209" s="205">
        <f>SUM(T210:T212)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6" t="s">
        <v>80</v>
      </c>
      <c r="AT209" s="207" t="s">
        <v>72</v>
      </c>
      <c r="AU209" s="207" t="s">
        <v>78</v>
      </c>
      <c r="AY209" s="206" t="s">
        <v>122</v>
      </c>
      <c r="BK209" s="208">
        <f>SUM(BK210:BK212)</f>
        <v>0</v>
      </c>
    </row>
    <row r="210" spans="1:65" s="2" customFormat="1" ht="24.15" customHeight="1">
      <c r="A210" s="37"/>
      <c r="B210" s="38"/>
      <c r="C210" s="211" t="s">
        <v>298</v>
      </c>
      <c r="D210" s="211" t="s">
        <v>126</v>
      </c>
      <c r="E210" s="212" t="s">
        <v>299</v>
      </c>
      <c r="F210" s="213" t="s">
        <v>300</v>
      </c>
      <c r="G210" s="214" t="s">
        <v>147</v>
      </c>
      <c r="H210" s="215">
        <v>15</v>
      </c>
      <c r="I210" s="216"/>
      <c r="J210" s="217">
        <f>ROUND(I210*H210,2)</f>
        <v>0</v>
      </c>
      <c r="K210" s="218"/>
      <c r="L210" s="43"/>
      <c r="M210" s="219" t="s">
        <v>1</v>
      </c>
      <c r="N210" s="220" t="s">
        <v>38</v>
      </c>
      <c r="O210" s="90"/>
      <c r="P210" s="221">
        <f>O210*H210</f>
        <v>0</v>
      </c>
      <c r="Q210" s="221">
        <v>0</v>
      </c>
      <c r="R210" s="221">
        <f>Q210*H210</f>
        <v>0</v>
      </c>
      <c r="S210" s="221">
        <v>0</v>
      </c>
      <c r="T210" s="222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3" t="s">
        <v>274</v>
      </c>
      <c r="AT210" s="223" t="s">
        <v>126</v>
      </c>
      <c r="AU210" s="223" t="s">
        <v>80</v>
      </c>
      <c r="AY210" s="16" t="s">
        <v>122</v>
      </c>
      <c r="BE210" s="224">
        <f>IF(N210="základní",J210,0)</f>
        <v>0</v>
      </c>
      <c r="BF210" s="224">
        <f>IF(N210="snížená",J210,0)</f>
        <v>0</v>
      </c>
      <c r="BG210" s="224">
        <f>IF(N210="zákl. přenesená",J210,0)</f>
        <v>0</v>
      </c>
      <c r="BH210" s="224">
        <f>IF(N210="sníž. přenesená",J210,0)</f>
        <v>0</v>
      </c>
      <c r="BI210" s="224">
        <f>IF(N210="nulová",J210,0)</f>
        <v>0</v>
      </c>
      <c r="BJ210" s="16" t="s">
        <v>78</v>
      </c>
      <c r="BK210" s="224">
        <f>ROUND(I210*H210,2)</f>
        <v>0</v>
      </c>
      <c r="BL210" s="16" t="s">
        <v>274</v>
      </c>
      <c r="BM210" s="223" t="s">
        <v>301</v>
      </c>
    </row>
    <row r="211" spans="1:65" s="2" customFormat="1" ht="24.15" customHeight="1">
      <c r="A211" s="37"/>
      <c r="B211" s="38"/>
      <c r="C211" s="211" t="s">
        <v>302</v>
      </c>
      <c r="D211" s="211" t="s">
        <v>126</v>
      </c>
      <c r="E211" s="212" t="s">
        <v>303</v>
      </c>
      <c r="F211" s="213" t="s">
        <v>304</v>
      </c>
      <c r="G211" s="214" t="s">
        <v>305</v>
      </c>
      <c r="H211" s="215">
        <v>1</v>
      </c>
      <c r="I211" s="216"/>
      <c r="J211" s="217">
        <f>ROUND(I211*H211,2)</f>
        <v>0</v>
      </c>
      <c r="K211" s="218"/>
      <c r="L211" s="43"/>
      <c r="M211" s="219" t="s">
        <v>1</v>
      </c>
      <c r="N211" s="220" t="s">
        <v>38</v>
      </c>
      <c r="O211" s="90"/>
      <c r="P211" s="221">
        <f>O211*H211</f>
        <v>0</v>
      </c>
      <c r="Q211" s="221">
        <v>0</v>
      </c>
      <c r="R211" s="221">
        <f>Q211*H211</f>
        <v>0</v>
      </c>
      <c r="S211" s="221">
        <v>0</v>
      </c>
      <c r="T211" s="222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3" t="s">
        <v>274</v>
      </c>
      <c r="AT211" s="223" t="s">
        <v>126</v>
      </c>
      <c r="AU211" s="223" t="s">
        <v>80</v>
      </c>
      <c r="AY211" s="16" t="s">
        <v>122</v>
      </c>
      <c r="BE211" s="224">
        <f>IF(N211="základní",J211,0)</f>
        <v>0</v>
      </c>
      <c r="BF211" s="224">
        <f>IF(N211="snížená",J211,0)</f>
        <v>0</v>
      </c>
      <c r="BG211" s="224">
        <f>IF(N211="zákl. přenesená",J211,0)</f>
        <v>0</v>
      </c>
      <c r="BH211" s="224">
        <f>IF(N211="sníž. přenesená",J211,0)</f>
        <v>0</v>
      </c>
      <c r="BI211" s="224">
        <f>IF(N211="nulová",J211,0)</f>
        <v>0</v>
      </c>
      <c r="BJ211" s="16" t="s">
        <v>78</v>
      </c>
      <c r="BK211" s="224">
        <f>ROUND(I211*H211,2)</f>
        <v>0</v>
      </c>
      <c r="BL211" s="16" t="s">
        <v>274</v>
      </c>
      <c r="BM211" s="223" t="s">
        <v>306</v>
      </c>
    </row>
    <row r="212" spans="1:47" s="2" customFormat="1" ht="12">
      <c r="A212" s="37"/>
      <c r="B212" s="38"/>
      <c r="C212" s="39"/>
      <c r="D212" s="227" t="s">
        <v>307</v>
      </c>
      <c r="E212" s="39"/>
      <c r="F212" s="259" t="s">
        <v>308</v>
      </c>
      <c r="G212" s="39"/>
      <c r="H212" s="39"/>
      <c r="I212" s="260"/>
      <c r="J212" s="39"/>
      <c r="K212" s="39"/>
      <c r="L212" s="43"/>
      <c r="M212" s="261"/>
      <c r="N212" s="262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307</v>
      </c>
      <c r="AU212" s="16" t="s">
        <v>80</v>
      </c>
    </row>
    <row r="213" spans="1:63" s="12" customFormat="1" ht="22.8" customHeight="1">
      <c r="A213" s="12"/>
      <c r="B213" s="195"/>
      <c r="C213" s="196"/>
      <c r="D213" s="197" t="s">
        <v>72</v>
      </c>
      <c r="E213" s="209" t="s">
        <v>309</v>
      </c>
      <c r="F213" s="209" t="s">
        <v>310</v>
      </c>
      <c r="G213" s="196"/>
      <c r="H213" s="196"/>
      <c r="I213" s="199"/>
      <c r="J213" s="210">
        <f>BK213</f>
        <v>0</v>
      </c>
      <c r="K213" s="196"/>
      <c r="L213" s="201"/>
      <c r="M213" s="202"/>
      <c r="N213" s="203"/>
      <c r="O213" s="203"/>
      <c r="P213" s="204">
        <f>SUM(P214:P216)</f>
        <v>0</v>
      </c>
      <c r="Q213" s="203"/>
      <c r="R213" s="204">
        <f>SUM(R214:R216)</f>
        <v>0</v>
      </c>
      <c r="S213" s="203"/>
      <c r="T213" s="205">
        <f>SUM(T214:T216)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6" t="s">
        <v>80</v>
      </c>
      <c r="AT213" s="207" t="s">
        <v>72</v>
      </c>
      <c r="AU213" s="207" t="s">
        <v>78</v>
      </c>
      <c r="AY213" s="206" t="s">
        <v>122</v>
      </c>
      <c r="BK213" s="208">
        <f>SUM(BK214:BK216)</f>
        <v>0</v>
      </c>
    </row>
    <row r="214" spans="1:65" s="2" customFormat="1" ht="16.5" customHeight="1">
      <c r="A214" s="37"/>
      <c r="B214" s="38"/>
      <c r="C214" s="211" t="s">
        <v>311</v>
      </c>
      <c r="D214" s="211" t="s">
        <v>126</v>
      </c>
      <c r="E214" s="212" t="s">
        <v>78</v>
      </c>
      <c r="F214" s="213" t="s">
        <v>312</v>
      </c>
      <c r="G214" s="214" t="s">
        <v>313</v>
      </c>
      <c r="H214" s="215">
        <v>1</v>
      </c>
      <c r="I214" s="216"/>
      <c r="J214" s="217">
        <f>ROUND(I214*H214,2)</f>
        <v>0</v>
      </c>
      <c r="K214" s="218"/>
      <c r="L214" s="43"/>
      <c r="M214" s="219" t="s">
        <v>1</v>
      </c>
      <c r="N214" s="220" t="s">
        <v>38</v>
      </c>
      <c r="O214" s="90"/>
      <c r="P214" s="221">
        <f>O214*H214</f>
        <v>0</v>
      </c>
      <c r="Q214" s="221">
        <v>0</v>
      </c>
      <c r="R214" s="221">
        <f>Q214*H214</f>
        <v>0</v>
      </c>
      <c r="S214" s="221">
        <v>0</v>
      </c>
      <c r="T214" s="222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23" t="s">
        <v>274</v>
      </c>
      <c r="AT214" s="223" t="s">
        <v>126</v>
      </c>
      <c r="AU214" s="223" t="s">
        <v>80</v>
      </c>
      <c r="AY214" s="16" t="s">
        <v>122</v>
      </c>
      <c r="BE214" s="224">
        <f>IF(N214="základní",J214,0)</f>
        <v>0</v>
      </c>
      <c r="BF214" s="224">
        <f>IF(N214="snížená",J214,0)</f>
        <v>0</v>
      </c>
      <c r="BG214" s="224">
        <f>IF(N214="zákl. přenesená",J214,0)</f>
        <v>0</v>
      </c>
      <c r="BH214" s="224">
        <f>IF(N214="sníž. přenesená",J214,0)</f>
        <v>0</v>
      </c>
      <c r="BI214" s="224">
        <f>IF(N214="nulová",J214,0)</f>
        <v>0</v>
      </c>
      <c r="BJ214" s="16" t="s">
        <v>78</v>
      </c>
      <c r="BK214" s="224">
        <f>ROUND(I214*H214,2)</f>
        <v>0</v>
      </c>
      <c r="BL214" s="16" t="s">
        <v>274</v>
      </c>
      <c r="BM214" s="223" t="s">
        <v>314</v>
      </c>
    </row>
    <row r="215" spans="1:65" s="2" customFormat="1" ht="16.5" customHeight="1">
      <c r="A215" s="37"/>
      <c r="B215" s="38"/>
      <c r="C215" s="211" t="s">
        <v>315</v>
      </c>
      <c r="D215" s="211" t="s">
        <v>126</v>
      </c>
      <c r="E215" s="212" t="s">
        <v>80</v>
      </c>
      <c r="F215" s="213" t="s">
        <v>316</v>
      </c>
      <c r="G215" s="214" t="s">
        <v>313</v>
      </c>
      <c r="H215" s="215">
        <v>2</v>
      </c>
      <c r="I215" s="216"/>
      <c r="J215" s="217">
        <f>ROUND(I215*H215,2)</f>
        <v>0</v>
      </c>
      <c r="K215" s="218"/>
      <c r="L215" s="43"/>
      <c r="M215" s="219" t="s">
        <v>1</v>
      </c>
      <c r="N215" s="220" t="s">
        <v>38</v>
      </c>
      <c r="O215" s="90"/>
      <c r="P215" s="221">
        <f>O215*H215</f>
        <v>0</v>
      </c>
      <c r="Q215" s="221">
        <v>0</v>
      </c>
      <c r="R215" s="221">
        <f>Q215*H215</f>
        <v>0</v>
      </c>
      <c r="S215" s="221">
        <v>0</v>
      </c>
      <c r="T215" s="222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3" t="s">
        <v>274</v>
      </c>
      <c r="AT215" s="223" t="s">
        <v>126</v>
      </c>
      <c r="AU215" s="223" t="s">
        <v>80</v>
      </c>
      <c r="AY215" s="16" t="s">
        <v>122</v>
      </c>
      <c r="BE215" s="224">
        <f>IF(N215="základní",J215,0)</f>
        <v>0</v>
      </c>
      <c r="BF215" s="224">
        <f>IF(N215="snížená",J215,0)</f>
        <v>0</v>
      </c>
      <c r="BG215" s="224">
        <f>IF(N215="zákl. přenesená",J215,0)</f>
        <v>0</v>
      </c>
      <c r="BH215" s="224">
        <f>IF(N215="sníž. přenesená",J215,0)</f>
        <v>0</v>
      </c>
      <c r="BI215" s="224">
        <f>IF(N215="nulová",J215,0)</f>
        <v>0</v>
      </c>
      <c r="BJ215" s="16" t="s">
        <v>78</v>
      </c>
      <c r="BK215" s="224">
        <f>ROUND(I215*H215,2)</f>
        <v>0</v>
      </c>
      <c r="BL215" s="16" t="s">
        <v>274</v>
      </c>
      <c r="BM215" s="223" t="s">
        <v>317</v>
      </c>
    </row>
    <row r="216" spans="1:65" s="2" customFormat="1" ht="16.5" customHeight="1">
      <c r="A216" s="37"/>
      <c r="B216" s="38"/>
      <c r="C216" s="211" t="s">
        <v>318</v>
      </c>
      <c r="D216" s="211" t="s">
        <v>126</v>
      </c>
      <c r="E216" s="212" t="s">
        <v>7</v>
      </c>
      <c r="F216" s="213" t="s">
        <v>319</v>
      </c>
      <c r="G216" s="214" t="s">
        <v>305</v>
      </c>
      <c r="H216" s="215">
        <v>1</v>
      </c>
      <c r="I216" s="216"/>
      <c r="J216" s="217">
        <f>ROUND(I216*H216,2)</f>
        <v>0</v>
      </c>
      <c r="K216" s="218"/>
      <c r="L216" s="43"/>
      <c r="M216" s="219" t="s">
        <v>1</v>
      </c>
      <c r="N216" s="220" t="s">
        <v>38</v>
      </c>
      <c r="O216" s="90"/>
      <c r="P216" s="221">
        <f>O216*H216</f>
        <v>0</v>
      </c>
      <c r="Q216" s="221">
        <v>0</v>
      </c>
      <c r="R216" s="221">
        <f>Q216*H216</f>
        <v>0</v>
      </c>
      <c r="S216" s="221">
        <v>0</v>
      </c>
      <c r="T216" s="222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3" t="s">
        <v>274</v>
      </c>
      <c r="AT216" s="223" t="s">
        <v>126</v>
      </c>
      <c r="AU216" s="223" t="s">
        <v>80</v>
      </c>
      <c r="AY216" s="16" t="s">
        <v>122</v>
      </c>
      <c r="BE216" s="224">
        <f>IF(N216="základní",J216,0)</f>
        <v>0</v>
      </c>
      <c r="BF216" s="224">
        <f>IF(N216="snížená",J216,0)</f>
        <v>0</v>
      </c>
      <c r="BG216" s="224">
        <f>IF(N216="zákl. přenesená",J216,0)</f>
        <v>0</v>
      </c>
      <c r="BH216" s="224">
        <f>IF(N216="sníž. přenesená",J216,0)</f>
        <v>0</v>
      </c>
      <c r="BI216" s="224">
        <f>IF(N216="nulová",J216,0)</f>
        <v>0</v>
      </c>
      <c r="BJ216" s="16" t="s">
        <v>78</v>
      </c>
      <c r="BK216" s="224">
        <f>ROUND(I216*H216,2)</f>
        <v>0</v>
      </c>
      <c r="BL216" s="16" t="s">
        <v>274</v>
      </c>
      <c r="BM216" s="223" t="s">
        <v>320</v>
      </c>
    </row>
    <row r="217" spans="1:63" s="12" customFormat="1" ht="22.8" customHeight="1">
      <c r="A217" s="12"/>
      <c r="B217" s="195"/>
      <c r="C217" s="196"/>
      <c r="D217" s="197" t="s">
        <v>72</v>
      </c>
      <c r="E217" s="209" t="s">
        <v>321</v>
      </c>
      <c r="F217" s="209" t="s">
        <v>322</v>
      </c>
      <c r="G217" s="196"/>
      <c r="H217" s="196"/>
      <c r="I217" s="199"/>
      <c r="J217" s="210">
        <f>BK217</f>
        <v>0</v>
      </c>
      <c r="K217" s="196"/>
      <c r="L217" s="201"/>
      <c r="M217" s="202"/>
      <c r="N217" s="203"/>
      <c r="O217" s="203"/>
      <c r="P217" s="204">
        <f>SUM(P218:P226)</f>
        <v>0</v>
      </c>
      <c r="Q217" s="203"/>
      <c r="R217" s="204">
        <f>SUM(R218:R226)</f>
        <v>0.23441440000000002</v>
      </c>
      <c r="S217" s="203"/>
      <c r="T217" s="205">
        <f>SUM(T218:T226)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6" t="s">
        <v>80</v>
      </c>
      <c r="AT217" s="207" t="s">
        <v>72</v>
      </c>
      <c r="AU217" s="207" t="s">
        <v>78</v>
      </c>
      <c r="AY217" s="206" t="s">
        <v>122</v>
      </c>
      <c r="BK217" s="208">
        <f>SUM(BK218:BK226)</f>
        <v>0</v>
      </c>
    </row>
    <row r="218" spans="1:65" s="2" customFormat="1" ht="24.15" customHeight="1">
      <c r="A218" s="37"/>
      <c r="B218" s="38"/>
      <c r="C218" s="211" t="s">
        <v>323</v>
      </c>
      <c r="D218" s="211" t="s">
        <v>126</v>
      </c>
      <c r="E218" s="212" t="s">
        <v>324</v>
      </c>
      <c r="F218" s="213" t="s">
        <v>325</v>
      </c>
      <c r="G218" s="214" t="s">
        <v>129</v>
      </c>
      <c r="H218" s="215">
        <v>19.535</v>
      </c>
      <c r="I218" s="216"/>
      <c r="J218" s="217">
        <f>ROUND(I218*H218,2)</f>
        <v>0</v>
      </c>
      <c r="K218" s="218"/>
      <c r="L218" s="43"/>
      <c r="M218" s="219" t="s">
        <v>1</v>
      </c>
      <c r="N218" s="220" t="s">
        <v>38</v>
      </c>
      <c r="O218" s="90"/>
      <c r="P218" s="221">
        <f>O218*H218</f>
        <v>0</v>
      </c>
      <c r="Q218" s="221">
        <v>0</v>
      </c>
      <c r="R218" s="221">
        <f>Q218*H218</f>
        <v>0</v>
      </c>
      <c r="S218" s="221">
        <v>0</v>
      </c>
      <c r="T218" s="222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3" t="s">
        <v>274</v>
      </c>
      <c r="AT218" s="223" t="s">
        <v>126</v>
      </c>
      <c r="AU218" s="223" t="s">
        <v>80</v>
      </c>
      <c r="AY218" s="16" t="s">
        <v>122</v>
      </c>
      <c r="BE218" s="224">
        <f>IF(N218="základní",J218,0)</f>
        <v>0</v>
      </c>
      <c r="BF218" s="224">
        <f>IF(N218="snížená",J218,0)</f>
        <v>0</v>
      </c>
      <c r="BG218" s="224">
        <f>IF(N218="zákl. přenesená",J218,0)</f>
        <v>0</v>
      </c>
      <c r="BH218" s="224">
        <f>IF(N218="sníž. přenesená",J218,0)</f>
        <v>0</v>
      </c>
      <c r="BI218" s="224">
        <f>IF(N218="nulová",J218,0)</f>
        <v>0</v>
      </c>
      <c r="BJ218" s="16" t="s">
        <v>78</v>
      </c>
      <c r="BK218" s="224">
        <f>ROUND(I218*H218,2)</f>
        <v>0</v>
      </c>
      <c r="BL218" s="16" t="s">
        <v>274</v>
      </c>
      <c r="BM218" s="223" t="s">
        <v>326</v>
      </c>
    </row>
    <row r="219" spans="1:51" s="13" customFormat="1" ht="12">
      <c r="A219" s="13"/>
      <c r="B219" s="225"/>
      <c r="C219" s="226"/>
      <c r="D219" s="227" t="s">
        <v>132</v>
      </c>
      <c r="E219" s="228" t="s">
        <v>1</v>
      </c>
      <c r="F219" s="229" t="s">
        <v>327</v>
      </c>
      <c r="G219" s="226"/>
      <c r="H219" s="230">
        <v>19.535</v>
      </c>
      <c r="I219" s="231"/>
      <c r="J219" s="226"/>
      <c r="K219" s="226"/>
      <c r="L219" s="232"/>
      <c r="M219" s="233"/>
      <c r="N219" s="234"/>
      <c r="O219" s="234"/>
      <c r="P219" s="234"/>
      <c r="Q219" s="234"/>
      <c r="R219" s="234"/>
      <c r="S219" s="234"/>
      <c r="T219" s="235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6" t="s">
        <v>132</v>
      </c>
      <c r="AU219" s="236" t="s">
        <v>80</v>
      </c>
      <c r="AV219" s="13" t="s">
        <v>80</v>
      </c>
      <c r="AW219" s="13" t="s">
        <v>30</v>
      </c>
      <c r="AX219" s="13" t="s">
        <v>78</v>
      </c>
      <c r="AY219" s="236" t="s">
        <v>122</v>
      </c>
    </row>
    <row r="220" spans="1:65" s="2" customFormat="1" ht="21.75" customHeight="1">
      <c r="A220" s="37"/>
      <c r="B220" s="38"/>
      <c r="C220" s="248" t="s">
        <v>328</v>
      </c>
      <c r="D220" s="248" t="s">
        <v>286</v>
      </c>
      <c r="E220" s="249" t="s">
        <v>329</v>
      </c>
      <c r="F220" s="250" t="s">
        <v>330</v>
      </c>
      <c r="G220" s="251" t="s">
        <v>129</v>
      </c>
      <c r="H220" s="252">
        <v>19.536</v>
      </c>
      <c r="I220" s="253"/>
      <c r="J220" s="254">
        <f>ROUND(I220*H220,2)</f>
        <v>0</v>
      </c>
      <c r="K220" s="255"/>
      <c r="L220" s="256"/>
      <c r="M220" s="257" t="s">
        <v>1</v>
      </c>
      <c r="N220" s="258" t="s">
        <v>38</v>
      </c>
      <c r="O220" s="90"/>
      <c r="P220" s="221">
        <f>O220*H220</f>
        <v>0</v>
      </c>
      <c r="Q220" s="221">
        <v>0.00665</v>
      </c>
      <c r="R220" s="221">
        <f>Q220*H220</f>
        <v>0.1299144</v>
      </c>
      <c r="S220" s="221">
        <v>0</v>
      </c>
      <c r="T220" s="222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3" t="s">
        <v>289</v>
      </c>
      <c r="AT220" s="223" t="s">
        <v>286</v>
      </c>
      <c r="AU220" s="223" t="s">
        <v>80</v>
      </c>
      <c r="AY220" s="16" t="s">
        <v>122</v>
      </c>
      <c r="BE220" s="224">
        <f>IF(N220="základní",J220,0)</f>
        <v>0</v>
      </c>
      <c r="BF220" s="224">
        <f>IF(N220="snížená",J220,0)</f>
        <v>0</v>
      </c>
      <c r="BG220" s="224">
        <f>IF(N220="zákl. přenesená",J220,0)</f>
        <v>0</v>
      </c>
      <c r="BH220" s="224">
        <f>IF(N220="sníž. přenesená",J220,0)</f>
        <v>0</v>
      </c>
      <c r="BI220" s="224">
        <f>IF(N220="nulová",J220,0)</f>
        <v>0</v>
      </c>
      <c r="BJ220" s="16" t="s">
        <v>78</v>
      </c>
      <c r="BK220" s="224">
        <f>ROUND(I220*H220,2)</f>
        <v>0</v>
      </c>
      <c r="BL220" s="16" t="s">
        <v>274</v>
      </c>
      <c r="BM220" s="223" t="s">
        <v>331</v>
      </c>
    </row>
    <row r="221" spans="1:51" s="13" customFormat="1" ht="12">
      <c r="A221" s="13"/>
      <c r="B221" s="225"/>
      <c r="C221" s="226"/>
      <c r="D221" s="227" t="s">
        <v>132</v>
      </c>
      <c r="E221" s="228" t="s">
        <v>1</v>
      </c>
      <c r="F221" s="229" t="s">
        <v>332</v>
      </c>
      <c r="G221" s="226"/>
      <c r="H221" s="230">
        <v>19.536</v>
      </c>
      <c r="I221" s="231"/>
      <c r="J221" s="226"/>
      <c r="K221" s="226"/>
      <c r="L221" s="232"/>
      <c r="M221" s="233"/>
      <c r="N221" s="234"/>
      <c r="O221" s="234"/>
      <c r="P221" s="234"/>
      <c r="Q221" s="234"/>
      <c r="R221" s="234"/>
      <c r="S221" s="234"/>
      <c r="T221" s="23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6" t="s">
        <v>132</v>
      </c>
      <c r="AU221" s="236" t="s">
        <v>80</v>
      </c>
      <c r="AV221" s="13" t="s">
        <v>80</v>
      </c>
      <c r="AW221" s="13" t="s">
        <v>30</v>
      </c>
      <c r="AX221" s="13" t="s">
        <v>78</v>
      </c>
      <c r="AY221" s="236" t="s">
        <v>122</v>
      </c>
    </row>
    <row r="222" spans="1:65" s="2" customFormat="1" ht="24.15" customHeight="1">
      <c r="A222" s="37"/>
      <c r="B222" s="38"/>
      <c r="C222" s="211" t="s">
        <v>333</v>
      </c>
      <c r="D222" s="211" t="s">
        <v>126</v>
      </c>
      <c r="E222" s="212" t="s">
        <v>334</v>
      </c>
      <c r="F222" s="213" t="s">
        <v>335</v>
      </c>
      <c r="G222" s="214" t="s">
        <v>147</v>
      </c>
      <c r="H222" s="215">
        <v>19</v>
      </c>
      <c r="I222" s="216"/>
      <c r="J222" s="217">
        <f>ROUND(I222*H222,2)</f>
        <v>0</v>
      </c>
      <c r="K222" s="218"/>
      <c r="L222" s="43"/>
      <c r="M222" s="219" t="s">
        <v>1</v>
      </c>
      <c r="N222" s="220" t="s">
        <v>38</v>
      </c>
      <c r="O222" s="90"/>
      <c r="P222" s="221">
        <f>O222*H222</f>
        <v>0</v>
      </c>
      <c r="Q222" s="221">
        <v>0</v>
      </c>
      <c r="R222" s="221">
        <f>Q222*H222</f>
        <v>0</v>
      </c>
      <c r="S222" s="221">
        <v>0</v>
      </c>
      <c r="T222" s="222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3" t="s">
        <v>274</v>
      </c>
      <c r="AT222" s="223" t="s">
        <v>126</v>
      </c>
      <c r="AU222" s="223" t="s">
        <v>80</v>
      </c>
      <c r="AY222" s="16" t="s">
        <v>122</v>
      </c>
      <c r="BE222" s="224">
        <f>IF(N222="základní",J222,0)</f>
        <v>0</v>
      </c>
      <c r="BF222" s="224">
        <f>IF(N222="snížená",J222,0)</f>
        <v>0</v>
      </c>
      <c r="BG222" s="224">
        <f>IF(N222="zákl. přenesená",J222,0)</f>
        <v>0</v>
      </c>
      <c r="BH222" s="224">
        <f>IF(N222="sníž. přenesená",J222,0)</f>
        <v>0</v>
      </c>
      <c r="BI222" s="224">
        <f>IF(N222="nulová",J222,0)</f>
        <v>0</v>
      </c>
      <c r="BJ222" s="16" t="s">
        <v>78</v>
      </c>
      <c r="BK222" s="224">
        <f>ROUND(I222*H222,2)</f>
        <v>0</v>
      </c>
      <c r="BL222" s="16" t="s">
        <v>274</v>
      </c>
      <c r="BM222" s="223" t="s">
        <v>336</v>
      </c>
    </row>
    <row r="223" spans="1:51" s="13" customFormat="1" ht="12">
      <c r="A223" s="13"/>
      <c r="B223" s="225"/>
      <c r="C223" s="226"/>
      <c r="D223" s="227" t="s">
        <v>132</v>
      </c>
      <c r="E223" s="228" t="s">
        <v>1</v>
      </c>
      <c r="F223" s="229" t="s">
        <v>337</v>
      </c>
      <c r="G223" s="226"/>
      <c r="H223" s="230">
        <v>19</v>
      </c>
      <c r="I223" s="231"/>
      <c r="J223" s="226"/>
      <c r="K223" s="226"/>
      <c r="L223" s="232"/>
      <c r="M223" s="233"/>
      <c r="N223" s="234"/>
      <c r="O223" s="234"/>
      <c r="P223" s="234"/>
      <c r="Q223" s="234"/>
      <c r="R223" s="234"/>
      <c r="S223" s="234"/>
      <c r="T223" s="23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6" t="s">
        <v>132</v>
      </c>
      <c r="AU223" s="236" t="s">
        <v>80</v>
      </c>
      <c r="AV223" s="13" t="s">
        <v>80</v>
      </c>
      <c r="AW223" s="13" t="s">
        <v>30</v>
      </c>
      <c r="AX223" s="13" t="s">
        <v>78</v>
      </c>
      <c r="AY223" s="236" t="s">
        <v>122</v>
      </c>
    </row>
    <row r="224" spans="1:65" s="2" customFormat="1" ht="21.75" customHeight="1">
      <c r="A224" s="37"/>
      <c r="B224" s="38"/>
      <c r="C224" s="248" t="s">
        <v>338</v>
      </c>
      <c r="D224" s="248" t="s">
        <v>286</v>
      </c>
      <c r="E224" s="249" t="s">
        <v>339</v>
      </c>
      <c r="F224" s="250" t="s">
        <v>340</v>
      </c>
      <c r="G224" s="251" t="s">
        <v>172</v>
      </c>
      <c r="H224" s="252">
        <v>0.19</v>
      </c>
      <c r="I224" s="253"/>
      <c r="J224" s="254">
        <f>ROUND(I224*H224,2)</f>
        <v>0</v>
      </c>
      <c r="K224" s="255"/>
      <c r="L224" s="256"/>
      <c r="M224" s="257" t="s">
        <v>1</v>
      </c>
      <c r="N224" s="258" t="s">
        <v>38</v>
      </c>
      <c r="O224" s="90"/>
      <c r="P224" s="221">
        <f>O224*H224</f>
        <v>0</v>
      </c>
      <c r="Q224" s="221">
        <v>0.55</v>
      </c>
      <c r="R224" s="221">
        <f>Q224*H224</f>
        <v>0.10450000000000001</v>
      </c>
      <c r="S224" s="221">
        <v>0</v>
      </c>
      <c r="T224" s="222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23" t="s">
        <v>289</v>
      </c>
      <c r="AT224" s="223" t="s">
        <v>286</v>
      </c>
      <c r="AU224" s="223" t="s">
        <v>80</v>
      </c>
      <c r="AY224" s="16" t="s">
        <v>122</v>
      </c>
      <c r="BE224" s="224">
        <f>IF(N224="základní",J224,0)</f>
        <v>0</v>
      </c>
      <c r="BF224" s="224">
        <f>IF(N224="snížená",J224,0)</f>
        <v>0</v>
      </c>
      <c r="BG224" s="224">
        <f>IF(N224="zákl. přenesená",J224,0)</f>
        <v>0</v>
      </c>
      <c r="BH224" s="224">
        <f>IF(N224="sníž. přenesená",J224,0)</f>
        <v>0</v>
      </c>
      <c r="BI224" s="224">
        <f>IF(N224="nulová",J224,0)</f>
        <v>0</v>
      </c>
      <c r="BJ224" s="16" t="s">
        <v>78</v>
      </c>
      <c r="BK224" s="224">
        <f>ROUND(I224*H224,2)</f>
        <v>0</v>
      </c>
      <c r="BL224" s="16" t="s">
        <v>274</v>
      </c>
      <c r="BM224" s="223" t="s">
        <v>341</v>
      </c>
    </row>
    <row r="225" spans="1:51" s="13" customFormat="1" ht="12">
      <c r="A225" s="13"/>
      <c r="B225" s="225"/>
      <c r="C225" s="226"/>
      <c r="D225" s="227" t="s">
        <v>132</v>
      </c>
      <c r="E225" s="228" t="s">
        <v>1</v>
      </c>
      <c r="F225" s="229" t="s">
        <v>342</v>
      </c>
      <c r="G225" s="226"/>
      <c r="H225" s="230">
        <v>0.19</v>
      </c>
      <c r="I225" s="231"/>
      <c r="J225" s="226"/>
      <c r="K225" s="226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132</v>
      </c>
      <c r="AU225" s="236" t="s">
        <v>80</v>
      </c>
      <c r="AV225" s="13" t="s">
        <v>80</v>
      </c>
      <c r="AW225" s="13" t="s">
        <v>30</v>
      </c>
      <c r="AX225" s="13" t="s">
        <v>78</v>
      </c>
      <c r="AY225" s="236" t="s">
        <v>122</v>
      </c>
    </row>
    <row r="226" spans="1:65" s="2" customFormat="1" ht="24.15" customHeight="1">
      <c r="A226" s="37"/>
      <c r="B226" s="38"/>
      <c r="C226" s="211" t="s">
        <v>343</v>
      </c>
      <c r="D226" s="211" t="s">
        <v>126</v>
      </c>
      <c r="E226" s="212" t="s">
        <v>344</v>
      </c>
      <c r="F226" s="213" t="s">
        <v>345</v>
      </c>
      <c r="G226" s="214" t="s">
        <v>186</v>
      </c>
      <c r="H226" s="215">
        <v>0.234</v>
      </c>
      <c r="I226" s="216"/>
      <c r="J226" s="217">
        <f>ROUND(I226*H226,2)</f>
        <v>0</v>
      </c>
      <c r="K226" s="218"/>
      <c r="L226" s="43"/>
      <c r="M226" s="219" t="s">
        <v>1</v>
      </c>
      <c r="N226" s="220" t="s">
        <v>38</v>
      </c>
      <c r="O226" s="90"/>
      <c r="P226" s="221">
        <f>O226*H226</f>
        <v>0</v>
      </c>
      <c r="Q226" s="221">
        <v>0</v>
      </c>
      <c r="R226" s="221">
        <f>Q226*H226</f>
        <v>0</v>
      </c>
      <c r="S226" s="221">
        <v>0</v>
      </c>
      <c r="T226" s="222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3" t="s">
        <v>274</v>
      </c>
      <c r="AT226" s="223" t="s">
        <v>126</v>
      </c>
      <c r="AU226" s="223" t="s">
        <v>80</v>
      </c>
      <c r="AY226" s="16" t="s">
        <v>122</v>
      </c>
      <c r="BE226" s="224">
        <f>IF(N226="základní",J226,0)</f>
        <v>0</v>
      </c>
      <c r="BF226" s="224">
        <f>IF(N226="snížená",J226,0)</f>
        <v>0</v>
      </c>
      <c r="BG226" s="224">
        <f>IF(N226="zákl. přenesená",J226,0)</f>
        <v>0</v>
      </c>
      <c r="BH226" s="224">
        <f>IF(N226="sníž. přenesená",J226,0)</f>
        <v>0</v>
      </c>
      <c r="BI226" s="224">
        <f>IF(N226="nulová",J226,0)</f>
        <v>0</v>
      </c>
      <c r="BJ226" s="16" t="s">
        <v>78</v>
      </c>
      <c r="BK226" s="224">
        <f>ROUND(I226*H226,2)</f>
        <v>0</v>
      </c>
      <c r="BL226" s="16" t="s">
        <v>274</v>
      </c>
      <c r="BM226" s="223" t="s">
        <v>346</v>
      </c>
    </row>
    <row r="227" spans="1:63" s="12" customFormat="1" ht="22.8" customHeight="1">
      <c r="A227" s="12"/>
      <c r="B227" s="195"/>
      <c r="C227" s="196"/>
      <c r="D227" s="197" t="s">
        <v>72</v>
      </c>
      <c r="E227" s="209" t="s">
        <v>347</v>
      </c>
      <c r="F227" s="209" t="s">
        <v>348</v>
      </c>
      <c r="G227" s="196"/>
      <c r="H227" s="196"/>
      <c r="I227" s="199"/>
      <c r="J227" s="210">
        <f>BK227</f>
        <v>0</v>
      </c>
      <c r="K227" s="196"/>
      <c r="L227" s="201"/>
      <c r="M227" s="202"/>
      <c r="N227" s="203"/>
      <c r="O227" s="203"/>
      <c r="P227" s="204">
        <f>SUM(P228:P230)</f>
        <v>0</v>
      </c>
      <c r="Q227" s="203"/>
      <c r="R227" s="204">
        <f>SUM(R228:R230)</f>
        <v>0.043956</v>
      </c>
      <c r="S227" s="203"/>
      <c r="T227" s="205">
        <f>SUM(T228:T230)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6" t="s">
        <v>80</v>
      </c>
      <c r="AT227" s="207" t="s">
        <v>72</v>
      </c>
      <c r="AU227" s="207" t="s">
        <v>78</v>
      </c>
      <c r="AY227" s="206" t="s">
        <v>122</v>
      </c>
      <c r="BK227" s="208">
        <f>SUM(BK228:BK230)</f>
        <v>0</v>
      </c>
    </row>
    <row r="228" spans="1:65" s="2" customFormat="1" ht="21.75" customHeight="1">
      <c r="A228" s="37"/>
      <c r="B228" s="38"/>
      <c r="C228" s="211" t="s">
        <v>349</v>
      </c>
      <c r="D228" s="211" t="s">
        <v>126</v>
      </c>
      <c r="E228" s="212" t="s">
        <v>350</v>
      </c>
      <c r="F228" s="213" t="s">
        <v>351</v>
      </c>
      <c r="G228" s="214" t="s">
        <v>129</v>
      </c>
      <c r="H228" s="215">
        <v>9.768</v>
      </c>
      <c r="I228" s="216"/>
      <c r="J228" s="217">
        <f>ROUND(I228*H228,2)</f>
        <v>0</v>
      </c>
      <c r="K228" s="218"/>
      <c r="L228" s="43"/>
      <c r="M228" s="219" t="s">
        <v>1</v>
      </c>
      <c r="N228" s="220" t="s">
        <v>38</v>
      </c>
      <c r="O228" s="90"/>
      <c r="P228" s="221">
        <f>O228*H228</f>
        <v>0</v>
      </c>
      <c r="Q228" s="221">
        <v>0</v>
      </c>
      <c r="R228" s="221">
        <f>Q228*H228</f>
        <v>0</v>
      </c>
      <c r="S228" s="221">
        <v>0</v>
      </c>
      <c r="T228" s="222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23" t="s">
        <v>274</v>
      </c>
      <c r="AT228" s="223" t="s">
        <v>126</v>
      </c>
      <c r="AU228" s="223" t="s">
        <v>80</v>
      </c>
      <c r="AY228" s="16" t="s">
        <v>122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6" t="s">
        <v>78</v>
      </c>
      <c r="BK228" s="224">
        <f>ROUND(I228*H228,2)</f>
        <v>0</v>
      </c>
      <c r="BL228" s="16" t="s">
        <v>274</v>
      </c>
      <c r="BM228" s="223" t="s">
        <v>352</v>
      </c>
    </row>
    <row r="229" spans="1:51" s="13" customFormat="1" ht="12">
      <c r="A229" s="13"/>
      <c r="B229" s="225"/>
      <c r="C229" s="226"/>
      <c r="D229" s="227" t="s">
        <v>132</v>
      </c>
      <c r="E229" s="228" t="s">
        <v>1</v>
      </c>
      <c r="F229" s="229" t="s">
        <v>353</v>
      </c>
      <c r="G229" s="226"/>
      <c r="H229" s="230">
        <v>9.768</v>
      </c>
      <c r="I229" s="231"/>
      <c r="J229" s="226"/>
      <c r="K229" s="226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132</v>
      </c>
      <c r="AU229" s="236" t="s">
        <v>80</v>
      </c>
      <c r="AV229" s="13" t="s">
        <v>80</v>
      </c>
      <c r="AW229" s="13" t="s">
        <v>30</v>
      </c>
      <c r="AX229" s="13" t="s">
        <v>78</v>
      </c>
      <c r="AY229" s="236" t="s">
        <v>122</v>
      </c>
    </row>
    <row r="230" spans="1:65" s="2" customFormat="1" ht="24.15" customHeight="1">
      <c r="A230" s="37"/>
      <c r="B230" s="38"/>
      <c r="C230" s="248" t="s">
        <v>354</v>
      </c>
      <c r="D230" s="248" t="s">
        <v>286</v>
      </c>
      <c r="E230" s="249" t="s">
        <v>355</v>
      </c>
      <c r="F230" s="250" t="s">
        <v>356</v>
      </c>
      <c r="G230" s="251" t="s">
        <v>129</v>
      </c>
      <c r="H230" s="252">
        <v>9.768</v>
      </c>
      <c r="I230" s="253"/>
      <c r="J230" s="254">
        <f>ROUND(I230*H230,2)</f>
        <v>0</v>
      </c>
      <c r="K230" s="255"/>
      <c r="L230" s="256"/>
      <c r="M230" s="257" t="s">
        <v>1</v>
      </c>
      <c r="N230" s="258" t="s">
        <v>38</v>
      </c>
      <c r="O230" s="90"/>
      <c r="P230" s="221">
        <f>O230*H230</f>
        <v>0</v>
      </c>
      <c r="Q230" s="221">
        <v>0.0045</v>
      </c>
      <c r="R230" s="221">
        <f>Q230*H230</f>
        <v>0.043956</v>
      </c>
      <c r="S230" s="221">
        <v>0</v>
      </c>
      <c r="T230" s="222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3" t="s">
        <v>289</v>
      </c>
      <c r="AT230" s="223" t="s">
        <v>286</v>
      </c>
      <c r="AU230" s="223" t="s">
        <v>80</v>
      </c>
      <c r="AY230" s="16" t="s">
        <v>122</v>
      </c>
      <c r="BE230" s="224">
        <f>IF(N230="základní",J230,0)</f>
        <v>0</v>
      </c>
      <c r="BF230" s="224">
        <f>IF(N230="snížená",J230,0)</f>
        <v>0</v>
      </c>
      <c r="BG230" s="224">
        <f>IF(N230="zákl. přenesená",J230,0)</f>
        <v>0</v>
      </c>
      <c r="BH230" s="224">
        <f>IF(N230="sníž. přenesená",J230,0)</f>
        <v>0</v>
      </c>
      <c r="BI230" s="224">
        <f>IF(N230="nulová",J230,0)</f>
        <v>0</v>
      </c>
      <c r="BJ230" s="16" t="s">
        <v>78</v>
      </c>
      <c r="BK230" s="224">
        <f>ROUND(I230*H230,2)</f>
        <v>0</v>
      </c>
      <c r="BL230" s="16" t="s">
        <v>274</v>
      </c>
      <c r="BM230" s="223" t="s">
        <v>357</v>
      </c>
    </row>
    <row r="231" spans="1:63" s="12" customFormat="1" ht="22.8" customHeight="1">
      <c r="A231" s="12"/>
      <c r="B231" s="195"/>
      <c r="C231" s="196"/>
      <c r="D231" s="197" t="s">
        <v>72</v>
      </c>
      <c r="E231" s="209" t="s">
        <v>358</v>
      </c>
      <c r="F231" s="209" t="s">
        <v>359</v>
      </c>
      <c r="G231" s="196"/>
      <c r="H231" s="196"/>
      <c r="I231" s="199"/>
      <c r="J231" s="210">
        <f>BK231</f>
        <v>0</v>
      </c>
      <c r="K231" s="196"/>
      <c r="L231" s="201"/>
      <c r="M231" s="202"/>
      <c r="N231" s="203"/>
      <c r="O231" s="203"/>
      <c r="P231" s="204">
        <f>SUM(P232:P233)</f>
        <v>0</v>
      </c>
      <c r="Q231" s="203"/>
      <c r="R231" s="204">
        <f>SUM(R232:R233)</f>
        <v>0.30000000000000004</v>
      </c>
      <c r="S231" s="203"/>
      <c r="T231" s="205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6" t="s">
        <v>80</v>
      </c>
      <c r="AT231" s="207" t="s">
        <v>72</v>
      </c>
      <c r="AU231" s="207" t="s">
        <v>78</v>
      </c>
      <c r="AY231" s="206" t="s">
        <v>122</v>
      </c>
      <c r="BK231" s="208">
        <f>SUM(BK232:BK233)</f>
        <v>0</v>
      </c>
    </row>
    <row r="232" spans="1:65" s="2" customFormat="1" ht="49.05" customHeight="1">
      <c r="A232" s="37"/>
      <c r="B232" s="38"/>
      <c r="C232" s="211" t="s">
        <v>360</v>
      </c>
      <c r="D232" s="211" t="s">
        <v>126</v>
      </c>
      <c r="E232" s="212" t="s">
        <v>361</v>
      </c>
      <c r="F232" s="213" t="s">
        <v>362</v>
      </c>
      <c r="G232" s="214" t="s">
        <v>363</v>
      </c>
      <c r="H232" s="215">
        <v>1</v>
      </c>
      <c r="I232" s="216"/>
      <c r="J232" s="217">
        <f>ROUND(I232*H232,2)</f>
        <v>0</v>
      </c>
      <c r="K232" s="218"/>
      <c r="L232" s="43"/>
      <c r="M232" s="219" t="s">
        <v>1</v>
      </c>
      <c r="N232" s="220" t="s">
        <v>38</v>
      </c>
      <c r="O232" s="90"/>
      <c r="P232" s="221">
        <f>O232*H232</f>
        <v>0</v>
      </c>
      <c r="Q232" s="221">
        <v>0.1</v>
      </c>
      <c r="R232" s="221">
        <f>Q232*H232</f>
        <v>0.1</v>
      </c>
      <c r="S232" s="221">
        <v>0</v>
      </c>
      <c r="T232" s="222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3" t="s">
        <v>274</v>
      </c>
      <c r="AT232" s="223" t="s">
        <v>126</v>
      </c>
      <c r="AU232" s="223" t="s">
        <v>80</v>
      </c>
      <c r="AY232" s="16" t="s">
        <v>122</v>
      </c>
      <c r="BE232" s="224">
        <f>IF(N232="základní",J232,0)</f>
        <v>0</v>
      </c>
      <c r="BF232" s="224">
        <f>IF(N232="snížená",J232,0)</f>
        <v>0</v>
      </c>
      <c r="BG232" s="224">
        <f>IF(N232="zákl. přenesená",J232,0)</f>
        <v>0</v>
      </c>
      <c r="BH232" s="224">
        <f>IF(N232="sníž. přenesená",J232,0)</f>
        <v>0</v>
      </c>
      <c r="BI232" s="224">
        <f>IF(N232="nulová",J232,0)</f>
        <v>0</v>
      </c>
      <c r="BJ232" s="16" t="s">
        <v>78</v>
      </c>
      <c r="BK232" s="224">
        <f>ROUND(I232*H232,2)</f>
        <v>0</v>
      </c>
      <c r="BL232" s="16" t="s">
        <v>274</v>
      </c>
      <c r="BM232" s="223" t="s">
        <v>364</v>
      </c>
    </row>
    <row r="233" spans="1:65" s="2" customFormat="1" ht="24.15" customHeight="1">
      <c r="A233" s="37"/>
      <c r="B233" s="38"/>
      <c r="C233" s="211" t="s">
        <v>365</v>
      </c>
      <c r="D233" s="211" t="s">
        <v>126</v>
      </c>
      <c r="E233" s="212" t="s">
        <v>366</v>
      </c>
      <c r="F233" s="213" t="s">
        <v>367</v>
      </c>
      <c r="G233" s="214" t="s">
        <v>363</v>
      </c>
      <c r="H233" s="215">
        <v>2</v>
      </c>
      <c r="I233" s="216"/>
      <c r="J233" s="217">
        <f>ROUND(I233*H233,2)</f>
        <v>0</v>
      </c>
      <c r="K233" s="218"/>
      <c r="L233" s="43"/>
      <c r="M233" s="219" t="s">
        <v>1</v>
      </c>
      <c r="N233" s="220" t="s">
        <v>38</v>
      </c>
      <c r="O233" s="90"/>
      <c r="P233" s="221">
        <f>O233*H233</f>
        <v>0</v>
      </c>
      <c r="Q233" s="221">
        <v>0.1</v>
      </c>
      <c r="R233" s="221">
        <f>Q233*H233</f>
        <v>0.2</v>
      </c>
      <c r="S233" s="221">
        <v>0</v>
      </c>
      <c r="T233" s="222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3" t="s">
        <v>274</v>
      </c>
      <c r="AT233" s="223" t="s">
        <v>126</v>
      </c>
      <c r="AU233" s="223" t="s">
        <v>80</v>
      </c>
      <c r="AY233" s="16" t="s">
        <v>122</v>
      </c>
      <c r="BE233" s="224">
        <f>IF(N233="základní",J233,0)</f>
        <v>0</v>
      </c>
      <c r="BF233" s="224">
        <f>IF(N233="snížená",J233,0)</f>
        <v>0</v>
      </c>
      <c r="BG233" s="224">
        <f>IF(N233="zákl. přenesená",J233,0)</f>
        <v>0</v>
      </c>
      <c r="BH233" s="224">
        <f>IF(N233="sníž. přenesená",J233,0)</f>
        <v>0</v>
      </c>
      <c r="BI233" s="224">
        <f>IF(N233="nulová",J233,0)</f>
        <v>0</v>
      </c>
      <c r="BJ233" s="16" t="s">
        <v>78</v>
      </c>
      <c r="BK233" s="224">
        <f>ROUND(I233*H233,2)</f>
        <v>0</v>
      </c>
      <c r="BL233" s="16" t="s">
        <v>274</v>
      </c>
      <c r="BM233" s="223" t="s">
        <v>368</v>
      </c>
    </row>
    <row r="234" spans="1:63" s="12" customFormat="1" ht="22.8" customHeight="1">
      <c r="A234" s="12"/>
      <c r="B234" s="195"/>
      <c r="C234" s="196"/>
      <c r="D234" s="197" t="s">
        <v>72</v>
      </c>
      <c r="E234" s="209" t="s">
        <v>369</v>
      </c>
      <c r="F234" s="209" t="s">
        <v>370</v>
      </c>
      <c r="G234" s="196"/>
      <c r="H234" s="196"/>
      <c r="I234" s="199"/>
      <c r="J234" s="210">
        <f>BK234</f>
        <v>0</v>
      </c>
      <c r="K234" s="196"/>
      <c r="L234" s="201"/>
      <c r="M234" s="202"/>
      <c r="N234" s="203"/>
      <c r="O234" s="203"/>
      <c r="P234" s="204">
        <f>SUM(P235:P244)</f>
        <v>0</v>
      </c>
      <c r="Q234" s="203"/>
      <c r="R234" s="204">
        <f>SUM(R235:R244)</f>
        <v>0.039176</v>
      </c>
      <c r="S234" s="203"/>
      <c r="T234" s="205">
        <f>SUM(T235:T244)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6" t="s">
        <v>80</v>
      </c>
      <c r="AT234" s="207" t="s">
        <v>72</v>
      </c>
      <c r="AU234" s="207" t="s">
        <v>78</v>
      </c>
      <c r="AY234" s="206" t="s">
        <v>122</v>
      </c>
      <c r="BK234" s="208">
        <f>SUM(BK235:BK244)</f>
        <v>0</v>
      </c>
    </row>
    <row r="235" spans="1:65" s="2" customFormat="1" ht="24.15" customHeight="1">
      <c r="A235" s="37"/>
      <c r="B235" s="38"/>
      <c r="C235" s="211" t="s">
        <v>371</v>
      </c>
      <c r="D235" s="211" t="s">
        <v>126</v>
      </c>
      <c r="E235" s="212" t="s">
        <v>372</v>
      </c>
      <c r="F235" s="213" t="s">
        <v>373</v>
      </c>
      <c r="G235" s="214" t="s">
        <v>147</v>
      </c>
      <c r="H235" s="215">
        <v>7.15</v>
      </c>
      <c r="I235" s="216"/>
      <c r="J235" s="217">
        <f>ROUND(I235*H235,2)</f>
        <v>0</v>
      </c>
      <c r="K235" s="218"/>
      <c r="L235" s="43"/>
      <c r="M235" s="219" t="s">
        <v>1</v>
      </c>
      <c r="N235" s="220" t="s">
        <v>38</v>
      </c>
      <c r="O235" s="90"/>
      <c r="P235" s="221">
        <f>O235*H235</f>
        <v>0</v>
      </c>
      <c r="Q235" s="221">
        <v>0</v>
      </c>
      <c r="R235" s="221">
        <f>Q235*H235</f>
        <v>0</v>
      </c>
      <c r="S235" s="221">
        <v>0</v>
      </c>
      <c r="T235" s="222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3" t="s">
        <v>274</v>
      </c>
      <c r="AT235" s="223" t="s">
        <v>126</v>
      </c>
      <c r="AU235" s="223" t="s">
        <v>80</v>
      </c>
      <c r="AY235" s="16" t="s">
        <v>122</v>
      </c>
      <c r="BE235" s="224">
        <f>IF(N235="základní",J235,0)</f>
        <v>0</v>
      </c>
      <c r="BF235" s="224">
        <f>IF(N235="snížená",J235,0)</f>
        <v>0</v>
      </c>
      <c r="BG235" s="224">
        <f>IF(N235="zákl. přenesená",J235,0)</f>
        <v>0</v>
      </c>
      <c r="BH235" s="224">
        <f>IF(N235="sníž. přenesená",J235,0)</f>
        <v>0</v>
      </c>
      <c r="BI235" s="224">
        <f>IF(N235="nulová",J235,0)</f>
        <v>0</v>
      </c>
      <c r="BJ235" s="16" t="s">
        <v>78</v>
      </c>
      <c r="BK235" s="224">
        <f>ROUND(I235*H235,2)</f>
        <v>0</v>
      </c>
      <c r="BL235" s="16" t="s">
        <v>274</v>
      </c>
      <c r="BM235" s="223" t="s">
        <v>374</v>
      </c>
    </row>
    <row r="236" spans="1:51" s="13" customFormat="1" ht="12">
      <c r="A236" s="13"/>
      <c r="B236" s="225"/>
      <c r="C236" s="226"/>
      <c r="D236" s="227" t="s">
        <v>132</v>
      </c>
      <c r="E236" s="228" t="s">
        <v>1</v>
      </c>
      <c r="F236" s="229" t="s">
        <v>375</v>
      </c>
      <c r="G236" s="226"/>
      <c r="H236" s="230">
        <v>7.15</v>
      </c>
      <c r="I236" s="231"/>
      <c r="J236" s="226"/>
      <c r="K236" s="226"/>
      <c r="L236" s="232"/>
      <c r="M236" s="233"/>
      <c r="N236" s="234"/>
      <c r="O236" s="234"/>
      <c r="P236" s="234"/>
      <c r="Q236" s="234"/>
      <c r="R236" s="234"/>
      <c r="S236" s="234"/>
      <c r="T236" s="235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6" t="s">
        <v>132</v>
      </c>
      <c r="AU236" s="236" t="s">
        <v>80</v>
      </c>
      <c r="AV236" s="13" t="s">
        <v>80</v>
      </c>
      <c r="AW236" s="13" t="s">
        <v>30</v>
      </c>
      <c r="AX236" s="13" t="s">
        <v>78</v>
      </c>
      <c r="AY236" s="236" t="s">
        <v>122</v>
      </c>
    </row>
    <row r="237" spans="1:65" s="2" customFormat="1" ht="24.15" customHeight="1">
      <c r="A237" s="37"/>
      <c r="B237" s="38"/>
      <c r="C237" s="248" t="s">
        <v>376</v>
      </c>
      <c r="D237" s="248" t="s">
        <v>286</v>
      </c>
      <c r="E237" s="249" t="s">
        <v>377</v>
      </c>
      <c r="F237" s="250" t="s">
        <v>378</v>
      </c>
      <c r="G237" s="251" t="s">
        <v>129</v>
      </c>
      <c r="H237" s="252">
        <v>2.716</v>
      </c>
      <c r="I237" s="253"/>
      <c r="J237" s="254">
        <f>ROUND(I237*H237,2)</f>
        <v>0</v>
      </c>
      <c r="K237" s="255"/>
      <c r="L237" s="256"/>
      <c r="M237" s="257" t="s">
        <v>1</v>
      </c>
      <c r="N237" s="258" t="s">
        <v>38</v>
      </c>
      <c r="O237" s="90"/>
      <c r="P237" s="221">
        <f>O237*H237</f>
        <v>0</v>
      </c>
      <c r="Q237" s="221">
        <v>0.007</v>
      </c>
      <c r="R237" s="221">
        <f>Q237*H237</f>
        <v>0.019012</v>
      </c>
      <c r="S237" s="221">
        <v>0</v>
      </c>
      <c r="T237" s="222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3" t="s">
        <v>289</v>
      </c>
      <c r="AT237" s="223" t="s">
        <v>286</v>
      </c>
      <c r="AU237" s="223" t="s">
        <v>80</v>
      </c>
      <c r="AY237" s="16" t="s">
        <v>122</v>
      </c>
      <c r="BE237" s="224">
        <f>IF(N237="základní",J237,0)</f>
        <v>0</v>
      </c>
      <c r="BF237" s="224">
        <f>IF(N237="snížená",J237,0)</f>
        <v>0</v>
      </c>
      <c r="BG237" s="224">
        <f>IF(N237="zákl. přenesená",J237,0)</f>
        <v>0</v>
      </c>
      <c r="BH237" s="224">
        <f>IF(N237="sníž. přenesená",J237,0)</f>
        <v>0</v>
      </c>
      <c r="BI237" s="224">
        <f>IF(N237="nulová",J237,0)</f>
        <v>0</v>
      </c>
      <c r="BJ237" s="16" t="s">
        <v>78</v>
      </c>
      <c r="BK237" s="224">
        <f>ROUND(I237*H237,2)</f>
        <v>0</v>
      </c>
      <c r="BL237" s="16" t="s">
        <v>274</v>
      </c>
      <c r="BM237" s="223" t="s">
        <v>379</v>
      </c>
    </row>
    <row r="238" spans="1:51" s="13" customFormat="1" ht="12">
      <c r="A238" s="13"/>
      <c r="B238" s="225"/>
      <c r="C238" s="226"/>
      <c r="D238" s="227" t="s">
        <v>132</v>
      </c>
      <c r="E238" s="228" t="s">
        <v>1</v>
      </c>
      <c r="F238" s="229" t="s">
        <v>380</v>
      </c>
      <c r="G238" s="226"/>
      <c r="H238" s="230">
        <v>2.716</v>
      </c>
      <c r="I238" s="231"/>
      <c r="J238" s="226"/>
      <c r="K238" s="226"/>
      <c r="L238" s="232"/>
      <c r="M238" s="233"/>
      <c r="N238" s="234"/>
      <c r="O238" s="234"/>
      <c r="P238" s="234"/>
      <c r="Q238" s="234"/>
      <c r="R238" s="234"/>
      <c r="S238" s="234"/>
      <c r="T238" s="235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6" t="s">
        <v>132</v>
      </c>
      <c r="AU238" s="236" t="s">
        <v>80</v>
      </c>
      <c r="AV238" s="13" t="s">
        <v>80</v>
      </c>
      <c r="AW238" s="13" t="s">
        <v>30</v>
      </c>
      <c r="AX238" s="13" t="s">
        <v>78</v>
      </c>
      <c r="AY238" s="236" t="s">
        <v>122</v>
      </c>
    </row>
    <row r="239" spans="1:65" s="2" customFormat="1" ht="24.15" customHeight="1">
      <c r="A239" s="37"/>
      <c r="B239" s="38"/>
      <c r="C239" s="248" t="s">
        <v>381</v>
      </c>
      <c r="D239" s="248" t="s">
        <v>286</v>
      </c>
      <c r="E239" s="249" t="s">
        <v>382</v>
      </c>
      <c r="F239" s="250" t="s">
        <v>383</v>
      </c>
      <c r="G239" s="251" t="s">
        <v>129</v>
      </c>
      <c r="H239" s="252">
        <v>5.51</v>
      </c>
      <c r="I239" s="253"/>
      <c r="J239" s="254">
        <f>ROUND(I239*H239,2)</f>
        <v>0</v>
      </c>
      <c r="K239" s="255"/>
      <c r="L239" s="256"/>
      <c r="M239" s="257" t="s">
        <v>1</v>
      </c>
      <c r="N239" s="258" t="s">
        <v>38</v>
      </c>
      <c r="O239" s="90"/>
      <c r="P239" s="221">
        <f>O239*H239</f>
        <v>0</v>
      </c>
      <c r="Q239" s="221">
        <v>0.0034</v>
      </c>
      <c r="R239" s="221">
        <f>Q239*H239</f>
        <v>0.018733999999999997</v>
      </c>
      <c r="S239" s="221">
        <v>0</v>
      </c>
      <c r="T239" s="222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3" t="s">
        <v>289</v>
      </c>
      <c r="AT239" s="223" t="s">
        <v>286</v>
      </c>
      <c r="AU239" s="223" t="s">
        <v>80</v>
      </c>
      <c r="AY239" s="16" t="s">
        <v>122</v>
      </c>
      <c r="BE239" s="224">
        <f>IF(N239="základní",J239,0)</f>
        <v>0</v>
      </c>
      <c r="BF239" s="224">
        <f>IF(N239="snížená",J239,0)</f>
        <v>0</v>
      </c>
      <c r="BG239" s="224">
        <f>IF(N239="zákl. přenesená",J239,0)</f>
        <v>0</v>
      </c>
      <c r="BH239" s="224">
        <f>IF(N239="sníž. přenesená",J239,0)</f>
        <v>0</v>
      </c>
      <c r="BI239" s="224">
        <f>IF(N239="nulová",J239,0)</f>
        <v>0</v>
      </c>
      <c r="BJ239" s="16" t="s">
        <v>78</v>
      </c>
      <c r="BK239" s="224">
        <f>ROUND(I239*H239,2)</f>
        <v>0</v>
      </c>
      <c r="BL239" s="16" t="s">
        <v>274</v>
      </c>
      <c r="BM239" s="223" t="s">
        <v>384</v>
      </c>
    </row>
    <row r="240" spans="1:51" s="13" customFormat="1" ht="12">
      <c r="A240" s="13"/>
      <c r="B240" s="225"/>
      <c r="C240" s="226"/>
      <c r="D240" s="227" t="s">
        <v>132</v>
      </c>
      <c r="E240" s="228" t="s">
        <v>1</v>
      </c>
      <c r="F240" s="229" t="s">
        <v>385</v>
      </c>
      <c r="G240" s="226"/>
      <c r="H240" s="230">
        <v>5.51</v>
      </c>
      <c r="I240" s="231"/>
      <c r="J240" s="226"/>
      <c r="K240" s="226"/>
      <c r="L240" s="232"/>
      <c r="M240" s="233"/>
      <c r="N240" s="234"/>
      <c r="O240" s="234"/>
      <c r="P240" s="234"/>
      <c r="Q240" s="234"/>
      <c r="R240" s="234"/>
      <c r="S240" s="234"/>
      <c r="T240" s="235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6" t="s">
        <v>132</v>
      </c>
      <c r="AU240" s="236" t="s">
        <v>80</v>
      </c>
      <c r="AV240" s="13" t="s">
        <v>80</v>
      </c>
      <c r="AW240" s="13" t="s">
        <v>30</v>
      </c>
      <c r="AX240" s="13" t="s">
        <v>78</v>
      </c>
      <c r="AY240" s="236" t="s">
        <v>122</v>
      </c>
    </row>
    <row r="241" spans="1:65" s="2" customFormat="1" ht="16.5" customHeight="1">
      <c r="A241" s="37"/>
      <c r="B241" s="38"/>
      <c r="C241" s="248" t="s">
        <v>386</v>
      </c>
      <c r="D241" s="248" t="s">
        <v>286</v>
      </c>
      <c r="E241" s="249" t="s">
        <v>387</v>
      </c>
      <c r="F241" s="250" t="s">
        <v>388</v>
      </c>
      <c r="G241" s="251" t="s">
        <v>147</v>
      </c>
      <c r="H241" s="252">
        <v>7.15</v>
      </c>
      <c r="I241" s="253"/>
      <c r="J241" s="254">
        <f>ROUND(I241*H241,2)</f>
        <v>0</v>
      </c>
      <c r="K241" s="255"/>
      <c r="L241" s="256"/>
      <c r="M241" s="257" t="s">
        <v>1</v>
      </c>
      <c r="N241" s="258" t="s">
        <v>38</v>
      </c>
      <c r="O241" s="90"/>
      <c r="P241" s="221">
        <f>O241*H241</f>
        <v>0</v>
      </c>
      <c r="Q241" s="221">
        <v>0.0002</v>
      </c>
      <c r="R241" s="221">
        <f>Q241*H241</f>
        <v>0.00143</v>
      </c>
      <c r="S241" s="221">
        <v>0</v>
      </c>
      <c r="T241" s="222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3" t="s">
        <v>289</v>
      </c>
      <c r="AT241" s="223" t="s">
        <v>286</v>
      </c>
      <c r="AU241" s="223" t="s">
        <v>80</v>
      </c>
      <c r="AY241" s="16" t="s">
        <v>122</v>
      </c>
      <c r="BE241" s="224">
        <f>IF(N241="základní",J241,0)</f>
        <v>0</v>
      </c>
      <c r="BF241" s="224">
        <f>IF(N241="snížená",J241,0)</f>
        <v>0</v>
      </c>
      <c r="BG241" s="224">
        <f>IF(N241="zákl. přenesená",J241,0)</f>
        <v>0</v>
      </c>
      <c r="BH241" s="224">
        <f>IF(N241="sníž. přenesená",J241,0)</f>
        <v>0</v>
      </c>
      <c r="BI241" s="224">
        <f>IF(N241="nulová",J241,0)</f>
        <v>0</v>
      </c>
      <c r="BJ241" s="16" t="s">
        <v>78</v>
      </c>
      <c r="BK241" s="224">
        <f>ROUND(I241*H241,2)</f>
        <v>0</v>
      </c>
      <c r="BL241" s="16" t="s">
        <v>274</v>
      </c>
      <c r="BM241" s="223" t="s">
        <v>389</v>
      </c>
    </row>
    <row r="242" spans="1:51" s="13" customFormat="1" ht="12">
      <c r="A242" s="13"/>
      <c r="B242" s="225"/>
      <c r="C242" s="226"/>
      <c r="D242" s="227" t="s">
        <v>132</v>
      </c>
      <c r="E242" s="228" t="s">
        <v>1</v>
      </c>
      <c r="F242" s="229" t="s">
        <v>375</v>
      </c>
      <c r="G242" s="226"/>
      <c r="H242" s="230">
        <v>7.15</v>
      </c>
      <c r="I242" s="231"/>
      <c r="J242" s="226"/>
      <c r="K242" s="226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132</v>
      </c>
      <c r="AU242" s="236" t="s">
        <v>80</v>
      </c>
      <c r="AV242" s="13" t="s">
        <v>80</v>
      </c>
      <c r="AW242" s="13" t="s">
        <v>30</v>
      </c>
      <c r="AX242" s="13" t="s">
        <v>78</v>
      </c>
      <c r="AY242" s="236" t="s">
        <v>122</v>
      </c>
    </row>
    <row r="243" spans="1:65" s="2" customFormat="1" ht="16.5" customHeight="1">
      <c r="A243" s="37"/>
      <c r="B243" s="38"/>
      <c r="C243" s="211" t="s">
        <v>390</v>
      </c>
      <c r="D243" s="211" t="s">
        <v>126</v>
      </c>
      <c r="E243" s="212" t="s">
        <v>391</v>
      </c>
      <c r="F243" s="213" t="s">
        <v>392</v>
      </c>
      <c r="G243" s="214" t="s">
        <v>147</v>
      </c>
      <c r="H243" s="215">
        <v>9.6</v>
      </c>
      <c r="I243" s="216"/>
      <c r="J243" s="217">
        <f>ROUND(I243*H243,2)</f>
        <v>0</v>
      </c>
      <c r="K243" s="218"/>
      <c r="L243" s="43"/>
      <c r="M243" s="219" t="s">
        <v>1</v>
      </c>
      <c r="N243" s="220" t="s">
        <v>38</v>
      </c>
      <c r="O243" s="90"/>
      <c r="P243" s="221">
        <f>O243*H243</f>
        <v>0</v>
      </c>
      <c r="Q243" s="221">
        <v>0</v>
      </c>
      <c r="R243" s="221">
        <f>Q243*H243</f>
        <v>0</v>
      </c>
      <c r="S243" s="221">
        <v>0</v>
      </c>
      <c r="T243" s="222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23" t="s">
        <v>274</v>
      </c>
      <c r="AT243" s="223" t="s">
        <v>126</v>
      </c>
      <c r="AU243" s="223" t="s">
        <v>80</v>
      </c>
      <c r="AY243" s="16" t="s">
        <v>122</v>
      </c>
      <c r="BE243" s="224">
        <f>IF(N243="základní",J243,0)</f>
        <v>0</v>
      </c>
      <c r="BF243" s="224">
        <f>IF(N243="snížená",J243,0)</f>
        <v>0</v>
      </c>
      <c r="BG243" s="224">
        <f>IF(N243="zákl. přenesená",J243,0)</f>
        <v>0</v>
      </c>
      <c r="BH243" s="224">
        <f>IF(N243="sníž. přenesená",J243,0)</f>
        <v>0</v>
      </c>
      <c r="BI243" s="224">
        <f>IF(N243="nulová",J243,0)</f>
        <v>0</v>
      </c>
      <c r="BJ243" s="16" t="s">
        <v>78</v>
      </c>
      <c r="BK243" s="224">
        <f>ROUND(I243*H243,2)</f>
        <v>0</v>
      </c>
      <c r="BL243" s="16" t="s">
        <v>274</v>
      </c>
      <c r="BM243" s="223" t="s">
        <v>393</v>
      </c>
    </row>
    <row r="244" spans="1:51" s="13" customFormat="1" ht="12">
      <c r="A244" s="13"/>
      <c r="B244" s="225"/>
      <c r="C244" s="226"/>
      <c r="D244" s="227" t="s">
        <v>132</v>
      </c>
      <c r="E244" s="228" t="s">
        <v>1</v>
      </c>
      <c r="F244" s="229" t="s">
        <v>394</v>
      </c>
      <c r="G244" s="226"/>
      <c r="H244" s="230">
        <v>9.6</v>
      </c>
      <c r="I244" s="231"/>
      <c r="J244" s="226"/>
      <c r="K244" s="226"/>
      <c r="L244" s="232"/>
      <c r="M244" s="233"/>
      <c r="N244" s="234"/>
      <c r="O244" s="234"/>
      <c r="P244" s="234"/>
      <c r="Q244" s="234"/>
      <c r="R244" s="234"/>
      <c r="S244" s="234"/>
      <c r="T244" s="235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6" t="s">
        <v>132</v>
      </c>
      <c r="AU244" s="236" t="s">
        <v>80</v>
      </c>
      <c r="AV244" s="13" t="s">
        <v>80</v>
      </c>
      <c r="AW244" s="13" t="s">
        <v>30</v>
      </c>
      <c r="AX244" s="13" t="s">
        <v>78</v>
      </c>
      <c r="AY244" s="236" t="s">
        <v>122</v>
      </c>
    </row>
    <row r="245" spans="1:63" s="12" customFormat="1" ht="22.8" customHeight="1">
      <c r="A245" s="12"/>
      <c r="B245" s="195"/>
      <c r="C245" s="196"/>
      <c r="D245" s="197" t="s">
        <v>72</v>
      </c>
      <c r="E245" s="209" t="s">
        <v>395</v>
      </c>
      <c r="F245" s="209" t="s">
        <v>396</v>
      </c>
      <c r="G245" s="196"/>
      <c r="H245" s="196"/>
      <c r="I245" s="199"/>
      <c r="J245" s="210">
        <f>BK245</f>
        <v>0</v>
      </c>
      <c r="K245" s="196"/>
      <c r="L245" s="201"/>
      <c r="M245" s="202"/>
      <c r="N245" s="203"/>
      <c r="O245" s="203"/>
      <c r="P245" s="204">
        <f>SUM(P246:P260)</f>
        <v>0</v>
      </c>
      <c r="Q245" s="203"/>
      <c r="R245" s="204">
        <f>SUM(R246:R260)</f>
        <v>66.94632802</v>
      </c>
      <c r="S245" s="203"/>
      <c r="T245" s="205">
        <f>SUM(T246:T260)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6" t="s">
        <v>80</v>
      </c>
      <c r="AT245" s="207" t="s">
        <v>72</v>
      </c>
      <c r="AU245" s="207" t="s">
        <v>78</v>
      </c>
      <c r="AY245" s="206" t="s">
        <v>122</v>
      </c>
      <c r="BK245" s="208">
        <f>SUM(BK246:BK260)</f>
        <v>0</v>
      </c>
    </row>
    <row r="246" spans="1:65" s="2" customFormat="1" ht="24.15" customHeight="1">
      <c r="A246" s="37"/>
      <c r="B246" s="38"/>
      <c r="C246" s="211" t="s">
        <v>397</v>
      </c>
      <c r="D246" s="211" t="s">
        <v>126</v>
      </c>
      <c r="E246" s="212" t="s">
        <v>398</v>
      </c>
      <c r="F246" s="213" t="s">
        <v>399</v>
      </c>
      <c r="G246" s="214" t="s">
        <v>147</v>
      </c>
      <c r="H246" s="215">
        <v>24.75</v>
      </c>
      <c r="I246" s="216"/>
      <c r="J246" s="217">
        <f>ROUND(I246*H246,2)</f>
        <v>0</v>
      </c>
      <c r="K246" s="218"/>
      <c r="L246" s="43"/>
      <c r="M246" s="219" t="s">
        <v>1</v>
      </c>
      <c r="N246" s="220" t="s">
        <v>38</v>
      </c>
      <c r="O246" s="90"/>
      <c r="P246" s="221">
        <f>O246*H246</f>
        <v>0</v>
      </c>
      <c r="Q246" s="221">
        <v>0</v>
      </c>
      <c r="R246" s="221">
        <f>Q246*H246</f>
        <v>0</v>
      </c>
      <c r="S246" s="221">
        <v>0</v>
      </c>
      <c r="T246" s="222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3" t="s">
        <v>274</v>
      </c>
      <c r="AT246" s="223" t="s">
        <v>126</v>
      </c>
      <c r="AU246" s="223" t="s">
        <v>80</v>
      </c>
      <c r="AY246" s="16" t="s">
        <v>122</v>
      </c>
      <c r="BE246" s="224">
        <f>IF(N246="základní",J246,0)</f>
        <v>0</v>
      </c>
      <c r="BF246" s="224">
        <f>IF(N246="snížená",J246,0)</f>
        <v>0</v>
      </c>
      <c r="BG246" s="224">
        <f>IF(N246="zákl. přenesená",J246,0)</f>
        <v>0</v>
      </c>
      <c r="BH246" s="224">
        <f>IF(N246="sníž. přenesená",J246,0)</f>
        <v>0</v>
      </c>
      <c r="BI246" s="224">
        <f>IF(N246="nulová",J246,0)</f>
        <v>0</v>
      </c>
      <c r="BJ246" s="16" t="s">
        <v>78</v>
      </c>
      <c r="BK246" s="224">
        <f>ROUND(I246*H246,2)</f>
        <v>0</v>
      </c>
      <c r="BL246" s="16" t="s">
        <v>274</v>
      </c>
      <c r="BM246" s="223" t="s">
        <v>400</v>
      </c>
    </row>
    <row r="247" spans="1:51" s="13" customFormat="1" ht="12">
      <c r="A247" s="13"/>
      <c r="B247" s="225"/>
      <c r="C247" s="226"/>
      <c r="D247" s="227" t="s">
        <v>132</v>
      </c>
      <c r="E247" s="228" t="s">
        <v>1</v>
      </c>
      <c r="F247" s="229" t="s">
        <v>401</v>
      </c>
      <c r="G247" s="226"/>
      <c r="H247" s="230">
        <v>24.75</v>
      </c>
      <c r="I247" s="231"/>
      <c r="J247" s="226"/>
      <c r="K247" s="226"/>
      <c r="L247" s="232"/>
      <c r="M247" s="233"/>
      <c r="N247" s="234"/>
      <c r="O247" s="234"/>
      <c r="P247" s="234"/>
      <c r="Q247" s="234"/>
      <c r="R247" s="234"/>
      <c r="S247" s="234"/>
      <c r="T247" s="23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6" t="s">
        <v>132</v>
      </c>
      <c r="AU247" s="236" t="s">
        <v>80</v>
      </c>
      <c r="AV247" s="13" t="s">
        <v>80</v>
      </c>
      <c r="AW247" s="13" t="s">
        <v>30</v>
      </c>
      <c r="AX247" s="13" t="s">
        <v>78</v>
      </c>
      <c r="AY247" s="236" t="s">
        <v>122</v>
      </c>
    </row>
    <row r="248" spans="1:65" s="2" customFormat="1" ht="16.5" customHeight="1">
      <c r="A248" s="37"/>
      <c r="B248" s="38"/>
      <c r="C248" s="248" t="s">
        <v>402</v>
      </c>
      <c r="D248" s="248" t="s">
        <v>286</v>
      </c>
      <c r="E248" s="249" t="s">
        <v>403</v>
      </c>
      <c r="F248" s="250" t="s">
        <v>404</v>
      </c>
      <c r="G248" s="251" t="s">
        <v>313</v>
      </c>
      <c r="H248" s="252">
        <v>1237.5</v>
      </c>
      <c r="I248" s="253"/>
      <c r="J248" s="254">
        <f>ROUND(I248*H248,2)</f>
        <v>0</v>
      </c>
      <c r="K248" s="255"/>
      <c r="L248" s="256"/>
      <c r="M248" s="257" t="s">
        <v>1</v>
      </c>
      <c r="N248" s="258" t="s">
        <v>38</v>
      </c>
      <c r="O248" s="90"/>
      <c r="P248" s="221">
        <f>O248*H248</f>
        <v>0</v>
      </c>
      <c r="Q248" s="221">
        <v>0.052</v>
      </c>
      <c r="R248" s="221">
        <f>Q248*H248</f>
        <v>64.35</v>
      </c>
      <c r="S248" s="221">
        <v>0</v>
      </c>
      <c r="T248" s="222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23" t="s">
        <v>289</v>
      </c>
      <c r="AT248" s="223" t="s">
        <v>286</v>
      </c>
      <c r="AU248" s="223" t="s">
        <v>80</v>
      </c>
      <c r="AY248" s="16" t="s">
        <v>122</v>
      </c>
      <c r="BE248" s="224">
        <f>IF(N248="základní",J248,0)</f>
        <v>0</v>
      </c>
      <c r="BF248" s="224">
        <f>IF(N248="snížená",J248,0)</f>
        <v>0</v>
      </c>
      <c r="BG248" s="224">
        <f>IF(N248="zákl. přenesená",J248,0)</f>
        <v>0</v>
      </c>
      <c r="BH248" s="224">
        <f>IF(N248="sníž. přenesená",J248,0)</f>
        <v>0</v>
      </c>
      <c r="BI248" s="224">
        <f>IF(N248="nulová",J248,0)</f>
        <v>0</v>
      </c>
      <c r="BJ248" s="16" t="s">
        <v>78</v>
      </c>
      <c r="BK248" s="224">
        <f>ROUND(I248*H248,2)</f>
        <v>0</v>
      </c>
      <c r="BL248" s="16" t="s">
        <v>274</v>
      </c>
      <c r="BM248" s="223" t="s">
        <v>405</v>
      </c>
    </row>
    <row r="249" spans="1:51" s="13" customFormat="1" ht="12">
      <c r="A249" s="13"/>
      <c r="B249" s="225"/>
      <c r="C249" s="226"/>
      <c r="D249" s="227" t="s">
        <v>132</v>
      </c>
      <c r="E249" s="228" t="s">
        <v>1</v>
      </c>
      <c r="F249" s="229" t="s">
        <v>406</v>
      </c>
      <c r="G249" s="226"/>
      <c r="H249" s="230">
        <v>1237.5</v>
      </c>
      <c r="I249" s="231"/>
      <c r="J249" s="226"/>
      <c r="K249" s="226"/>
      <c r="L249" s="232"/>
      <c r="M249" s="233"/>
      <c r="N249" s="234"/>
      <c r="O249" s="234"/>
      <c r="P249" s="234"/>
      <c r="Q249" s="234"/>
      <c r="R249" s="234"/>
      <c r="S249" s="234"/>
      <c r="T249" s="23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6" t="s">
        <v>132</v>
      </c>
      <c r="AU249" s="236" t="s">
        <v>80</v>
      </c>
      <c r="AV249" s="13" t="s">
        <v>80</v>
      </c>
      <c r="AW249" s="13" t="s">
        <v>30</v>
      </c>
      <c r="AX249" s="13" t="s">
        <v>78</v>
      </c>
      <c r="AY249" s="236" t="s">
        <v>122</v>
      </c>
    </row>
    <row r="250" spans="1:65" s="2" customFormat="1" ht="21.75" customHeight="1">
      <c r="A250" s="37"/>
      <c r="B250" s="38"/>
      <c r="C250" s="211" t="s">
        <v>407</v>
      </c>
      <c r="D250" s="211" t="s">
        <v>126</v>
      </c>
      <c r="E250" s="212" t="s">
        <v>408</v>
      </c>
      <c r="F250" s="213" t="s">
        <v>409</v>
      </c>
      <c r="G250" s="214" t="s">
        <v>129</v>
      </c>
      <c r="H250" s="215">
        <v>21.186</v>
      </c>
      <c r="I250" s="216"/>
      <c r="J250" s="217">
        <f>ROUND(I250*H250,2)</f>
        <v>0</v>
      </c>
      <c r="K250" s="218"/>
      <c r="L250" s="43"/>
      <c r="M250" s="219" t="s">
        <v>1</v>
      </c>
      <c r="N250" s="220" t="s">
        <v>38</v>
      </c>
      <c r="O250" s="90"/>
      <c r="P250" s="221">
        <f>O250*H250</f>
        <v>0</v>
      </c>
      <c r="Q250" s="221">
        <v>0.06583</v>
      </c>
      <c r="R250" s="221">
        <f>Q250*H250</f>
        <v>1.3946743799999999</v>
      </c>
      <c r="S250" s="221">
        <v>0</v>
      </c>
      <c r="T250" s="222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3" t="s">
        <v>274</v>
      </c>
      <c r="AT250" s="223" t="s">
        <v>126</v>
      </c>
      <c r="AU250" s="223" t="s">
        <v>80</v>
      </c>
      <c r="AY250" s="16" t="s">
        <v>122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6" t="s">
        <v>78</v>
      </c>
      <c r="BK250" s="224">
        <f>ROUND(I250*H250,2)</f>
        <v>0</v>
      </c>
      <c r="BL250" s="16" t="s">
        <v>274</v>
      </c>
      <c r="BM250" s="223" t="s">
        <v>410</v>
      </c>
    </row>
    <row r="251" spans="1:51" s="13" customFormat="1" ht="12">
      <c r="A251" s="13"/>
      <c r="B251" s="225"/>
      <c r="C251" s="226"/>
      <c r="D251" s="227" t="s">
        <v>132</v>
      </c>
      <c r="E251" s="228" t="s">
        <v>1</v>
      </c>
      <c r="F251" s="229" t="s">
        <v>411</v>
      </c>
      <c r="G251" s="226"/>
      <c r="H251" s="230">
        <v>21.186</v>
      </c>
      <c r="I251" s="231"/>
      <c r="J251" s="226"/>
      <c r="K251" s="226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132</v>
      </c>
      <c r="AU251" s="236" t="s">
        <v>80</v>
      </c>
      <c r="AV251" s="13" t="s">
        <v>80</v>
      </c>
      <c r="AW251" s="13" t="s">
        <v>30</v>
      </c>
      <c r="AX251" s="13" t="s">
        <v>78</v>
      </c>
      <c r="AY251" s="236" t="s">
        <v>122</v>
      </c>
    </row>
    <row r="252" spans="1:65" s="2" customFormat="1" ht="16.5" customHeight="1">
      <c r="A252" s="37"/>
      <c r="B252" s="38"/>
      <c r="C252" s="248" t="s">
        <v>412</v>
      </c>
      <c r="D252" s="248" t="s">
        <v>286</v>
      </c>
      <c r="E252" s="249" t="s">
        <v>413</v>
      </c>
      <c r="F252" s="250" t="s">
        <v>414</v>
      </c>
      <c r="G252" s="251" t="s">
        <v>186</v>
      </c>
      <c r="H252" s="252">
        <v>0.847</v>
      </c>
      <c r="I252" s="253"/>
      <c r="J252" s="254">
        <f>ROUND(I252*H252,2)</f>
        <v>0</v>
      </c>
      <c r="K252" s="255"/>
      <c r="L252" s="256"/>
      <c r="M252" s="257" t="s">
        <v>1</v>
      </c>
      <c r="N252" s="258" t="s">
        <v>38</v>
      </c>
      <c r="O252" s="90"/>
      <c r="P252" s="221">
        <f>O252*H252</f>
        <v>0</v>
      </c>
      <c r="Q252" s="221">
        <v>1</v>
      </c>
      <c r="R252" s="221">
        <f>Q252*H252</f>
        <v>0.847</v>
      </c>
      <c r="S252" s="221">
        <v>0</v>
      </c>
      <c r="T252" s="222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3" t="s">
        <v>289</v>
      </c>
      <c r="AT252" s="223" t="s">
        <v>286</v>
      </c>
      <c r="AU252" s="223" t="s">
        <v>80</v>
      </c>
      <c r="AY252" s="16" t="s">
        <v>122</v>
      </c>
      <c r="BE252" s="224">
        <f>IF(N252="základní",J252,0)</f>
        <v>0</v>
      </c>
      <c r="BF252" s="224">
        <f>IF(N252="snížená",J252,0)</f>
        <v>0</v>
      </c>
      <c r="BG252" s="224">
        <f>IF(N252="zákl. přenesená",J252,0)</f>
        <v>0</v>
      </c>
      <c r="BH252" s="224">
        <f>IF(N252="sníž. přenesená",J252,0)</f>
        <v>0</v>
      </c>
      <c r="BI252" s="224">
        <f>IF(N252="nulová",J252,0)</f>
        <v>0</v>
      </c>
      <c r="BJ252" s="16" t="s">
        <v>78</v>
      </c>
      <c r="BK252" s="224">
        <f>ROUND(I252*H252,2)</f>
        <v>0</v>
      </c>
      <c r="BL252" s="16" t="s">
        <v>274</v>
      </c>
      <c r="BM252" s="223" t="s">
        <v>415</v>
      </c>
    </row>
    <row r="253" spans="1:51" s="13" customFormat="1" ht="12">
      <c r="A253" s="13"/>
      <c r="B253" s="225"/>
      <c r="C253" s="226"/>
      <c r="D253" s="227" t="s">
        <v>132</v>
      </c>
      <c r="E253" s="228" t="s">
        <v>1</v>
      </c>
      <c r="F253" s="229" t="s">
        <v>416</v>
      </c>
      <c r="G253" s="226"/>
      <c r="H253" s="230">
        <v>0.847</v>
      </c>
      <c r="I253" s="231"/>
      <c r="J253" s="226"/>
      <c r="K253" s="226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132</v>
      </c>
      <c r="AU253" s="236" t="s">
        <v>80</v>
      </c>
      <c r="AV253" s="13" t="s">
        <v>80</v>
      </c>
      <c r="AW253" s="13" t="s">
        <v>30</v>
      </c>
      <c r="AX253" s="13" t="s">
        <v>78</v>
      </c>
      <c r="AY253" s="236" t="s">
        <v>122</v>
      </c>
    </row>
    <row r="254" spans="1:65" s="2" customFormat="1" ht="24.15" customHeight="1">
      <c r="A254" s="37"/>
      <c r="B254" s="38"/>
      <c r="C254" s="211" t="s">
        <v>417</v>
      </c>
      <c r="D254" s="211" t="s">
        <v>126</v>
      </c>
      <c r="E254" s="212" t="s">
        <v>418</v>
      </c>
      <c r="F254" s="213" t="s">
        <v>419</v>
      </c>
      <c r="G254" s="214" t="s">
        <v>129</v>
      </c>
      <c r="H254" s="215">
        <v>21.186</v>
      </c>
      <c r="I254" s="216"/>
      <c r="J254" s="217">
        <f>ROUND(I254*H254,2)</f>
        <v>0</v>
      </c>
      <c r="K254" s="218"/>
      <c r="L254" s="43"/>
      <c r="M254" s="219" t="s">
        <v>1</v>
      </c>
      <c r="N254" s="220" t="s">
        <v>38</v>
      </c>
      <c r="O254" s="90"/>
      <c r="P254" s="221">
        <f>O254*H254</f>
        <v>0</v>
      </c>
      <c r="Q254" s="221">
        <v>0</v>
      </c>
      <c r="R254" s="221">
        <f>Q254*H254</f>
        <v>0</v>
      </c>
      <c r="S254" s="221">
        <v>0</v>
      </c>
      <c r="T254" s="222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23" t="s">
        <v>274</v>
      </c>
      <c r="AT254" s="223" t="s">
        <v>126</v>
      </c>
      <c r="AU254" s="223" t="s">
        <v>80</v>
      </c>
      <c r="AY254" s="16" t="s">
        <v>122</v>
      </c>
      <c r="BE254" s="224">
        <f>IF(N254="základní",J254,0)</f>
        <v>0</v>
      </c>
      <c r="BF254" s="224">
        <f>IF(N254="snížená",J254,0)</f>
        <v>0</v>
      </c>
      <c r="BG254" s="224">
        <f>IF(N254="zákl. přenesená",J254,0)</f>
        <v>0</v>
      </c>
      <c r="BH254" s="224">
        <f>IF(N254="sníž. přenesená",J254,0)</f>
        <v>0</v>
      </c>
      <c r="BI254" s="224">
        <f>IF(N254="nulová",J254,0)</f>
        <v>0</v>
      </c>
      <c r="BJ254" s="16" t="s">
        <v>78</v>
      </c>
      <c r="BK254" s="224">
        <f>ROUND(I254*H254,2)</f>
        <v>0</v>
      </c>
      <c r="BL254" s="16" t="s">
        <v>274</v>
      </c>
      <c r="BM254" s="223" t="s">
        <v>420</v>
      </c>
    </row>
    <row r="255" spans="1:51" s="13" customFormat="1" ht="12">
      <c r="A255" s="13"/>
      <c r="B255" s="225"/>
      <c r="C255" s="226"/>
      <c r="D255" s="227" t="s">
        <v>132</v>
      </c>
      <c r="E255" s="228" t="s">
        <v>1</v>
      </c>
      <c r="F255" s="229" t="s">
        <v>411</v>
      </c>
      <c r="G255" s="226"/>
      <c r="H255" s="230">
        <v>21.186</v>
      </c>
      <c r="I255" s="231"/>
      <c r="J255" s="226"/>
      <c r="K255" s="226"/>
      <c r="L255" s="232"/>
      <c r="M255" s="233"/>
      <c r="N255" s="234"/>
      <c r="O255" s="234"/>
      <c r="P255" s="234"/>
      <c r="Q255" s="234"/>
      <c r="R255" s="234"/>
      <c r="S255" s="234"/>
      <c r="T255" s="235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6" t="s">
        <v>132</v>
      </c>
      <c r="AU255" s="236" t="s">
        <v>80</v>
      </c>
      <c r="AV255" s="13" t="s">
        <v>80</v>
      </c>
      <c r="AW255" s="13" t="s">
        <v>30</v>
      </c>
      <c r="AX255" s="13" t="s">
        <v>78</v>
      </c>
      <c r="AY255" s="236" t="s">
        <v>122</v>
      </c>
    </row>
    <row r="256" spans="1:65" s="2" customFormat="1" ht="24.15" customHeight="1">
      <c r="A256" s="37"/>
      <c r="B256" s="38"/>
      <c r="C256" s="211" t="s">
        <v>421</v>
      </c>
      <c r="D256" s="211" t="s">
        <v>126</v>
      </c>
      <c r="E256" s="212" t="s">
        <v>422</v>
      </c>
      <c r="F256" s="213" t="s">
        <v>423</v>
      </c>
      <c r="G256" s="214" t="s">
        <v>129</v>
      </c>
      <c r="H256" s="215">
        <v>3.672</v>
      </c>
      <c r="I256" s="216"/>
      <c r="J256" s="217">
        <f>ROUND(I256*H256,2)</f>
        <v>0</v>
      </c>
      <c r="K256" s="218"/>
      <c r="L256" s="43"/>
      <c r="M256" s="219" t="s">
        <v>1</v>
      </c>
      <c r="N256" s="220" t="s">
        <v>38</v>
      </c>
      <c r="O256" s="90"/>
      <c r="P256" s="221">
        <f>O256*H256</f>
        <v>0</v>
      </c>
      <c r="Q256" s="221">
        <v>0</v>
      </c>
      <c r="R256" s="221">
        <f>Q256*H256</f>
        <v>0</v>
      </c>
      <c r="S256" s="221">
        <v>0</v>
      </c>
      <c r="T256" s="222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3" t="s">
        <v>274</v>
      </c>
      <c r="AT256" s="223" t="s">
        <v>126</v>
      </c>
      <c r="AU256" s="223" t="s">
        <v>80</v>
      </c>
      <c r="AY256" s="16" t="s">
        <v>122</v>
      </c>
      <c r="BE256" s="224">
        <f>IF(N256="základní",J256,0)</f>
        <v>0</v>
      </c>
      <c r="BF256" s="224">
        <f>IF(N256="snížená",J256,0)</f>
        <v>0</v>
      </c>
      <c r="BG256" s="224">
        <f>IF(N256="zákl. přenesená",J256,0)</f>
        <v>0</v>
      </c>
      <c r="BH256" s="224">
        <f>IF(N256="sníž. přenesená",J256,0)</f>
        <v>0</v>
      </c>
      <c r="BI256" s="224">
        <f>IF(N256="nulová",J256,0)</f>
        <v>0</v>
      </c>
      <c r="BJ256" s="16" t="s">
        <v>78</v>
      </c>
      <c r="BK256" s="224">
        <f>ROUND(I256*H256,2)</f>
        <v>0</v>
      </c>
      <c r="BL256" s="16" t="s">
        <v>274</v>
      </c>
      <c r="BM256" s="223" t="s">
        <v>424</v>
      </c>
    </row>
    <row r="257" spans="1:51" s="13" customFormat="1" ht="12">
      <c r="A257" s="13"/>
      <c r="B257" s="225"/>
      <c r="C257" s="226"/>
      <c r="D257" s="227" t="s">
        <v>132</v>
      </c>
      <c r="E257" s="228" t="s">
        <v>1</v>
      </c>
      <c r="F257" s="229" t="s">
        <v>425</v>
      </c>
      <c r="G257" s="226"/>
      <c r="H257" s="230">
        <v>3.672</v>
      </c>
      <c r="I257" s="231"/>
      <c r="J257" s="226"/>
      <c r="K257" s="226"/>
      <c r="L257" s="232"/>
      <c r="M257" s="233"/>
      <c r="N257" s="234"/>
      <c r="O257" s="234"/>
      <c r="P257" s="234"/>
      <c r="Q257" s="234"/>
      <c r="R257" s="234"/>
      <c r="S257" s="234"/>
      <c r="T257" s="23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6" t="s">
        <v>132</v>
      </c>
      <c r="AU257" s="236" t="s">
        <v>80</v>
      </c>
      <c r="AV257" s="13" t="s">
        <v>80</v>
      </c>
      <c r="AW257" s="13" t="s">
        <v>30</v>
      </c>
      <c r="AX257" s="13" t="s">
        <v>78</v>
      </c>
      <c r="AY257" s="236" t="s">
        <v>122</v>
      </c>
    </row>
    <row r="258" spans="1:65" s="2" customFormat="1" ht="24.15" customHeight="1">
      <c r="A258" s="37"/>
      <c r="B258" s="38"/>
      <c r="C258" s="211" t="s">
        <v>426</v>
      </c>
      <c r="D258" s="211" t="s">
        <v>126</v>
      </c>
      <c r="E258" s="212" t="s">
        <v>427</v>
      </c>
      <c r="F258" s="213" t="s">
        <v>428</v>
      </c>
      <c r="G258" s="214" t="s">
        <v>129</v>
      </c>
      <c r="H258" s="215">
        <v>21.186</v>
      </c>
      <c r="I258" s="216"/>
      <c r="J258" s="217">
        <f>ROUND(I258*H258,2)</f>
        <v>0</v>
      </c>
      <c r="K258" s="218"/>
      <c r="L258" s="43"/>
      <c r="M258" s="219" t="s">
        <v>1</v>
      </c>
      <c r="N258" s="220" t="s">
        <v>38</v>
      </c>
      <c r="O258" s="90"/>
      <c r="P258" s="221">
        <f>O258*H258</f>
        <v>0</v>
      </c>
      <c r="Q258" s="221">
        <v>0.01674</v>
      </c>
      <c r="R258" s="221">
        <f>Q258*H258</f>
        <v>0.35465364000000005</v>
      </c>
      <c r="S258" s="221">
        <v>0</v>
      </c>
      <c r="T258" s="222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3" t="s">
        <v>274</v>
      </c>
      <c r="AT258" s="223" t="s">
        <v>126</v>
      </c>
      <c r="AU258" s="223" t="s">
        <v>80</v>
      </c>
      <c r="AY258" s="16" t="s">
        <v>122</v>
      </c>
      <c r="BE258" s="224">
        <f>IF(N258="základní",J258,0)</f>
        <v>0</v>
      </c>
      <c r="BF258" s="224">
        <f>IF(N258="snížená",J258,0)</f>
        <v>0</v>
      </c>
      <c r="BG258" s="224">
        <f>IF(N258="zákl. přenesená",J258,0)</f>
        <v>0</v>
      </c>
      <c r="BH258" s="224">
        <f>IF(N258="sníž. přenesená",J258,0)</f>
        <v>0</v>
      </c>
      <c r="BI258" s="224">
        <f>IF(N258="nulová",J258,0)</f>
        <v>0</v>
      </c>
      <c r="BJ258" s="16" t="s">
        <v>78</v>
      </c>
      <c r="BK258" s="224">
        <f>ROUND(I258*H258,2)</f>
        <v>0</v>
      </c>
      <c r="BL258" s="16" t="s">
        <v>274</v>
      </c>
      <c r="BM258" s="223" t="s">
        <v>429</v>
      </c>
    </row>
    <row r="259" spans="1:51" s="13" customFormat="1" ht="12">
      <c r="A259" s="13"/>
      <c r="B259" s="225"/>
      <c r="C259" s="226"/>
      <c r="D259" s="227" t="s">
        <v>132</v>
      </c>
      <c r="E259" s="228" t="s">
        <v>1</v>
      </c>
      <c r="F259" s="229" t="s">
        <v>411</v>
      </c>
      <c r="G259" s="226"/>
      <c r="H259" s="230">
        <v>21.186</v>
      </c>
      <c r="I259" s="231"/>
      <c r="J259" s="226"/>
      <c r="K259" s="226"/>
      <c r="L259" s="232"/>
      <c r="M259" s="233"/>
      <c r="N259" s="234"/>
      <c r="O259" s="234"/>
      <c r="P259" s="234"/>
      <c r="Q259" s="234"/>
      <c r="R259" s="234"/>
      <c r="S259" s="234"/>
      <c r="T259" s="23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6" t="s">
        <v>132</v>
      </c>
      <c r="AU259" s="236" t="s">
        <v>80</v>
      </c>
      <c r="AV259" s="13" t="s">
        <v>80</v>
      </c>
      <c r="AW259" s="13" t="s">
        <v>30</v>
      </c>
      <c r="AX259" s="13" t="s">
        <v>78</v>
      </c>
      <c r="AY259" s="236" t="s">
        <v>122</v>
      </c>
    </row>
    <row r="260" spans="1:65" s="2" customFormat="1" ht="24.15" customHeight="1">
      <c r="A260" s="37"/>
      <c r="B260" s="38"/>
      <c r="C260" s="211" t="s">
        <v>430</v>
      </c>
      <c r="D260" s="211" t="s">
        <v>126</v>
      </c>
      <c r="E260" s="212" t="s">
        <v>431</v>
      </c>
      <c r="F260" s="213" t="s">
        <v>432</v>
      </c>
      <c r="G260" s="214" t="s">
        <v>186</v>
      </c>
      <c r="H260" s="215">
        <v>5</v>
      </c>
      <c r="I260" s="216"/>
      <c r="J260" s="217">
        <f>ROUND(I260*H260,2)</f>
        <v>0</v>
      </c>
      <c r="K260" s="218"/>
      <c r="L260" s="43"/>
      <c r="M260" s="219" t="s">
        <v>1</v>
      </c>
      <c r="N260" s="220" t="s">
        <v>38</v>
      </c>
      <c r="O260" s="90"/>
      <c r="P260" s="221">
        <f>O260*H260</f>
        <v>0</v>
      </c>
      <c r="Q260" s="221">
        <v>0</v>
      </c>
      <c r="R260" s="221">
        <f>Q260*H260</f>
        <v>0</v>
      </c>
      <c r="S260" s="221">
        <v>0</v>
      </c>
      <c r="T260" s="222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23" t="s">
        <v>274</v>
      </c>
      <c r="AT260" s="223" t="s">
        <v>126</v>
      </c>
      <c r="AU260" s="223" t="s">
        <v>80</v>
      </c>
      <c r="AY260" s="16" t="s">
        <v>122</v>
      </c>
      <c r="BE260" s="224">
        <f>IF(N260="základní",J260,0)</f>
        <v>0</v>
      </c>
      <c r="BF260" s="224">
        <f>IF(N260="snížená",J260,0)</f>
        <v>0</v>
      </c>
      <c r="BG260" s="224">
        <f>IF(N260="zákl. přenesená",J260,0)</f>
        <v>0</v>
      </c>
      <c r="BH260" s="224">
        <f>IF(N260="sníž. přenesená",J260,0)</f>
        <v>0</v>
      </c>
      <c r="BI260" s="224">
        <f>IF(N260="nulová",J260,0)</f>
        <v>0</v>
      </c>
      <c r="BJ260" s="16" t="s">
        <v>78</v>
      </c>
      <c r="BK260" s="224">
        <f>ROUND(I260*H260,2)</f>
        <v>0</v>
      </c>
      <c r="BL260" s="16" t="s">
        <v>274</v>
      </c>
      <c r="BM260" s="223" t="s">
        <v>433</v>
      </c>
    </row>
    <row r="261" spans="1:63" s="12" customFormat="1" ht="22.8" customHeight="1">
      <c r="A261" s="12"/>
      <c r="B261" s="195"/>
      <c r="C261" s="196"/>
      <c r="D261" s="197" t="s">
        <v>72</v>
      </c>
      <c r="E261" s="209" t="s">
        <v>434</v>
      </c>
      <c r="F261" s="209" t="s">
        <v>435</v>
      </c>
      <c r="G261" s="196"/>
      <c r="H261" s="196"/>
      <c r="I261" s="199"/>
      <c r="J261" s="210">
        <f>BK261</f>
        <v>0</v>
      </c>
      <c r="K261" s="196"/>
      <c r="L261" s="201"/>
      <c r="M261" s="202"/>
      <c r="N261" s="203"/>
      <c r="O261" s="203"/>
      <c r="P261" s="204">
        <f>P262</f>
        <v>0</v>
      </c>
      <c r="Q261" s="203"/>
      <c r="R261" s="204">
        <f>R262</f>
        <v>0</v>
      </c>
      <c r="S261" s="203"/>
      <c r="T261" s="205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6" t="s">
        <v>80</v>
      </c>
      <c r="AT261" s="207" t="s">
        <v>72</v>
      </c>
      <c r="AU261" s="207" t="s">
        <v>78</v>
      </c>
      <c r="AY261" s="206" t="s">
        <v>122</v>
      </c>
      <c r="BK261" s="208">
        <f>BK262</f>
        <v>0</v>
      </c>
    </row>
    <row r="262" spans="1:65" s="2" customFormat="1" ht="24.15" customHeight="1">
      <c r="A262" s="37"/>
      <c r="B262" s="38"/>
      <c r="C262" s="211" t="s">
        <v>436</v>
      </c>
      <c r="D262" s="211" t="s">
        <v>126</v>
      </c>
      <c r="E262" s="212" t="s">
        <v>437</v>
      </c>
      <c r="F262" s="213" t="s">
        <v>438</v>
      </c>
      <c r="G262" s="214" t="s">
        <v>129</v>
      </c>
      <c r="H262" s="215">
        <v>26.88</v>
      </c>
      <c r="I262" s="216"/>
      <c r="J262" s="217">
        <f>ROUND(I262*H262,2)</f>
        <v>0</v>
      </c>
      <c r="K262" s="218"/>
      <c r="L262" s="43"/>
      <c r="M262" s="219" t="s">
        <v>1</v>
      </c>
      <c r="N262" s="220" t="s">
        <v>38</v>
      </c>
      <c r="O262" s="90"/>
      <c r="P262" s="221">
        <f>O262*H262</f>
        <v>0</v>
      </c>
      <c r="Q262" s="221">
        <v>0</v>
      </c>
      <c r="R262" s="221">
        <f>Q262*H262</f>
        <v>0</v>
      </c>
      <c r="S262" s="221">
        <v>0</v>
      </c>
      <c r="T262" s="222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3" t="s">
        <v>274</v>
      </c>
      <c r="AT262" s="223" t="s">
        <v>126</v>
      </c>
      <c r="AU262" s="223" t="s">
        <v>80</v>
      </c>
      <c r="AY262" s="16" t="s">
        <v>122</v>
      </c>
      <c r="BE262" s="224">
        <f>IF(N262="základní",J262,0)</f>
        <v>0</v>
      </c>
      <c r="BF262" s="224">
        <f>IF(N262="snížená",J262,0)</f>
        <v>0</v>
      </c>
      <c r="BG262" s="224">
        <f>IF(N262="zákl. přenesená",J262,0)</f>
        <v>0</v>
      </c>
      <c r="BH262" s="224">
        <f>IF(N262="sníž. přenesená",J262,0)</f>
        <v>0</v>
      </c>
      <c r="BI262" s="224">
        <f>IF(N262="nulová",J262,0)</f>
        <v>0</v>
      </c>
      <c r="BJ262" s="16" t="s">
        <v>78</v>
      </c>
      <c r="BK262" s="224">
        <f>ROUND(I262*H262,2)</f>
        <v>0</v>
      </c>
      <c r="BL262" s="16" t="s">
        <v>274</v>
      </c>
      <c r="BM262" s="223" t="s">
        <v>439</v>
      </c>
    </row>
    <row r="263" spans="1:63" s="12" customFormat="1" ht="22.8" customHeight="1">
      <c r="A263" s="12"/>
      <c r="B263" s="195"/>
      <c r="C263" s="196"/>
      <c r="D263" s="197" t="s">
        <v>72</v>
      </c>
      <c r="E263" s="209" t="s">
        <v>440</v>
      </c>
      <c r="F263" s="209" t="s">
        <v>441</v>
      </c>
      <c r="G263" s="196"/>
      <c r="H263" s="196"/>
      <c r="I263" s="199"/>
      <c r="J263" s="210">
        <f>BK263</f>
        <v>0</v>
      </c>
      <c r="K263" s="196"/>
      <c r="L263" s="201"/>
      <c r="M263" s="202"/>
      <c r="N263" s="203"/>
      <c r="O263" s="203"/>
      <c r="P263" s="204">
        <f>SUM(P264:P265)</f>
        <v>0</v>
      </c>
      <c r="Q263" s="203"/>
      <c r="R263" s="204">
        <f>SUM(R264:R265)</f>
        <v>0.006988799999999999</v>
      </c>
      <c r="S263" s="203"/>
      <c r="T263" s="205">
        <f>SUM(T264:T265)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6" t="s">
        <v>80</v>
      </c>
      <c r="AT263" s="207" t="s">
        <v>72</v>
      </c>
      <c r="AU263" s="207" t="s">
        <v>78</v>
      </c>
      <c r="AY263" s="206" t="s">
        <v>122</v>
      </c>
      <c r="BK263" s="208">
        <f>SUM(BK264:BK265)</f>
        <v>0</v>
      </c>
    </row>
    <row r="264" spans="1:65" s="2" customFormat="1" ht="21.75" customHeight="1">
      <c r="A264" s="37"/>
      <c r="B264" s="38"/>
      <c r="C264" s="211" t="s">
        <v>442</v>
      </c>
      <c r="D264" s="211" t="s">
        <v>126</v>
      </c>
      <c r="E264" s="212" t="s">
        <v>443</v>
      </c>
      <c r="F264" s="213" t="s">
        <v>444</v>
      </c>
      <c r="G264" s="214" t="s">
        <v>129</v>
      </c>
      <c r="H264" s="215">
        <v>26.88</v>
      </c>
      <c r="I264" s="216"/>
      <c r="J264" s="217">
        <f>ROUND(I264*H264,2)</f>
        <v>0</v>
      </c>
      <c r="K264" s="218"/>
      <c r="L264" s="43"/>
      <c r="M264" s="219" t="s">
        <v>1</v>
      </c>
      <c r="N264" s="220" t="s">
        <v>38</v>
      </c>
      <c r="O264" s="90"/>
      <c r="P264" s="221">
        <f>O264*H264</f>
        <v>0</v>
      </c>
      <c r="Q264" s="221">
        <v>0.00026</v>
      </c>
      <c r="R264" s="221">
        <f>Q264*H264</f>
        <v>0.006988799999999999</v>
      </c>
      <c r="S264" s="221">
        <v>0</v>
      </c>
      <c r="T264" s="222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3" t="s">
        <v>274</v>
      </c>
      <c r="AT264" s="223" t="s">
        <v>126</v>
      </c>
      <c r="AU264" s="223" t="s">
        <v>80</v>
      </c>
      <c r="AY264" s="16" t="s">
        <v>122</v>
      </c>
      <c r="BE264" s="224">
        <f>IF(N264="základní",J264,0)</f>
        <v>0</v>
      </c>
      <c r="BF264" s="224">
        <f>IF(N264="snížená",J264,0)</f>
        <v>0</v>
      </c>
      <c r="BG264" s="224">
        <f>IF(N264="zákl. přenesená",J264,0)</f>
        <v>0</v>
      </c>
      <c r="BH264" s="224">
        <f>IF(N264="sníž. přenesená",J264,0)</f>
        <v>0</v>
      </c>
      <c r="BI264" s="224">
        <f>IF(N264="nulová",J264,0)</f>
        <v>0</v>
      </c>
      <c r="BJ264" s="16" t="s">
        <v>78</v>
      </c>
      <c r="BK264" s="224">
        <f>ROUND(I264*H264,2)</f>
        <v>0</v>
      </c>
      <c r="BL264" s="16" t="s">
        <v>274</v>
      </c>
      <c r="BM264" s="223" t="s">
        <v>445</v>
      </c>
    </row>
    <row r="265" spans="1:51" s="13" customFormat="1" ht="12">
      <c r="A265" s="13"/>
      <c r="B265" s="225"/>
      <c r="C265" s="226"/>
      <c r="D265" s="227" t="s">
        <v>132</v>
      </c>
      <c r="E265" s="228" t="s">
        <v>1</v>
      </c>
      <c r="F265" s="229" t="s">
        <v>446</v>
      </c>
      <c r="G265" s="226"/>
      <c r="H265" s="230">
        <v>26.88</v>
      </c>
      <c r="I265" s="231"/>
      <c r="J265" s="226"/>
      <c r="K265" s="226"/>
      <c r="L265" s="232"/>
      <c r="M265" s="233"/>
      <c r="N265" s="234"/>
      <c r="O265" s="234"/>
      <c r="P265" s="234"/>
      <c r="Q265" s="234"/>
      <c r="R265" s="234"/>
      <c r="S265" s="234"/>
      <c r="T265" s="235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6" t="s">
        <v>132</v>
      </c>
      <c r="AU265" s="236" t="s">
        <v>80</v>
      </c>
      <c r="AV265" s="13" t="s">
        <v>80</v>
      </c>
      <c r="AW265" s="13" t="s">
        <v>30</v>
      </c>
      <c r="AX265" s="13" t="s">
        <v>78</v>
      </c>
      <c r="AY265" s="236" t="s">
        <v>122</v>
      </c>
    </row>
    <row r="266" spans="1:63" s="12" customFormat="1" ht="22.8" customHeight="1">
      <c r="A266" s="12"/>
      <c r="B266" s="195"/>
      <c r="C266" s="196"/>
      <c r="D266" s="197" t="s">
        <v>72</v>
      </c>
      <c r="E266" s="209" t="s">
        <v>447</v>
      </c>
      <c r="F266" s="209" t="s">
        <v>448</v>
      </c>
      <c r="G266" s="196"/>
      <c r="H266" s="196"/>
      <c r="I266" s="199"/>
      <c r="J266" s="210">
        <f>BK266</f>
        <v>0</v>
      </c>
      <c r="K266" s="196"/>
      <c r="L266" s="201"/>
      <c r="M266" s="202"/>
      <c r="N266" s="203"/>
      <c r="O266" s="203"/>
      <c r="P266" s="204">
        <f>SUM(P267:P279)</f>
        <v>0</v>
      </c>
      <c r="Q266" s="203"/>
      <c r="R266" s="204">
        <f>SUM(R267:R279)</f>
        <v>0.23859048</v>
      </c>
      <c r="S266" s="203"/>
      <c r="T266" s="205">
        <f>SUM(T267:T279)</f>
        <v>0.0639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06" t="s">
        <v>80</v>
      </c>
      <c r="AT266" s="207" t="s">
        <v>72</v>
      </c>
      <c r="AU266" s="207" t="s">
        <v>78</v>
      </c>
      <c r="AY266" s="206" t="s">
        <v>122</v>
      </c>
      <c r="BK266" s="208">
        <f>SUM(BK267:BK279)</f>
        <v>0</v>
      </c>
    </row>
    <row r="267" spans="1:65" s="2" customFormat="1" ht="16.5" customHeight="1">
      <c r="A267" s="37"/>
      <c r="B267" s="38"/>
      <c r="C267" s="211" t="s">
        <v>449</v>
      </c>
      <c r="D267" s="211" t="s">
        <v>126</v>
      </c>
      <c r="E267" s="212" t="s">
        <v>450</v>
      </c>
      <c r="F267" s="213" t="s">
        <v>451</v>
      </c>
      <c r="G267" s="214" t="s">
        <v>129</v>
      </c>
      <c r="H267" s="215">
        <v>19.936</v>
      </c>
      <c r="I267" s="216"/>
      <c r="J267" s="217">
        <f>ROUND(I267*H267,2)</f>
        <v>0</v>
      </c>
      <c r="K267" s="218"/>
      <c r="L267" s="43"/>
      <c r="M267" s="219" t="s">
        <v>1</v>
      </c>
      <c r="N267" s="220" t="s">
        <v>38</v>
      </c>
      <c r="O267" s="90"/>
      <c r="P267" s="221">
        <f>O267*H267</f>
        <v>0</v>
      </c>
      <c r="Q267" s="221">
        <v>0</v>
      </c>
      <c r="R267" s="221">
        <f>Q267*H267</f>
        <v>0</v>
      </c>
      <c r="S267" s="221">
        <v>0</v>
      </c>
      <c r="T267" s="222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23" t="s">
        <v>274</v>
      </c>
      <c r="AT267" s="223" t="s">
        <v>126</v>
      </c>
      <c r="AU267" s="223" t="s">
        <v>80</v>
      </c>
      <c r="AY267" s="16" t="s">
        <v>122</v>
      </c>
      <c r="BE267" s="224">
        <f>IF(N267="základní",J267,0)</f>
        <v>0</v>
      </c>
      <c r="BF267" s="224">
        <f>IF(N267="snížená",J267,0)</f>
        <v>0</v>
      </c>
      <c r="BG267" s="224">
        <f>IF(N267="zákl. přenesená",J267,0)</f>
        <v>0</v>
      </c>
      <c r="BH267" s="224">
        <f>IF(N267="sníž. přenesená",J267,0)</f>
        <v>0</v>
      </c>
      <c r="BI267" s="224">
        <f>IF(N267="nulová",J267,0)</f>
        <v>0</v>
      </c>
      <c r="BJ267" s="16" t="s">
        <v>78</v>
      </c>
      <c r="BK267" s="224">
        <f>ROUND(I267*H267,2)</f>
        <v>0</v>
      </c>
      <c r="BL267" s="16" t="s">
        <v>274</v>
      </c>
      <c r="BM267" s="223" t="s">
        <v>452</v>
      </c>
    </row>
    <row r="268" spans="1:51" s="13" customFormat="1" ht="12">
      <c r="A268" s="13"/>
      <c r="B268" s="225"/>
      <c r="C268" s="226"/>
      <c r="D268" s="227" t="s">
        <v>132</v>
      </c>
      <c r="E268" s="228" t="s">
        <v>1</v>
      </c>
      <c r="F268" s="229" t="s">
        <v>453</v>
      </c>
      <c r="G268" s="226"/>
      <c r="H268" s="230">
        <v>5.52</v>
      </c>
      <c r="I268" s="231"/>
      <c r="J268" s="226"/>
      <c r="K268" s="226"/>
      <c r="L268" s="232"/>
      <c r="M268" s="233"/>
      <c r="N268" s="234"/>
      <c r="O268" s="234"/>
      <c r="P268" s="234"/>
      <c r="Q268" s="234"/>
      <c r="R268" s="234"/>
      <c r="S268" s="234"/>
      <c r="T268" s="235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6" t="s">
        <v>132</v>
      </c>
      <c r="AU268" s="236" t="s">
        <v>80</v>
      </c>
      <c r="AV268" s="13" t="s">
        <v>80</v>
      </c>
      <c r="AW268" s="13" t="s">
        <v>30</v>
      </c>
      <c r="AX268" s="13" t="s">
        <v>73</v>
      </c>
      <c r="AY268" s="236" t="s">
        <v>122</v>
      </c>
    </row>
    <row r="269" spans="1:51" s="13" customFormat="1" ht="12">
      <c r="A269" s="13"/>
      <c r="B269" s="225"/>
      <c r="C269" s="226"/>
      <c r="D269" s="227" t="s">
        <v>132</v>
      </c>
      <c r="E269" s="228" t="s">
        <v>1</v>
      </c>
      <c r="F269" s="229" t="s">
        <v>454</v>
      </c>
      <c r="G269" s="226"/>
      <c r="H269" s="230">
        <v>14.416</v>
      </c>
      <c r="I269" s="231"/>
      <c r="J269" s="226"/>
      <c r="K269" s="226"/>
      <c r="L269" s="232"/>
      <c r="M269" s="233"/>
      <c r="N269" s="234"/>
      <c r="O269" s="234"/>
      <c r="P269" s="234"/>
      <c r="Q269" s="234"/>
      <c r="R269" s="234"/>
      <c r="S269" s="234"/>
      <c r="T269" s="235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6" t="s">
        <v>132</v>
      </c>
      <c r="AU269" s="236" t="s">
        <v>80</v>
      </c>
      <c r="AV269" s="13" t="s">
        <v>80</v>
      </c>
      <c r="AW269" s="13" t="s">
        <v>30</v>
      </c>
      <c r="AX269" s="13" t="s">
        <v>73</v>
      </c>
      <c r="AY269" s="236" t="s">
        <v>122</v>
      </c>
    </row>
    <row r="270" spans="1:51" s="14" customFormat="1" ht="12">
      <c r="A270" s="14"/>
      <c r="B270" s="237"/>
      <c r="C270" s="238"/>
      <c r="D270" s="227" t="s">
        <v>132</v>
      </c>
      <c r="E270" s="239" t="s">
        <v>1</v>
      </c>
      <c r="F270" s="240" t="s">
        <v>168</v>
      </c>
      <c r="G270" s="238"/>
      <c r="H270" s="241">
        <v>19.936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7" t="s">
        <v>132</v>
      </c>
      <c r="AU270" s="247" t="s">
        <v>80</v>
      </c>
      <c r="AV270" s="14" t="s">
        <v>130</v>
      </c>
      <c r="AW270" s="14" t="s">
        <v>30</v>
      </c>
      <c r="AX270" s="14" t="s">
        <v>78</v>
      </c>
      <c r="AY270" s="247" t="s">
        <v>122</v>
      </c>
    </row>
    <row r="271" spans="1:65" s="2" customFormat="1" ht="24.15" customHeight="1">
      <c r="A271" s="37"/>
      <c r="B271" s="38"/>
      <c r="C271" s="211" t="s">
        <v>455</v>
      </c>
      <c r="D271" s="211" t="s">
        <v>126</v>
      </c>
      <c r="E271" s="212" t="s">
        <v>456</v>
      </c>
      <c r="F271" s="213" t="s">
        <v>457</v>
      </c>
      <c r="G271" s="214" t="s">
        <v>313</v>
      </c>
      <c r="H271" s="215">
        <v>45</v>
      </c>
      <c r="I271" s="216"/>
      <c r="J271" s="217">
        <f>ROUND(I271*H271,2)</f>
        <v>0</v>
      </c>
      <c r="K271" s="218"/>
      <c r="L271" s="43"/>
      <c r="M271" s="219" t="s">
        <v>1</v>
      </c>
      <c r="N271" s="220" t="s">
        <v>38</v>
      </c>
      <c r="O271" s="90"/>
      <c r="P271" s="221">
        <f>O271*H271</f>
        <v>0</v>
      </c>
      <c r="Q271" s="221">
        <v>0.00101</v>
      </c>
      <c r="R271" s="221">
        <f>Q271*H271</f>
        <v>0.045450000000000004</v>
      </c>
      <c r="S271" s="221">
        <v>0.00142</v>
      </c>
      <c r="T271" s="222">
        <f>S271*H271</f>
        <v>0.0639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23" t="s">
        <v>274</v>
      </c>
      <c r="AT271" s="223" t="s">
        <v>126</v>
      </c>
      <c r="AU271" s="223" t="s">
        <v>80</v>
      </c>
      <c r="AY271" s="16" t="s">
        <v>122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6" t="s">
        <v>78</v>
      </c>
      <c r="BK271" s="224">
        <f>ROUND(I271*H271,2)</f>
        <v>0</v>
      </c>
      <c r="BL271" s="16" t="s">
        <v>274</v>
      </c>
      <c r="BM271" s="223" t="s">
        <v>458</v>
      </c>
    </row>
    <row r="272" spans="1:65" s="2" customFormat="1" ht="24.15" customHeight="1">
      <c r="A272" s="37"/>
      <c r="B272" s="38"/>
      <c r="C272" s="248" t="s">
        <v>459</v>
      </c>
      <c r="D272" s="248" t="s">
        <v>286</v>
      </c>
      <c r="E272" s="249" t="s">
        <v>460</v>
      </c>
      <c r="F272" s="250" t="s">
        <v>461</v>
      </c>
      <c r="G272" s="251" t="s">
        <v>313</v>
      </c>
      <c r="H272" s="252">
        <v>15</v>
      </c>
      <c r="I272" s="253"/>
      <c r="J272" s="254">
        <f>ROUND(I272*H272,2)</f>
        <v>0</v>
      </c>
      <c r="K272" s="255"/>
      <c r="L272" s="256"/>
      <c r="M272" s="257" t="s">
        <v>1</v>
      </c>
      <c r="N272" s="258" t="s">
        <v>38</v>
      </c>
      <c r="O272" s="90"/>
      <c r="P272" s="221">
        <f>O272*H272</f>
        <v>0</v>
      </c>
      <c r="Q272" s="221">
        <v>0.00388</v>
      </c>
      <c r="R272" s="221">
        <f>Q272*H272</f>
        <v>0.0582</v>
      </c>
      <c r="S272" s="221">
        <v>0</v>
      </c>
      <c r="T272" s="222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3" t="s">
        <v>289</v>
      </c>
      <c r="AT272" s="223" t="s">
        <v>286</v>
      </c>
      <c r="AU272" s="223" t="s">
        <v>80</v>
      </c>
      <c r="AY272" s="16" t="s">
        <v>122</v>
      </c>
      <c r="BE272" s="224">
        <f>IF(N272="základní",J272,0)</f>
        <v>0</v>
      </c>
      <c r="BF272" s="224">
        <f>IF(N272="snížená",J272,0)</f>
        <v>0</v>
      </c>
      <c r="BG272" s="224">
        <f>IF(N272="zákl. přenesená",J272,0)</f>
        <v>0</v>
      </c>
      <c r="BH272" s="224">
        <f>IF(N272="sníž. přenesená",J272,0)</f>
        <v>0</v>
      </c>
      <c r="BI272" s="224">
        <f>IF(N272="nulová",J272,0)</f>
        <v>0</v>
      </c>
      <c r="BJ272" s="16" t="s">
        <v>78</v>
      </c>
      <c r="BK272" s="224">
        <f>ROUND(I272*H272,2)</f>
        <v>0</v>
      </c>
      <c r="BL272" s="16" t="s">
        <v>274</v>
      </c>
      <c r="BM272" s="223" t="s">
        <v>462</v>
      </c>
    </row>
    <row r="273" spans="1:65" s="2" customFormat="1" ht="24.15" customHeight="1">
      <c r="A273" s="37"/>
      <c r="B273" s="38"/>
      <c r="C273" s="248" t="s">
        <v>463</v>
      </c>
      <c r="D273" s="248" t="s">
        <v>286</v>
      </c>
      <c r="E273" s="249" t="s">
        <v>464</v>
      </c>
      <c r="F273" s="250" t="s">
        <v>465</v>
      </c>
      <c r="G273" s="251" t="s">
        <v>313</v>
      </c>
      <c r="H273" s="252">
        <v>15</v>
      </c>
      <c r="I273" s="253"/>
      <c r="J273" s="254">
        <f>ROUND(I273*H273,2)</f>
        <v>0</v>
      </c>
      <c r="K273" s="255"/>
      <c r="L273" s="256"/>
      <c r="M273" s="257" t="s">
        <v>1</v>
      </c>
      <c r="N273" s="258" t="s">
        <v>38</v>
      </c>
      <c r="O273" s="90"/>
      <c r="P273" s="221">
        <f>O273*H273</f>
        <v>0</v>
      </c>
      <c r="Q273" s="221">
        <v>0.00388</v>
      </c>
      <c r="R273" s="221">
        <f>Q273*H273</f>
        <v>0.0582</v>
      </c>
      <c r="S273" s="221">
        <v>0</v>
      </c>
      <c r="T273" s="222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23" t="s">
        <v>289</v>
      </c>
      <c r="AT273" s="223" t="s">
        <v>286</v>
      </c>
      <c r="AU273" s="223" t="s">
        <v>80</v>
      </c>
      <c r="AY273" s="16" t="s">
        <v>122</v>
      </c>
      <c r="BE273" s="224">
        <f>IF(N273="základní",J273,0)</f>
        <v>0</v>
      </c>
      <c r="BF273" s="224">
        <f>IF(N273="snížená",J273,0)</f>
        <v>0</v>
      </c>
      <c r="BG273" s="224">
        <f>IF(N273="zákl. přenesená",J273,0)</f>
        <v>0</v>
      </c>
      <c r="BH273" s="224">
        <f>IF(N273="sníž. přenesená",J273,0)</f>
        <v>0</v>
      </c>
      <c r="BI273" s="224">
        <f>IF(N273="nulová",J273,0)</f>
        <v>0</v>
      </c>
      <c r="BJ273" s="16" t="s">
        <v>78</v>
      </c>
      <c r="BK273" s="224">
        <f>ROUND(I273*H273,2)</f>
        <v>0</v>
      </c>
      <c r="BL273" s="16" t="s">
        <v>274</v>
      </c>
      <c r="BM273" s="223" t="s">
        <v>466</v>
      </c>
    </row>
    <row r="274" spans="1:65" s="2" customFormat="1" ht="24.15" customHeight="1">
      <c r="A274" s="37"/>
      <c r="B274" s="38"/>
      <c r="C274" s="248" t="s">
        <v>467</v>
      </c>
      <c r="D274" s="248" t="s">
        <v>286</v>
      </c>
      <c r="E274" s="249" t="s">
        <v>468</v>
      </c>
      <c r="F274" s="250" t="s">
        <v>469</v>
      </c>
      <c r="G274" s="251" t="s">
        <v>313</v>
      </c>
      <c r="H274" s="252">
        <v>15</v>
      </c>
      <c r="I274" s="253"/>
      <c r="J274" s="254">
        <f>ROUND(I274*H274,2)</f>
        <v>0</v>
      </c>
      <c r="K274" s="255"/>
      <c r="L274" s="256"/>
      <c r="M274" s="257" t="s">
        <v>1</v>
      </c>
      <c r="N274" s="258" t="s">
        <v>38</v>
      </c>
      <c r="O274" s="90"/>
      <c r="P274" s="221">
        <f>O274*H274</f>
        <v>0</v>
      </c>
      <c r="Q274" s="221">
        <v>0.00388</v>
      </c>
      <c r="R274" s="221">
        <f>Q274*H274</f>
        <v>0.0582</v>
      </c>
      <c r="S274" s="221">
        <v>0</v>
      </c>
      <c r="T274" s="222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3" t="s">
        <v>289</v>
      </c>
      <c r="AT274" s="223" t="s">
        <v>286</v>
      </c>
      <c r="AU274" s="223" t="s">
        <v>80</v>
      </c>
      <c r="AY274" s="16" t="s">
        <v>122</v>
      </c>
      <c r="BE274" s="224">
        <f>IF(N274="základní",J274,0)</f>
        <v>0</v>
      </c>
      <c r="BF274" s="224">
        <f>IF(N274="snížená",J274,0)</f>
        <v>0</v>
      </c>
      <c r="BG274" s="224">
        <f>IF(N274="zákl. přenesená",J274,0)</f>
        <v>0</v>
      </c>
      <c r="BH274" s="224">
        <f>IF(N274="sníž. přenesená",J274,0)</f>
        <v>0</v>
      </c>
      <c r="BI274" s="224">
        <f>IF(N274="nulová",J274,0)</f>
        <v>0</v>
      </c>
      <c r="BJ274" s="16" t="s">
        <v>78</v>
      </c>
      <c r="BK274" s="224">
        <f>ROUND(I274*H274,2)</f>
        <v>0</v>
      </c>
      <c r="BL274" s="16" t="s">
        <v>274</v>
      </c>
      <c r="BM274" s="223" t="s">
        <v>470</v>
      </c>
    </row>
    <row r="275" spans="1:65" s="2" customFormat="1" ht="24.15" customHeight="1">
      <c r="A275" s="37"/>
      <c r="B275" s="38"/>
      <c r="C275" s="211" t="s">
        <v>471</v>
      </c>
      <c r="D275" s="211" t="s">
        <v>126</v>
      </c>
      <c r="E275" s="212" t="s">
        <v>472</v>
      </c>
      <c r="F275" s="213" t="s">
        <v>473</v>
      </c>
      <c r="G275" s="214" t="s">
        <v>129</v>
      </c>
      <c r="H275" s="215">
        <v>19.936</v>
      </c>
      <c r="I275" s="216"/>
      <c r="J275" s="217">
        <f>ROUND(I275*H275,2)</f>
        <v>0</v>
      </c>
      <c r="K275" s="218"/>
      <c r="L275" s="43"/>
      <c r="M275" s="219" t="s">
        <v>1</v>
      </c>
      <c r="N275" s="220" t="s">
        <v>38</v>
      </c>
      <c r="O275" s="90"/>
      <c r="P275" s="221">
        <f>O275*H275</f>
        <v>0</v>
      </c>
      <c r="Q275" s="221">
        <v>0.00093</v>
      </c>
      <c r="R275" s="221">
        <f>Q275*H275</f>
        <v>0.01854048</v>
      </c>
      <c r="S275" s="221">
        <v>0</v>
      </c>
      <c r="T275" s="222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3" t="s">
        <v>274</v>
      </c>
      <c r="AT275" s="223" t="s">
        <v>126</v>
      </c>
      <c r="AU275" s="223" t="s">
        <v>80</v>
      </c>
      <c r="AY275" s="16" t="s">
        <v>122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6" t="s">
        <v>78</v>
      </c>
      <c r="BK275" s="224">
        <f>ROUND(I275*H275,2)</f>
        <v>0</v>
      </c>
      <c r="BL275" s="16" t="s">
        <v>274</v>
      </c>
      <c r="BM275" s="223" t="s">
        <v>474</v>
      </c>
    </row>
    <row r="276" spans="1:51" s="13" customFormat="1" ht="12">
      <c r="A276" s="13"/>
      <c r="B276" s="225"/>
      <c r="C276" s="226"/>
      <c r="D276" s="227" t="s">
        <v>132</v>
      </c>
      <c r="E276" s="228" t="s">
        <v>1</v>
      </c>
      <c r="F276" s="229" t="s">
        <v>453</v>
      </c>
      <c r="G276" s="226"/>
      <c r="H276" s="230">
        <v>5.52</v>
      </c>
      <c r="I276" s="231"/>
      <c r="J276" s="226"/>
      <c r="K276" s="226"/>
      <c r="L276" s="232"/>
      <c r="M276" s="233"/>
      <c r="N276" s="234"/>
      <c r="O276" s="234"/>
      <c r="P276" s="234"/>
      <c r="Q276" s="234"/>
      <c r="R276" s="234"/>
      <c r="S276" s="234"/>
      <c r="T276" s="23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6" t="s">
        <v>132</v>
      </c>
      <c r="AU276" s="236" t="s">
        <v>80</v>
      </c>
      <c r="AV276" s="13" t="s">
        <v>80</v>
      </c>
      <c r="AW276" s="13" t="s">
        <v>30</v>
      </c>
      <c r="AX276" s="13" t="s">
        <v>73</v>
      </c>
      <c r="AY276" s="236" t="s">
        <v>122</v>
      </c>
    </row>
    <row r="277" spans="1:51" s="13" customFormat="1" ht="12">
      <c r="A277" s="13"/>
      <c r="B277" s="225"/>
      <c r="C277" s="226"/>
      <c r="D277" s="227" t="s">
        <v>132</v>
      </c>
      <c r="E277" s="228" t="s">
        <v>1</v>
      </c>
      <c r="F277" s="229" t="s">
        <v>454</v>
      </c>
      <c r="G277" s="226"/>
      <c r="H277" s="230">
        <v>14.416</v>
      </c>
      <c r="I277" s="231"/>
      <c r="J277" s="226"/>
      <c r="K277" s="226"/>
      <c r="L277" s="232"/>
      <c r="M277" s="233"/>
      <c r="N277" s="234"/>
      <c r="O277" s="234"/>
      <c r="P277" s="234"/>
      <c r="Q277" s="234"/>
      <c r="R277" s="234"/>
      <c r="S277" s="234"/>
      <c r="T277" s="235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6" t="s">
        <v>132</v>
      </c>
      <c r="AU277" s="236" t="s">
        <v>80</v>
      </c>
      <c r="AV277" s="13" t="s">
        <v>80</v>
      </c>
      <c r="AW277" s="13" t="s">
        <v>30</v>
      </c>
      <c r="AX277" s="13" t="s">
        <v>73</v>
      </c>
      <c r="AY277" s="236" t="s">
        <v>122</v>
      </c>
    </row>
    <row r="278" spans="1:51" s="14" customFormat="1" ht="12">
      <c r="A278" s="14"/>
      <c r="B278" s="237"/>
      <c r="C278" s="238"/>
      <c r="D278" s="227" t="s">
        <v>132</v>
      </c>
      <c r="E278" s="239" t="s">
        <v>1</v>
      </c>
      <c r="F278" s="240" t="s">
        <v>168</v>
      </c>
      <c r="G278" s="238"/>
      <c r="H278" s="241">
        <v>19.936</v>
      </c>
      <c r="I278" s="242"/>
      <c r="J278" s="238"/>
      <c r="K278" s="238"/>
      <c r="L278" s="243"/>
      <c r="M278" s="244"/>
      <c r="N278" s="245"/>
      <c r="O278" s="245"/>
      <c r="P278" s="245"/>
      <c r="Q278" s="245"/>
      <c r="R278" s="245"/>
      <c r="S278" s="245"/>
      <c r="T278" s="246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7" t="s">
        <v>132</v>
      </c>
      <c r="AU278" s="247" t="s">
        <v>80</v>
      </c>
      <c r="AV278" s="14" t="s">
        <v>130</v>
      </c>
      <c r="AW278" s="14" t="s">
        <v>30</v>
      </c>
      <c r="AX278" s="14" t="s">
        <v>78</v>
      </c>
      <c r="AY278" s="247" t="s">
        <v>122</v>
      </c>
    </row>
    <row r="279" spans="1:65" s="2" customFormat="1" ht="24.15" customHeight="1">
      <c r="A279" s="37"/>
      <c r="B279" s="38"/>
      <c r="C279" s="211" t="s">
        <v>475</v>
      </c>
      <c r="D279" s="211" t="s">
        <v>126</v>
      </c>
      <c r="E279" s="212" t="s">
        <v>476</v>
      </c>
      <c r="F279" s="213" t="s">
        <v>477</v>
      </c>
      <c r="G279" s="214" t="s">
        <v>186</v>
      </c>
      <c r="H279" s="215">
        <v>0.239</v>
      </c>
      <c r="I279" s="216"/>
      <c r="J279" s="217">
        <f>ROUND(I279*H279,2)</f>
        <v>0</v>
      </c>
      <c r="K279" s="218"/>
      <c r="L279" s="43"/>
      <c r="M279" s="219" t="s">
        <v>1</v>
      </c>
      <c r="N279" s="220" t="s">
        <v>38</v>
      </c>
      <c r="O279" s="90"/>
      <c r="P279" s="221">
        <f>O279*H279</f>
        <v>0</v>
      </c>
      <c r="Q279" s="221">
        <v>0</v>
      </c>
      <c r="R279" s="221">
        <f>Q279*H279</f>
        <v>0</v>
      </c>
      <c r="S279" s="221">
        <v>0</v>
      </c>
      <c r="T279" s="222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3" t="s">
        <v>274</v>
      </c>
      <c r="AT279" s="223" t="s">
        <v>126</v>
      </c>
      <c r="AU279" s="223" t="s">
        <v>80</v>
      </c>
      <c r="AY279" s="16" t="s">
        <v>122</v>
      </c>
      <c r="BE279" s="224">
        <f>IF(N279="základní",J279,0)</f>
        <v>0</v>
      </c>
      <c r="BF279" s="224">
        <f>IF(N279="snížená",J279,0)</f>
        <v>0</v>
      </c>
      <c r="BG279" s="224">
        <f>IF(N279="zákl. přenesená",J279,0)</f>
        <v>0</v>
      </c>
      <c r="BH279" s="224">
        <f>IF(N279="sníž. přenesená",J279,0)</f>
        <v>0</v>
      </c>
      <c r="BI279" s="224">
        <f>IF(N279="nulová",J279,0)</f>
        <v>0</v>
      </c>
      <c r="BJ279" s="16" t="s">
        <v>78</v>
      </c>
      <c r="BK279" s="224">
        <f>ROUND(I279*H279,2)</f>
        <v>0</v>
      </c>
      <c r="BL279" s="16" t="s">
        <v>274</v>
      </c>
      <c r="BM279" s="223" t="s">
        <v>478</v>
      </c>
    </row>
    <row r="280" spans="1:63" s="12" customFormat="1" ht="22.8" customHeight="1">
      <c r="A280" s="12"/>
      <c r="B280" s="195"/>
      <c r="C280" s="196"/>
      <c r="D280" s="197" t="s">
        <v>72</v>
      </c>
      <c r="E280" s="209" t="s">
        <v>479</v>
      </c>
      <c r="F280" s="209" t="s">
        <v>480</v>
      </c>
      <c r="G280" s="196"/>
      <c r="H280" s="196"/>
      <c r="I280" s="199"/>
      <c r="J280" s="210">
        <f>BK280</f>
        <v>0</v>
      </c>
      <c r="K280" s="196"/>
      <c r="L280" s="201"/>
      <c r="M280" s="202"/>
      <c r="N280" s="203"/>
      <c r="O280" s="203"/>
      <c r="P280" s="204">
        <f>SUM(P281:P288)</f>
        <v>0</v>
      </c>
      <c r="Q280" s="203"/>
      <c r="R280" s="204">
        <f>SUM(R281:R288)</f>
        <v>0.0032773000000000004</v>
      </c>
      <c r="S280" s="203"/>
      <c r="T280" s="205">
        <f>SUM(T281:T288)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6" t="s">
        <v>80</v>
      </c>
      <c r="AT280" s="207" t="s">
        <v>72</v>
      </c>
      <c r="AU280" s="207" t="s">
        <v>78</v>
      </c>
      <c r="AY280" s="206" t="s">
        <v>122</v>
      </c>
      <c r="BK280" s="208">
        <f>SUM(BK281:BK288)</f>
        <v>0</v>
      </c>
    </row>
    <row r="281" spans="1:65" s="2" customFormat="1" ht="24.15" customHeight="1">
      <c r="A281" s="37"/>
      <c r="B281" s="38"/>
      <c r="C281" s="211" t="s">
        <v>481</v>
      </c>
      <c r="D281" s="211" t="s">
        <v>126</v>
      </c>
      <c r="E281" s="212" t="s">
        <v>482</v>
      </c>
      <c r="F281" s="213" t="s">
        <v>483</v>
      </c>
      <c r="G281" s="214" t="s">
        <v>129</v>
      </c>
      <c r="H281" s="215">
        <v>0.794</v>
      </c>
      <c r="I281" s="216"/>
      <c r="J281" s="217">
        <f>ROUND(I281*H281,2)</f>
        <v>0</v>
      </c>
      <c r="K281" s="218"/>
      <c r="L281" s="43"/>
      <c r="M281" s="219" t="s">
        <v>1</v>
      </c>
      <c r="N281" s="220" t="s">
        <v>38</v>
      </c>
      <c r="O281" s="90"/>
      <c r="P281" s="221">
        <f>O281*H281</f>
        <v>0</v>
      </c>
      <c r="Q281" s="221">
        <v>0.00029</v>
      </c>
      <c r="R281" s="221">
        <f>Q281*H281</f>
        <v>0.00023026</v>
      </c>
      <c r="S281" s="221">
        <v>0</v>
      </c>
      <c r="T281" s="222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3" t="s">
        <v>274</v>
      </c>
      <c r="AT281" s="223" t="s">
        <v>126</v>
      </c>
      <c r="AU281" s="223" t="s">
        <v>80</v>
      </c>
      <c r="AY281" s="16" t="s">
        <v>122</v>
      </c>
      <c r="BE281" s="224">
        <f>IF(N281="základní",J281,0)</f>
        <v>0</v>
      </c>
      <c r="BF281" s="224">
        <f>IF(N281="snížená",J281,0)</f>
        <v>0</v>
      </c>
      <c r="BG281" s="224">
        <f>IF(N281="zákl. přenesená",J281,0)</f>
        <v>0</v>
      </c>
      <c r="BH281" s="224">
        <f>IF(N281="sníž. přenesená",J281,0)</f>
        <v>0</v>
      </c>
      <c r="BI281" s="224">
        <f>IF(N281="nulová",J281,0)</f>
        <v>0</v>
      </c>
      <c r="BJ281" s="16" t="s">
        <v>78</v>
      </c>
      <c r="BK281" s="224">
        <f>ROUND(I281*H281,2)</f>
        <v>0</v>
      </c>
      <c r="BL281" s="16" t="s">
        <v>274</v>
      </c>
      <c r="BM281" s="223" t="s">
        <v>484</v>
      </c>
    </row>
    <row r="282" spans="1:51" s="13" customFormat="1" ht="12">
      <c r="A282" s="13"/>
      <c r="B282" s="225"/>
      <c r="C282" s="226"/>
      <c r="D282" s="227" t="s">
        <v>132</v>
      </c>
      <c r="E282" s="228" t="s">
        <v>1</v>
      </c>
      <c r="F282" s="229" t="s">
        <v>485</v>
      </c>
      <c r="G282" s="226"/>
      <c r="H282" s="230">
        <v>0.794</v>
      </c>
      <c r="I282" s="231"/>
      <c r="J282" s="226"/>
      <c r="K282" s="226"/>
      <c r="L282" s="232"/>
      <c r="M282" s="233"/>
      <c r="N282" s="234"/>
      <c r="O282" s="234"/>
      <c r="P282" s="234"/>
      <c r="Q282" s="234"/>
      <c r="R282" s="234"/>
      <c r="S282" s="234"/>
      <c r="T282" s="235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6" t="s">
        <v>132</v>
      </c>
      <c r="AU282" s="236" t="s">
        <v>80</v>
      </c>
      <c r="AV282" s="13" t="s">
        <v>80</v>
      </c>
      <c r="AW282" s="13" t="s">
        <v>30</v>
      </c>
      <c r="AX282" s="13" t="s">
        <v>78</v>
      </c>
      <c r="AY282" s="236" t="s">
        <v>122</v>
      </c>
    </row>
    <row r="283" spans="1:65" s="2" customFormat="1" ht="24.15" customHeight="1">
      <c r="A283" s="37"/>
      <c r="B283" s="38"/>
      <c r="C283" s="211" t="s">
        <v>486</v>
      </c>
      <c r="D283" s="211" t="s">
        <v>126</v>
      </c>
      <c r="E283" s="212" t="s">
        <v>487</v>
      </c>
      <c r="F283" s="213" t="s">
        <v>488</v>
      </c>
      <c r="G283" s="214" t="s">
        <v>129</v>
      </c>
      <c r="H283" s="215">
        <v>8.464</v>
      </c>
      <c r="I283" s="216"/>
      <c r="J283" s="217">
        <f>ROUND(I283*H283,2)</f>
        <v>0</v>
      </c>
      <c r="K283" s="218"/>
      <c r="L283" s="43"/>
      <c r="M283" s="219" t="s">
        <v>1</v>
      </c>
      <c r="N283" s="220" t="s">
        <v>38</v>
      </c>
      <c r="O283" s="90"/>
      <c r="P283" s="221">
        <f>O283*H283</f>
        <v>0</v>
      </c>
      <c r="Q283" s="221">
        <v>7E-05</v>
      </c>
      <c r="R283" s="221">
        <f>Q283*H283</f>
        <v>0.0005924799999999999</v>
      </c>
      <c r="S283" s="221">
        <v>0</v>
      </c>
      <c r="T283" s="222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23" t="s">
        <v>274</v>
      </c>
      <c r="AT283" s="223" t="s">
        <v>126</v>
      </c>
      <c r="AU283" s="223" t="s">
        <v>80</v>
      </c>
      <c r="AY283" s="16" t="s">
        <v>122</v>
      </c>
      <c r="BE283" s="224">
        <f>IF(N283="základní",J283,0)</f>
        <v>0</v>
      </c>
      <c r="BF283" s="224">
        <f>IF(N283="snížená",J283,0)</f>
        <v>0</v>
      </c>
      <c r="BG283" s="224">
        <f>IF(N283="zákl. přenesená",J283,0)</f>
        <v>0</v>
      </c>
      <c r="BH283" s="224">
        <f>IF(N283="sníž. přenesená",J283,0)</f>
        <v>0</v>
      </c>
      <c r="BI283" s="224">
        <f>IF(N283="nulová",J283,0)</f>
        <v>0</v>
      </c>
      <c r="BJ283" s="16" t="s">
        <v>78</v>
      </c>
      <c r="BK283" s="224">
        <f>ROUND(I283*H283,2)</f>
        <v>0</v>
      </c>
      <c r="BL283" s="16" t="s">
        <v>274</v>
      </c>
      <c r="BM283" s="223" t="s">
        <v>489</v>
      </c>
    </row>
    <row r="284" spans="1:51" s="13" customFormat="1" ht="12">
      <c r="A284" s="13"/>
      <c r="B284" s="225"/>
      <c r="C284" s="226"/>
      <c r="D284" s="227" t="s">
        <v>132</v>
      </c>
      <c r="E284" s="228" t="s">
        <v>1</v>
      </c>
      <c r="F284" s="229" t="s">
        <v>490</v>
      </c>
      <c r="G284" s="226"/>
      <c r="H284" s="230">
        <v>8.464</v>
      </c>
      <c r="I284" s="231"/>
      <c r="J284" s="226"/>
      <c r="K284" s="226"/>
      <c r="L284" s="232"/>
      <c r="M284" s="233"/>
      <c r="N284" s="234"/>
      <c r="O284" s="234"/>
      <c r="P284" s="234"/>
      <c r="Q284" s="234"/>
      <c r="R284" s="234"/>
      <c r="S284" s="234"/>
      <c r="T284" s="235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6" t="s">
        <v>132</v>
      </c>
      <c r="AU284" s="236" t="s">
        <v>80</v>
      </c>
      <c r="AV284" s="13" t="s">
        <v>80</v>
      </c>
      <c r="AW284" s="13" t="s">
        <v>30</v>
      </c>
      <c r="AX284" s="13" t="s">
        <v>78</v>
      </c>
      <c r="AY284" s="236" t="s">
        <v>122</v>
      </c>
    </row>
    <row r="285" spans="1:65" s="2" customFormat="1" ht="24.15" customHeight="1">
      <c r="A285" s="37"/>
      <c r="B285" s="38"/>
      <c r="C285" s="211" t="s">
        <v>491</v>
      </c>
      <c r="D285" s="211" t="s">
        <v>126</v>
      </c>
      <c r="E285" s="212" t="s">
        <v>492</v>
      </c>
      <c r="F285" s="213" t="s">
        <v>493</v>
      </c>
      <c r="G285" s="214" t="s">
        <v>129</v>
      </c>
      <c r="H285" s="215">
        <v>8.464</v>
      </c>
      <c r="I285" s="216"/>
      <c r="J285" s="217">
        <f>ROUND(I285*H285,2)</f>
        <v>0</v>
      </c>
      <c r="K285" s="218"/>
      <c r="L285" s="43"/>
      <c r="M285" s="219" t="s">
        <v>1</v>
      </c>
      <c r="N285" s="220" t="s">
        <v>38</v>
      </c>
      <c r="O285" s="90"/>
      <c r="P285" s="221">
        <f>O285*H285</f>
        <v>0</v>
      </c>
      <c r="Q285" s="221">
        <v>0.00017</v>
      </c>
      <c r="R285" s="221">
        <f>Q285*H285</f>
        <v>0.0014388800000000002</v>
      </c>
      <c r="S285" s="221">
        <v>0</v>
      </c>
      <c r="T285" s="222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3" t="s">
        <v>274</v>
      </c>
      <c r="AT285" s="223" t="s">
        <v>126</v>
      </c>
      <c r="AU285" s="223" t="s">
        <v>80</v>
      </c>
      <c r="AY285" s="16" t="s">
        <v>122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6" t="s">
        <v>78</v>
      </c>
      <c r="BK285" s="224">
        <f>ROUND(I285*H285,2)</f>
        <v>0</v>
      </c>
      <c r="BL285" s="16" t="s">
        <v>274</v>
      </c>
      <c r="BM285" s="223" t="s">
        <v>494</v>
      </c>
    </row>
    <row r="286" spans="1:51" s="13" customFormat="1" ht="12">
      <c r="A286" s="13"/>
      <c r="B286" s="225"/>
      <c r="C286" s="226"/>
      <c r="D286" s="227" t="s">
        <v>132</v>
      </c>
      <c r="E286" s="228" t="s">
        <v>1</v>
      </c>
      <c r="F286" s="229" t="s">
        <v>490</v>
      </c>
      <c r="G286" s="226"/>
      <c r="H286" s="230">
        <v>8.464</v>
      </c>
      <c r="I286" s="231"/>
      <c r="J286" s="226"/>
      <c r="K286" s="226"/>
      <c r="L286" s="232"/>
      <c r="M286" s="233"/>
      <c r="N286" s="234"/>
      <c r="O286" s="234"/>
      <c r="P286" s="234"/>
      <c r="Q286" s="234"/>
      <c r="R286" s="234"/>
      <c r="S286" s="234"/>
      <c r="T286" s="235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6" t="s">
        <v>132</v>
      </c>
      <c r="AU286" s="236" t="s">
        <v>80</v>
      </c>
      <c r="AV286" s="13" t="s">
        <v>80</v>
      </c>
      <c r="AW286" s="13" t="s">
        <v>30</v>
      </c>
      <c r="AX286" s="13" t="s">
        <v>78</v>
      </c>
      <c r="AY286" s="236" t="s">
        <v>122</v>
      </c>
    </row>
    <row r="287" spans="1:65" s="2" customFormat="1" ht="24.15" customHeight="1">
      <c r="A287" s="37"/>
      <c r="B287" s="38"/>
      <c r="C287" s="211" t="s">
        <v>495</v>
      </c>
      <c r="D287" s="211" t="s">
        <v>126</v>
      </c>
      <c r="E287" s="212" t="s">
        <v>496</v>
      </c>
      <c r="F287" s="213" t="s">
        <v>497</v>
      </c>
      <c r="G287" s="214" t="s">
        <v>129</v>
      </c>
      <c r="H287" s="215">
        <v>8.464</v>
      </c>
      <c r="I287" s="216"/>
      <c r="J287" s="217">
        <f>ROUND(I287*H287,2)</f>
        <v>0</v>
      </c>
      <c r="K287" s="218"/>
      <c r="L287" s="43"/>
      <c r="M287" s="219" t="s">
        <v>1</v>
      </c>
      <c r="N287" s="220" t="s">
        <v>38</v>
      </c>
      <c r="O287" s="90"/>
      <c r="P287" s="221">
        <f>O287*H287</f>
        <v>0</v>
      </c>
      <c r="Q287" s="221">
        <v>0.00012</v>
      </c>
      <c r="R287" s="221">
        <f>Q287*H287</f>
        <v>0.0010156800000000001</v>
      </c>
      <c r="S287" s="221">
        <v>0</v>
      </c>
      <c r="T287" s="222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3" t="s">
        <v>274</v>
      </c>
      <c r="AT287" s="223" t="s">
        <v>126</v>
      </c>
      <c r="AU287" s="223" t="s">
        <v>80</v>
      </c>
      <c r="AY287" s="16" t="s">
        <v>122</v>
      </c>
      <c r="BE287" s="224">
        <f>IF(N287="základní",J287,0)</f>
        <v>0</v>
      </c>
      <c r="BF287" s="224">
        <f>IF(N287="snížená",J287,0)</f>
        <v>0</v>
      </c>
      <c r="BG287" s="224">
        <f>IF(N287="zákl. přenesená",J287,0)</f>
        <v>0</v>
      </c>
      <c r="BH287" s="224">
        <f>IF(N287="sníž. přenesená",J287,0)</f>
        <v>0</v>
      </c>
      <c r="BI287" s="224">
        <f>IF(N287="nulová",J287,0)</f>
        <v>0</v>
      </c>
      <c r="BJ287" s="16" t="s">
        <v>78</v>
      </c>
      <c r="BK287" s="224">
        <f>ROUND(I287*H287,2)</f>
        <v>0</v>
      </c>
      <c r="BL287" s="16" t="s">
        <v>274</v>
      </c>
      <c r="BM287" s="223" t="s">
        <v>498</v>
      </c>
    </row>
    <row r="288" spans="1:51" s="13" customFormat="1" ht="12">
      <c r="A288" s="13"/>
      <c r="B288" s="225"/>
      <c r="C288" s="226"/>
      <c r="D288" s="227" t="s">
        <v>132</v>
      </c>
      <c r="E288" s="228" t="s">
        <v>1</v>
      </c>
      <c r="F288" s="229" t="s">
        <v>490</v>
      </c>
      <c r="G288" s="226"/>
      <c r="H288" s="230">
        <v>8.464</v>
      </c>
      <c r="I288" s="231"/>
      <c r="J288" s="226"/>
      <c r="K288" s="226"/>
      <c r="L288" s="232"/>
      <c r="M288" s="233"/>
      <c r="N288" s="234"/>
      <c r="O288" s="234"/>
      <c r="P288" s="234"/>
      <c r="Q288" s="234"/>
      <c r="R288" s="234"/>
      <c r="S288" s="234"/>
      <c r="T288" s="23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6" t="s">
        <v>132</v>
      </c>
      <c r="AU288" s="236" t="s">
        <v>80</v>
      </c>
      <c r="AV288" s="13" t="s">
        <v>80</v>
      </c>
      <c r="AW288" s="13" t="s">
        <v>30</v>
      </c>
      <c r="AX288" s="13" t="s">
        <v>78</v>
      </c>
      <c r="AY288" s="236" t="s">
        <v>122</v>
      </c>
    </row>
    <row r="289" spans="1:63" s="12" customFormat="1" ht="22.8" customHeight="1">
      <c r="A289" s="12"/>
      <c r="B289" s="195"/>
      <c r="C289" s="196"/>
      <c r="D289" s="197" t="s">
        <v>72</v>
      </c>
      <c r="E289" s="209" t="s">
        <v>499</v>
      </c>
      <c r="F289" s="209" t="s">
        <v>500</v>
      </c>
      <c r="G289" s="196"/>
      <c r="H289" s="196"/>
      <c r="I289" s="199"/>
      <c r="J289" s="210">
        <f>BK289</f>
        <v>0</v>
      </c>
      <c r="K289" s="196"/>
      <c r="L289" s="201"/>
      <c r="M289" s="202"/>
      <c r="N289" s="203"/>
      <c r="O289" s="203"/>
      <c r="P289" s="204">
        <f>SUM(P290:P303)</f>
        <v>0</v>
      </c>
      <c r="Q289" s="203"/>
      <c r="R289" s="204">
        <f>SUM(R290:R303)</f>
        <v>0.38510192000000004</v>
      </c>
      <c r="S289" s="203"/>
      <c r="T289" s="205">
        <f>SUM(T290:T303)</f>
        <v>0.03353354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6" t="s">
        <v>80</v>
      </c>
      <c r="AT289" s="207" t="s">
        <v>72</v>
      </c>
      <c r="AU289" s="207" t="s">
        <v>78</v>
      </c>
      <c r="AY289" s="206" t="s">
        <v>122</v>
      </c>
      <c r="BK289" s="208">
        <f>SUM(BK290:BK303)</f>
        <v>0</v>
      </c>
    </row>
    <row r="290" spans="1:65" s="2" customFormat="1" ht="24.15" customHeight="1">
      <c r="A290" s="37"/>
      <c r="B290" s="38"/>
      <c r="C290" s="211" t="s">
        <v>501</v>
      </c>
      <c r="D290" s="211" t="s">
        <v>126</v>
      </c>
      <c r="E290" s="212" t="s">
        <v>502</v>
      </c>
      <c r="F290" s="213" t="s">
        <v>503</v>
      </c>
      <c r="G290" s="214" t="s">
        <v>129</v>
      </c>
      <c r="H290" s="215">
        <v>92.429</v>
      </c>
      <c r="I290" s="216"/>
      <c r="J290" s="217">
        <f>ROUND(I290*H290,2)</f>
        <v>0</v>
      </c>
      <c r="K290" s="218"/>
      <c r="L290" s="43"/>
      <c r="M290" s="219" t="s">
        <v>1</v>
      </c>
      <c r="N290" s="220" t="s">
        <v>38</v>
      </c>
      <c r="O290" s="90"/>
      <c r="P290" s="221">
        <f>O290*H290</f>
        <v>0</v>
      </c>
      <c r="Q290" s="221">
        <v>0</v>
      </c>
      <c r="R290" s="221">
        <f>Q290*H290</f>
        <v>0</v>
      </c>
      <c r="S290" s="221">
        <v>0</v>
      </c>
      <c r="T290" s="222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23" t="s">
        <v>274</v>
      </c>
      <c r="AT290" s="223" t="s">
        <v>126</v>
      </c>
      <c r="AU290" s="223" t="s">
        <v>80</v>
      </c>
      <c r="AY290" s="16" t="s">
        <v>122</v>
      </c>
      <c r="BE290" s="224">
        <f>IF(N290="základní",J290,0)</f>
        <v>0</v>
      </c>
      <c r="BF290" s="224">
        <f>IF(N290="snížená",J290,0)</f>
        <v>0</v>
      </c>
      <c r="BG290" s="224">
        <f>IF(N290="zákl. přenesená",J290,0)</f>
        <v>0</v>
      </c>
      <c r="BH290" s="224">
        <f>IF(N290="sníž. přenesená",J290,0)</f>
        <v>0</v>
      </c>
      <c r="BI290" s="224">
        <f>IF(N290="nulová",J290,0)</f>
        <v>0</v>
      </c>
      <c r="BJ290" s="16" t="s">
        <v>78</v>
      </c>
      <c r="BK290" s="224">
        <f>ROUND(I290*H290,2)</f>
        <v>0</v>
      </c>
      <c r="BL290" s="16" t="s">
        <v>274</v>
      </c>
      <c r="BM290" s="223" t="s">
        <v>504</v>
      </c>
    </row>
    <row r="291" spans="1:51" s="13" customFormat="1" ht="12">
      <c r="A291" s="13"/>
      <c r="B291" s="225"/>
      <c r="C291" s="226"/>
      <c r="D291" s="227" t="s">
        <v>132</v>
      </c>
      <c r="E291" s="228" t="s">
        <v>1</v>
      </c>
      <c r="F291" s="229" t="s">
        <v>505</v>
      </c>
      <c r="G291" s="226"/>
      <c r="H291" s="230">
        <v>92.429</v>
      </c>
      <c r="I291" s="231"/>
      <c r="J291" s="226"/>
      <c r="K291" s="226"/>
      <c r="L291" s="232"/>
      <c r="M291" s="233"/>
      <c r="N291" s="234"/>
      <c r="O291" s="234"/>
      <c r="P291" s="234"/>
      <c r="Q291" s="234"/>
      <c r="R291" s="234"/>
      <c r="S291" s="234"/>
      <c r="T291" s="235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6" t="s">
        <v>132</v>
      </c>
      <c r="AU291" s="236" t="s">
        <v>80</v>
      </c>
      <c r="AV291" s="13" t="s">
        <v>80</v>
      </c>
      <c r="AW291" s="13" t="s">
        <v>30</v>
      </c>
      <c r="AX291" s="13" t="s">
        <v>78</v>
      </c>
      <c r="AY291" s="236" t="s">
        <v>122</v>
      </c>
    </row>
    <row r="292" spans="1:65" s="2" customFormat="1" ht="24.15" customHeight="1">
      <c r="A292" s="37"/>
      <c r="B292" s="38"/>
      <c r="C292" s="211" t="s">
        <v>506</v>
      </c>
      <c r="D292" s="211" t="s">
        <v>126</v>
      </c>
      <c r="E292" s="212" t="s">
        <v>507</v>
      </c>
      <c r="F292" s="213" t="s">
        <v>508</v>
      </c>
      <c r="G292" s="214" t="s">
        <v>129</v>
      </c>
      <c r="H292" s="215">
        <v>92.429</v>
      </c>
      <c r="I292" s="216"/>
      <c r="J292" s="217">
        <f>ROUND(I292*H292,2)</f>
        <v>0</v>
      </c>
      <c r="K292" s="218"/>
      <c r="L292" s="43"/>
      <c r="M292" s="219" t="s">
        <v>1</v>
      </c>
      <c r="N292" s="220" t="s">
        <v>38</v>
      </c>
      <c r="O292" s="90"/>
      <c r="P292" s="221">
        <f>O292*H292</f>
        <v>0</v>
      </c>
      <c r="Q292" s="221">
        <v>0</v>
      </c>
      <c r="R292" s="221">
        <f>Q292*H292</f>
        <v>0</v>
      </c>
      <c r="S292" s="221">
        <v>0.00015</v>
      </c>
      <c r="T292" s="222">
        <f>S292*H292</f>
        <v>0.01386435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23" t="s">
        <v>274</v>
      </c>
      <c r="AT292" s="223" t="s">
        <v>126</v>
      </c>
      <c r="AU292" s="223" t="s">
        <v>80</v>
      </c>
      <c r="AY292" s="16" t="s">
        <v>122</v>
      </c>
      <c r="BE292" s="224">
        <f>IF(N292="základní",J292,0)</f>
        <v>0</v>
      </c>
      <c r="BF292" s="224">
        <f>IF(N292="snížená",J292,0)</f>
        <v>0</v>
      </c>
      <c r="BG292" s="224">
        <f>IF(N292="zákl. přenesená",J292,0)</f>
        <v>0</v>
      </c>
      <c r="BH292" s="224">
        <f>IF(N292="sníž. přenesená",J292,0)</f>
        <v>0</v>
      </c>
      <c r="BI292" s="224">
        <f>IF(N292="nulová",J292,0)</f>
        <v>0</v>
      </c>
      <c r="BJ292" s="16" t="s">
        <v>78</v>
      </c>
      <c r="BK292" s="224">
        <f>ROUND(I292*H292,2)</f>
        <v>0</v>
      </c>
      <c r="BL292" s="16" t="s">
        <v>274</v>
      </c>
      <c r="BM292" s="223" t="s">
        <v>509</v>
      </c>
    </row>
    <row r="293" spans="1:51" s="13" customFormat="1" ht="12">
      <c r="A293" s="13"/>
      <c r="B293" s="225"/>
      <c r="C293" s="226"/>
      <c r="D293" s="227" t="s">
        <v>132</v>
      </c>
      <c r="E293" s="228" t="s">
        <v>1</v>
      </c>
      <c r="F293" s="229" t="s">
        <v>505</v>
      </c>
      <c r="G293" s="226"/>
      <c r="H293" s="230">
        <v>92.429</v>
      </c>
      <c r="I293" s="231"/>
      <c r="J293" s="226"/>
      <c r="K293" s="226"/>
      <c r="L293" s="232"/>
      <c r="M293" s="233"/>
      <c r="N293" s="234"/>
      <c r="O293" s="234"/>
      <c r="P293" s="234"/>
      <c r="Q293" s="234"/>
      <c r="R293" s="234"/>
      <c r="S293" s="234"/>
      <c r="T293" s="235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6" t="s">
        <v>132</v>
      </c>
      <c r="AU293" s="236" t="s">
        <v>80</v>
      </c>
      <c r="AV293" s="13" t="s">
        <v>80</v>
      </c>
      <c r="AW293" s="13" t="s">
        <v>30</v>
      </c>
      <c r="AX293" s="13" t="s">
        <v>78</v>
      </c>
      <c r="AY293" s="236" t="s">
        <v>122</v>
      </c>
    </row>
    <row r="294" spans="1:65" s="2" customFormat="1" ht="16.5" customHeight="1">
      <c r="A294" s="37"/>
      <c r="B294" s="38"/>
      <c r="C294" s="211" t="s">
        <v>510</v>
      </c>
      <c r="D294" s="211" t="s">
        <v>126</v>
      </c>
      <c r="E294" s="212" t="s">
        <v>511</v>
      </c>
      <c r="F294" s="213" t="s">
        <v>512</v>
      </c>
      <c r="G294" s="214" t="s">
        <v>129</v>
      </c>
      <c r="H294" s="215">
        <v>63.449</v>
      </c>
      <c r="I294" s="216"/>
      <c r="J294" s="217">
        <f>ROUND(I294*H294,2)</f>
        <v>0</v>
      </c>
      <c r="K294" s="218"/>
      <c r="L294" s="43"/>
      <c r="M294" s="219" t="s">
        <v>1</v>
      </c>
      <c r="N294" s="220" t="s">
        <v>38</v>
      </c>
      <c r="O294" s="90"/>
      <c r="P294" s="221">
        <f>O294*H294</f>
        <v>0</v>
      </c>
      <c r="Q294" s="221">
        <v>0.001</v>
      </c>
      <c r="R294" s="221">
        <f>Q294*H294</f>
        <v>0.063449</v>
      </c>
      <c r="S294" s="221">
        <v>0.00031</v>
      </c>
      <c r="T294" s="222">
        <f>S294*H294</f>
        <v>0.01966919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3" t="s">
        <v>274</v>
      </c>
      <c r="AT294" s="223" t="s">
        <v>126</v>
      </c>
      <c r="AU294" s="223" t="s">
        <v>80</v>
      </c>
      <c r="AY294" s="16" t="s">
        <v>122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6" t="s">
        <v>78</v>
      </c>
      <c r="BK294" s="224">
        <f>ROUND(I294*H294,2)</f>
        <v>0</v>
      </c>
      <c r="BL294" s="16" t="s">
        <v>274</v>
      </c>
      <c r="BM294" s="223" t="s">
        <v>513</v>
      </c>
    </row>
    <row r="295" spans="1:51" s="13" customFormat="1" ht="12">
      <c r="A295" s="13"/>
      <c r="B295" s="225"/>
      <c r="C295" s="226"/>
      <c r="D295" s="227" t="s">
        <v>132</v>
      </c>
      <c r="E295" s="228" t="s">
        <v>1</v>
      </c>
      <c r="F295" s="229" t="s">
        <v>514</v>
      </c>
      <c r="G295" s="226"/>
      <c r="H295" s="230">
        <v>63.449</v>
      </c>
      <c r="I295" s="231"/>
      <c r="J295" s="226"/>
      <c r="K295" s="226"/>
      <c r="L295" s="232"/>
      <c r="M295" s="233"/>
      <c r="N295" s="234"/>
      <c r="O295" s="234"/>
      <c r="P295" s="234"/>
      <c r="Q295" s="234"/>
      <c r="R295" s="234"/>
      <c r="S295" s="234"/>
      <c r="T295" s="235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6" t="s">
        <v>132</v>
      </c>
      <c r="AU295" s="236" t="s">
        <v>80</v>
      </c>
      <c r="AV295" s="13" t="s">
        <v>80</v>
      </c>
      <c r="AW295" s="13" t="s">
        <v>30</v>
      </c>
      <c r="AX295" s="13" t="s">
        <v>78</v>
      </c>
      <c r="AY295" s="236" t="s">
        <v>122</v>
      </c>
    </row>
    <row r="296" spans="1:65" s="2" customFormat="1" ht="24.15" customHeight="1">
      <c r="A296" s="37"/>
      <c r="B296" s="38"/>
      <c r="C296" s="211" t="s">
        <v>515</v>
      </c>
      <c r="D296" s="211" t="s">
        <v>126</v>
      </c>
      <c r="E296" s="212" t="s">
        <v>516</v>
      </c>
      <c r="F296" s="213" t="s">
        <v>517</v>
      </c>
      <c r="G296" s="214" t="s">
        <v>129</v>
      </c>
      <c r="H296" s="215">
        <v>63.449</v>
      </c>
      <c r="I296" s="216"/>
      <c r="J296" s="217">
        <f>ROUND(I296*H296,2)</f>
        <v>0</v>
      </c>
      <c r="K296" s="218"/>
      <c r="L296" s="43"/>
      <c r="M296" s="219" t="s">
        <v>1</v>
      </c>
      <c r="N296" s="220" t="s">
        <v>38</v>
      </c>
      <c r="O296" s="90"/>
      <c r="P296" s="221">
        <f>O296*H296</f>
        <v>0</v>
      </c>
      <c r="Q296" s="221">
        <v>0</v>
      </c>
      <c r="R296" s="221">
        <f>Q296*H296</f>
        <v>0</v>
      </c>
      <c r="S296" s="221">
        <v>0</v>
      </c>
      <c r="T296" s="222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3" t="s">
        <v>274</v>
      </c>
      <c r="AT296" s="223" t="s">
        <v>126</v>
      </c>
      <c r="AU296" s="223" t="s">
        <v>80</v>
      </c>
      <c r="AY296" s="16" t="s">
        <v>122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6" t="s">
        <v>78</v>
      </c>
      <c r="BK296" s="224">
        <f>ROUND(I296*H296,2)</f>
        <v>0</v>
      </c>
      <c r="BL296" s="16" t="s">
        <v>274</v>
      </c>
      <c r="BM296" s="223" t="s">
        <v>518</v>
      </c>
    </row>
    <row r="297" spans="1:51" s="13" customFormat="1" ht="12">
      <c r="A297" s="13"/>
      <c r="B297" s="225"/>
      <c r="C297" s="226"/>
      <c r="D297" s="227" t="s">
        <v>132</v>
      </c>
      <c r="E297" s="228" t="s">
        <v>1</v>
      </c>
      <c r="F297" s="229" t="s">
        <v>514</v>
      </c>
      <c r="G297" s="226"/>
      <c r="H297" s="230">
        <v>63.449</v>
      </c>
      <c r="I297" s="231"/>
      <c r="J297" s="226"/>
      <c r="K297" s="226"/>
      <c r="L297" s="232"/>
      <c r="M297" s="233"/>
      <c r="N297" s="234"/>
      <c r="O297" s="234"/>
      <c r="P297" s="234"/>
      <c r="Q297" s="234"/>
      <c r="R297" s="234"/>
      <c r="S297" s="234"/>
      <c r="T297" s="235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6" t="s">
        <v>132</v>
      </c>
      <c r="AU297" s="236" t="s">
        <v>80</v>
      </c>
      <c r="AV297" s="13" t="s">
        <v>80</v>
      </c>
      <c r="AW297" s="13" t="s">
        <v>30</v>
      </c>
      <c r="AX297" s="13" t="s">
        <v>78</v>
      </c>
      <c r="AY297" s="236" t="s">
        <v>122</v>
      </c>
    </row>
    <row r="298" spans="1:65" s="2" customFormat="1" ht="24.15" customHeight="1">
      <c r="A298" s="37"/>
      <c r="B298" s="38"/>
      <c r="C298" s="211" t="s">
        <v>519</v>
      </c>
      <c r="D298" s="211" t="s">
        <v>126</v>
      </c>
      <c r="E298" s="212" t="s">
        <v>520</v>
      </c>
      <c r="F298" s="213" t="s">
        <v>521</v>
      </c>
      <c r="G298" s="214" t="s">
        <v>129</v>
      </c>
      <c r="H298" s="215">
        <v>92.429</v>
      </c>
      <c r="I298" s="216"/>
      <c r="J298" s="217">
        <f>ROUND(I298*H298,2)</f>
        <v>0</v>
      </c>
      <c r="K298" s="218"/>
      <c r="L298" s="43"/>
      <c r="M298" s="219" t="s">
        <v>1</v>
      </c>
      <c r="N298" s="220" t="s">
        <v>38</v>
      </c>
      <c r="O298" s="90"/>
      <c r="P298" s="221">
        <f>O298*H298</f>
        <v>0</v>
      </c>
      <c r="Q298" s="221">
        <v>0.00318</v>
      </c>
      <c r="R298" s="221">
        <f>Q298*H298</f>
        <v>0.29392422</v>
      </c>
      <c r="S298" s="221">
        <v>0</v>
      </c>
      <c r="T298" s="222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3" t="s">
        <v>274</v>
      </c>
      <c r="AT298" s="223" t="s">
        <v>126</v>
      </c>
      <c r="AU298" s="223" t="s">
        <v>80</v>
      </c>
      <c r="AY298" s="16" t="s">
        <v>122</v>
      </c>
      <c r="BE298" s="224">
        <f>IF(N298="základní",J298,0)</f>
        <v>0</v>
      </c>
      <c r="BF298" s="224">
        <f>IF(N298="snížená",J298,0)</f>
        <v>0</v>
      </c>
      <c r="BG298" s="224">
        <f>IF(N298="zákl. přenesená",J298,0)</f>
        <v>0</v>
      </c>
      <c r="BH298" s="224">
        <f>IF(N298="sníž. přenesená",J298,0)</f>
        <v>0</v>
      </c>
      <c r="BI298" s="224">
        <f>IF(N298="nulová",J298,0)</f>
        <v>0</v>
      </c>
      <c r="BJ298" s="16" t="s">
        <v>78</v>
      </c>
      <c r="BK298" s="224">
        <f>ROUND(I298*H298,2)</f>
        <v>0</v>
      </c>
      <c r="BL298" s="16" t="s">
        <v>274</v>
      </c>
      <c r="BM298" s="223" t="s">
        <v>522</v>
      </c>
    </row>
    <row r="299" spans="1:51" s="13" customFormat="1" ht="12">
      <c r="A299" s="13"/>
      <c r="B299" s="225"/>
      <c r="C299" s="226"/>
      <c r="D299" s="227" t="s">
        <v>132</v>
      </c>
      <c r="E299" s="228" t="s">
        <v>1</v>
      </c>
      <c r="F299" s="229" t="s">
        <v>505</v>
      </c>
      <c r="G299" s="226"/>
      <c r="H299" s="230">
        <v>92.429</v>
      </c>
      <c r="I299" s="231"/>
      <c r="J299" s="226"/>
      <c r="K299" s="226"/>
      <c r="L299" s="232"/>
      <c r="M299" s="233"/>
      <c r="N299" s="234"/>
      <c r="O299" s="234"/>
      <c r="P299" s="234"/>
      <c r="Q299" s="234"/>
      <c r="R299" s="234"/>
      <c r="S299" s="234"/>
      <c r="T299" s="235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6" t="s">
        <v>132</v>
      </c>
      <c r="AU299" s="236" t="s">
        <v>80</v>
      </c>
      <c r="AV299" s="13" t="s">
        <v>80</v>
      </c>
      <c r="AW299" s="13" t="s">
        <v>30</v>
      </c>
      <c r="AX299" s="13" t="s">
        <v>78</v>
      </c>
      <c r="AY299" s="236" t="s">
        <v>122</v>
      </c>
    </row>
    <row r="300" spans="1:65" s="2" customFormat="1" ht="24.15" customHeight="1">
      <c r="A300" s="37"/>
      <c r="B300" s="38"/>
      <c r="C300" s="211" t="s">
        <v>523</v>
      </c>
      <c r="D300" s="211" t="s">
        <v>126</v>
      </c>
      <c r="E300" s="212" t="s">
        <v>524</v>
      </c>
      <c r="F300" s="213" t="s">
        <v>525</v>
      </c>
      <c r="G300" s="214" t="s">
        <v>129</v>
      </c>
      <c r="H300" s="215">
        <v>92.429</v>
      </c>
      <c r="I300" s="216"/>
      <c r="J300" s="217">
        <f>ROUND(I300*H300,2)</f>
        <v>0</v>
      </c>
      <c r="K300" s="218"/>
      <c r="L300" s="43"/>
      <c r="M300" s="219" t="s">
        <v>1</v>
      </c>
      <c r="N300" s="220" t="s">
        <v>38</v>
      </c>
      <c r="O300" s="90"/>
      <c r="P300" s="221">
        <f>O300*H300</f>
        <v>0</v>
      </c>
      <c r="Q300" s="221">
        <v>0.00028</v>
      </c>
      <c r="R300" s="221">
        <f>Q300*H300</f>
        <v>0.02588012</v>
      </c>
      <c r="S300" s="221">
        <v>0</v>
      </c>
      <c r="T300" s="222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23" t="s">
        <v>274</v>
      </c>
      <c r="AT300" s="223" t="s">
        <v>126</v>
      </c>
      <c r="AU300" s="223" t="s">
        <v>80</v>
      </c>
      <c r="AY300" s="16" t="s">
        <v>122</v>
      </c>
      <c r="BE300" s="224">
        <f>IF(N300="základní",J300,0)</f>
        <v>0</v>
      </c>
      <c r="BF300" s="224">
        <f>IF(N300="snížená",J300,0)</f>
        <v>0</v>
      </c>
      <c r="BG300" s="224">
        <f>IF(N300="zákl. přenesená",J300,0)</f>
        <v>0</v>
      </c>
      <c r="BH300" s="224">
        <f>IF(N300="sníž. přenesená",J300,0)</f>
        <v>0</v>
      </c>
      <c r="BI300" s="224">
        <f>IF(N300="nulová",J300,0)</f>
        <v>0</v>
      </c>
      <c r="BJ300" s="16" t="s">
        <v>78</v>
      </c>
      <c r="BK300" s="224">
        <f>ROUND(I300*H300,2)</f>
        <v>0</v>
      </c>
      <c r="BL300" s="16" t="s">
        <v>274</v>
      </c>
      <c r="BM300" s="223" t="s">
        <v>526</v>
      </c>
    </row>
    <row r="301" spans="1:51" s="13" customFormat="1" ht="12">
      <c r="A301" s="13"/>
      <c r="B301" s="225"/>
      <c r="C301" s="226"/>
      <c r="D301" s="227" t="s">
        <v>132</v>
      </c>
      <c r="E301" s="228" t="s">
        <v>1</v>
      </c>
      <c r="F301" s="229" t="s">
        <v>505</v>
      </c>
      <c r="G301" s="226"/>
      <c r="H301" s="230">
        <v>92.429</v>
      </c>
      <c r="I301" s="231"/>
      <c r="J301" s="226"/>
      <c r="K301" s="226"/>
      <c r="L301" s="232"/>
      <c r="M301" s="233"/>
      <c r="N301" s="234"/>
      <c r="O301" s="234"/>
      <c r="P301" s="234"/>
      <c r="Q301" s="234"/>
      <c r="R301" s="234"/>
      <c r="S301" s="234"/>
      <c r="T301" s="235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6" t="s">
        <v>132</v>
      </c>
      <c r="AU301" s="236" t="s">
        <v>80</v>
      </c>
      <c r="AV301" s="13" t="s">
        <v>80</v>
      </c>
      <c r="AW301" s="13" t="s">
        <v>30</v>
      </c>
      <c r="AX301" s="13" t="s">
        <v>78</v>
      </c>
      <c r="AY301" s="236" t="s">
        <v>122</v>
      </c>
    </row>
    <row r="302" spans="1:65" s="2" customFormat="1" ht="24.15" customHeight="1">
      <c r="A302" s="37"/>
      <c r="B302" s="38"/>
      <c r="C302" s="211" t="s">
        <v>527</v>
      </c>
      <c r="D302" s="211" t="s">
        <v>126</v>
      </c>
      <c r="E302" s="212" t="s">
        <v>528</v>
      </c>
      <c r="F302" s="213" t="s">
        <v>529</v>
      </c>
      <c r="G302" s="214" t="s">
        <v>129</v>
      </c>
      <c r="H302" s="215">
        <v>92.429</v>
      </c>
      <c r="I302" s="216"/>
      <c r="J302" s="217">
        <f>ROUND(I302*H302,2)</f>
        <v>0</v>
      </c>
      <c r="K302" s="218"/>
      <c r="L302" s="43"/>
      <c r="M302" s="219" t="s">
        <v>1</v>
      </c>
      <c r="N302" s="220" t="s">
        <v>38</v>
      </c>
      <c r="O302" s="90"/>
      <c r="P302" s="221">
        <f>O302*H302</f>
        <v>0</v>
      </c>
      <c r="Q302" s="221">
        <v>2E-05</v>
      </c>
      <c r="R302" s="221">
        <f>Q302*H302</f>
        <v>0.0018485800000000003</v>
      </c>
      <c r="S302" s="221">
        <v>0</v>
      </c>
      <c r="T302" s="222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23" t="s">
        <v>274</v>
      </c>
      <c r="AT302" s="223" t="s">
        <v>126</v>
      </c>
      <c r="AU302" s="223" t="s">
        <v>80</v>
      </c>
      <c r="AY302" s="16" t="s">
        <v>122</v>
      </c>
      <c r="BE302" s="224">
        <f>IF(N302="základní",J302,0)</f>
        <v>0</v>
      </c>
      <c r="BF302" s="224">
        <f>IF(N302="snížená",J302,0)</f>
        <v>0</v>
      </c>
      <c r="BG302" s="224">
        <f>IF(N302="zákl. přenesená",J302,0)</f>
        <v>0</v>
      </c>
      <c r="BH302" s="224">
        <f>IF(N302="sníž. přenesená",J302,0)</f>
        <v>0</v>
      </c>
      <c r="BI302" s="224">
        <f>IF(N302="nulová",J302,0)</f>
        <v>0</v>
      </c>
      <c r="BJ302" s="16" t="s">
        <v>78</v>
      </c>
      <c r="BK302" s="224">
        <f>ROUND(I302*H302,2)</f>
        <v>0</v>
      </c>
      <c r="BL302" s="16" t="s">
        <v>274</v>
      </c>
      <c r="BM302" s="223" t="s">
        <v>530</v>
      </c>
    </row>
    <row r="303" spans="1:51" s="13" customFormat="1" ht="12">
      <c r="A303" s="13"/>
      <c r="B303" s="225"/>
      <c r="C303" s="226"/>
      <c r="D303" s="227" t="s">
        <v>132</v>
      </c>
      <c r="E303" s="228" t="s">
        <v>1</v>
      </c>
      <c r="F303" s="229" t="s">
        <v>505</v>
      </c>
      <c r="G303" s="226"/>
      <c r="H303" s="230">
        <v>92.429</v>
      </c>
      <c r="I303" s="231"/>
      <c r="J303" s="226"/>
      <c r="K303" s="226"/>
      <c r="L303" s="232"/>
      <c r="M303" s="263"/>
      <c r="N303" s="264"/>
      <c r="O303" s="264"/>
      <c r="P303" s="264"/>
      <c r="Q303" s="264"/>
      <c r="R303" s="264"/>
      <c r="S303" s="264"/>
      <c r="T303" s="26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6" t="s">
        <v>132</v>
      </c>
      <c r="AU303" s="236" t="s">
        <v>80</v>
      </c>
      <c r="AV303" s="13" t="s">
        <v>80</v>
      </c>
      <c r="AW303" s="13" t="s">
        <v>30</v>
      </c>
      <c r="AX303" s="13" t="s">
        <v>78</v>
      </c>
      <c r="AY303" s="236" t="s">
        <v>122</v>
      </c>
    </row>
    <row r="304" spans="1:31" s="2" customFormat="1" ht="6.95" customHeight="1">
      <c r="A304" s="37"/>
      <c r="B304" s="65"/>
      <c r="C304" s="66"/>
      <c r="D304" s="66"/>
      <c r="E304" s="66"/>
      <c r="F304" s="66"/>
      <c r="G304" s="66"/>
      <c r="H304" s="66"/>
      <c r="I304" s="66"/>
      <c r="J304" s="66"/>
      <c r="K304" s="66"/>
      <c r="L304" s="43"/>
      <c r="M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</row>
  </sheetData>
  <sheetProtection password="CC35" sheet="1" objects="1" scenarios="1" formatColumns="0" formatRows="0" autoFilter="0"/>
  <autoFilter ref="C131:K303"/>
  <mergeCells count="6">
    <mergeCell ref="E7:H7"/>
    <mergeCell ref="E16:H16"/>
    <mergeCell ref="E25:H25"/>
    <mergeCell ref="E85:H85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Veselá</dc:creator>
  <cp:keywords/>
  <dc:description/>
  <cp:lastModifiedBy>Renata Veselá</cp:lastModifiedBy>
  <dcterms:created xsi:type="dcterms:W3CDTF">2023-02-13T21:46:33Z</dcterms:created>
  <dcterms:modified xsi:type="dcterms:W3CDTF">2023-02-13T21:46:36Z</dcterms:modified>
  <cp:category/>
  <cp:version/>
  <cp:contentType/>
  <cp:contentStatus/>
</cp:coreProperties>
</file>